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Смета 12 гр. по ФЕР" sheetId="5" r:id="rId1"/>
    <sheet name="Source" sheetId="1" r:id="rId2"/>
    <sheet name="SourceObSm" sheetId="2" r:id="rId3"/>
    <sheet name="SmtRes" sheetId="3" r:id="rId4"/>
    <sheet name="EtalonRes" sheetId="4" r:id="rId5"/>
  </sheets>
  <externalReferences>
    <externalReference r:id="rId6"/>
  </externalReferences>
  <definedNames>
    <definedName name="_xlnm.Print_Titles" localSheetId="0">'Смета 12 гр. по ФЕР'!$29:$29</definedName>
    <definedName name="_xlnm.Print_Area" localSheetId="0">'Смета 12 гр. по ФЕР'!$A$1:$L$554</definedName>
  </definedNames>
  <calcPr calcId="145621"/>
</workbook>
</file>

<file path=xl/calcChain.xml><?xml version="1.0" encoding="utf-8"?>
<calcChain xmlns="http://schemas.openxmlformats.org/spreadsheetml/2006/main">
  <c r="B10" i="5" l="1"/>
  <c r="B8" i="5"/>
  <c r="J551" i="5" l="1"/>
  <c r="C551" i="5"/>
  <c r="J550" i="5"/>
  <c r="C550" i="5"/>
  <c r="J549" i="5"/>
  <c r="C549" i="5"/>
  <c r="I25" i="5"/>
  <c r="I24" i="5"/>
  <c r="G24" i="5" s="1"/>
  <c r="I23" i="5"/>
  <c r="I22" i="5"/>
  <c r="I21" i="5"/>
  <c r="I20" i="5"/>
  <c r="A539" i="5"/>
  <c r="L537" i="5"/>
  <c r="Q537" i="5" s="1"/>
  <c r="Y537" i="5"/>
  <c r="X537" i="5"/>
  <c r="W537" i="5"/>
  <c r="K536" i="5"/>
  <c r="J537" i="5" s="1"/>
  <c r="P537" i="5" s="1"/>
  <c r="J536" i="5"/>
  <c r="H536" i="5"/>
  <c r="G537" i="5" s="1"/>
  <c r="O537" i="5" s="1"/>
  <c r="V535" i="5"/>
  <c r="T535" i="5"/>
  <c r="U535" i="5"/>
  <c r="S535" i="5"/>
  <c r="E535" i="5"/>
  <c r="D535" i="5"/>
  <c r="I535" i="5"/>
  <c r="C535" i="5"/>
  <c r="B535" i="5"/>
  <c r="A535" i="5"/>
  <c r="L534" i="5"/>
  <c r="Q534" i="5" s="1"/>
  <c r="Z534" i="5"/>
  <c r="Y534" i="5"/>
  <c r="X534" i="5"/>
  <c r="K533" i="5"/>
  <c r="J533" i="5"/>
  <c r="H533" i="5"/>
  <c r="R533" i="5" s="1"/>
  <c r="G533" i="5"/>
  <c r="F533" i="5"/>
  <c r="K532" i="5"/>
  <c r="J534" i="5" s="1"/>
  <c r="P534" i="5" s="1"/>
  <c r="J539" i="5" s="1"/>
  <c r="J532" i="5"/>
  <c r="H532" i="5"/>
  <c r="G534" i="5" s="1"/>
  <c r="O534" i="5" s="1"/>
  <c r="G539" i="5" s="1"/>
  <c r="G532" i="5"/>
  <c r="F532" i="5"/>
  <c r="V531" i="5"/>
  <c r="T531" i="5"/>
  <c r="U531" i="5"/>
  <c r="S531" i="5"/>
  <c r="F531" i="5"/>
  <c r="E531" i="5"/>
  <c r="D531" i="5"/>
  <c r="I531" i="5"/>
  <c r="C531" i="5"/>
  <c r="B531" i="5"/>
  <c r="A531" i="5"/>
  <c r="A530" i="5"/>
  <c r="A523" i="5"/>
  <c r="L521" i="5"/>
  <c r="Q521" i="5" s="1"/>
  <c r="Z521" i="5"/>
  <c r="Y521" i="5"/>
  <c r="X521" i="5"/>
  <c r="K520" i="5"/>
  <c r="J520" i="5"/>
  <c r="Z520" i="5"/>
  <c r="Y520" i="5"/>
  <c r="X520" i="5"/>
  <c r="H520" i="5"/>
  <c r="W520" i="5" s="1"/>
  <c r="F520" i="5"/>
  <c r="V520" i="5"/>
  <c r="T520" i="5"/>
  <c r="U520" i="5"/>
  <c r="S520" i="5"/>
  <c r="E520" i="5"/>
  <c r="D520" i="5"/>
  <c r="C520" i="5"/>
  <c r="B520" i="5"/>
  <c r="L519" i="5"/>
  <c r="G519" i="5"/>
  <c r="E519" i="5"/>
  <c r="J518" i="5"/>
  <c r="E518" i="5"/>
  <c r="J517" i="5"/>
  <c r="E517" i="5"/>
  <c r="K516" i="5"/>
  <c r="J516" i="5"/>
  <c r="H516" i="5"/>
  <c r="G516" i="5"/>
  <c r="F516" i="5"/>
  <c r="K515" i="5"/>
  <c r="J515" i="5"/>
  <c r="H515" i="5"/>
  <c r="R515" i="5" s="1"/>
  <c r="G515" i="5"/>
  <c r="F515" i="5"/>
  <c r="K514" i="5"/>
  <c r="J514" i="5"/>
  <c r="H514" i="5"/>
  <c r="G514" i="5"/>
  <c r="F514" i="5"/>
  <c r="K513" i="5"/>
  <c r="J513" i="5"/>
  <c r="H513" i="5"/>
  <c r="G513" i="5"/>
  <c r="F513" i="5"/>
  <c r="V512" i="5"/>
  <c r="T512" i="5"/>
  <c r="K517" i="5" s="1"/>
  <c r="U512" i="5"/>
  <c r="H518" i="5" s="1"/>
  <c r="S512" i="5"/>
  <c r="H517" i="5" s="1"/>
  <c r="F512" i="5"/>
  <c r="E512" i="5"/>
  <c r="D512" i="5"/>
  <c r="I512" i="5"/>
  <c r="C512" i="5"/>
  <c r="L511" i="5"/>
  <c r="Q511" i="5" s="1"/>
  <c r="Z511" i="5"/>
  <c r="Y511" i="5"/>
  <c r="X511" i="5"/>
  <c r="L510" i="5"/>
  <c r="G510" i="5"/>
  <c r="E510" i="5"/>
  <c r="J509" i="5"/>
  <c r="E509" i="5"/>
  <c r="J508" i="5"/>
  <c r="E508" i="5"/>
  <c r="K507" i="5"/>
  <c r="J507" i="5"/>
  <c r="H507" i="5"/>
  <c r="G507" i="5"/>
  <c r="F507" i="5"/>
  <c r="K506" i="5"/>
  <c r="J506" i="5"/>
  <c r="H506" i="5"/>
  <c r="R506" i="5" s="1"/>
  <c r="G506" i="5"/>
  <c r="F506" i="5"/>
  <c r="K505" i="5"/>
  <c r="J505" i="5"/>
  <c r="H505" i="5"/>
  <c r="G505" i="5"/>
  <c r="F505" i="5"/>
  <c r="K504" i="5"/>
  <c r="J504" i="5"/>
  <c r="R504" i="5"/>
  <c r="H504" i="5"/>
  <c r="G504" i="5"/>
  <c r="F504" i="5"/>
  <c r="V503" i="5"/>
  <c r="K509" i="5" s="1"/>
  <c r="T503" i="5"/>
  <c r="K508" i="5" s="1"/>
  <c r="U503" i="5"/>
  <c r="H509" i="5" s="1"/>
  <c r="S503" i="5"/>
  <c r="H508" i="5" s="1"/>
  <c r="F503" i="5"/>
  <c r="E503" i="5"/>
  <c r="D503" i="5"/>
  <c r="I503" i="5"/>
  <c r="C503" i="5"/>
  <c r="L502" i="5"/>
  <c r="Q502" i="5" s="1"/>
  <c r="Z502" i="5"/>
  <c r="Y502" i="5"/>
  <c r="X502" i="5"/>
  <c r="L501" i="5"/>
  <c r="G501" i="5"/>
  <c r="E501" i="5"/>
  <c r="J500" i="5"/>
  <c r="E500" i="5"/>
  <c r="J499" i="5"/>
  <c r="E499" i="5"/>
  <c r="K498" i="5"/>
  <c r="J498" i="5"/>
  <c r="H498" i="5"/>
  <c r="G498" i="5"/>
  <c r="F498" i="5"/>
  <c r="K497" i="5"/>
  <c r="J497" i="5"/>
  <c r="H497" i="5"/>
  <c r="R497" i="5" s="1"/>
  <c r="G497" i="5"/>
  <c r="F497" i="5"/>
  <c r="K496" i="5"/>
  <c r="J496" i="5"/>
  <c r="H496" i="5"/>
  <c r="G496" i="5"/>
  <c r="F496" i="5"/>
  <c r="K495" i="5"/>
  <c r="J495" i="5"/>
  <c r="H495" i="5"/>
  <c r="R495" i="5" s="1"/>
  <c r="G495" i="5"/>
  <c r="F495" i="5"/>
  <c r="V494" i="5"/>
  <c r="K500" i="5" s="1"/>
  <c r="T494" i="5"/>
  <c r="K499" i="5" s="1"/>
  <c r="U494" i="5"/>
  <c r="H500" i="5" s="1"/>
  <c r="S494" i="5"/>
  <c r="H499" i="5" s="1"/>
  <c r="F494" i="5"/>
  <c r="E494" i="5"/>
  <c r="D494" i="5"/>
  <c r="I494" i="5"/>
  <c r="C494" i="5"/>
  <c r="L493" i="5"/>
  <c r="Q493" i="5" s="1"/>
  <c r="Z493" i="5"/>
  <c r="Y493" i="5"/>
  <c r="X493" i="5"/>
  <c r="K492" i="5"/>
  <c r="J492" i="5"/>
  <c r="Z492" i="5"/>
  <c r="Y492" i="5"/>
  <c r="X492" i="5"/>
  <c r="H492" i="5"/>
  <c r="W492" i="5" s="1"/>
  <c r="F492" i="5"/>
  <c r="V492" i="5"/>
  <c r="T492" i="5"/>
  <c r="U492" i="5"/>
  <c r="S492" i="5"/>
  <c r="E492" i="5"/>
  <c r="D492" i="5"/>
  <c r="C492" i="5"/>
  <c r="B492" i="5"/>
  <c r="K491" i="5"/>
  <c r="J491" i="5"/>
  <c r="Z491" i="5"/>
  <c r="Y491" i="5"/>
  <c r="X491" i="5"/>
  <c r="H491" i="5"/>
  <c r="W491" i="5" s="1"/>
  <c r="F491" i="5"/>
  <c r="V491" i="5"/>
  <c r="T491" i="5"/>
  <c r="U491" i="5"/>
  <c r="S491" i="5"/>
  <c r="E491" i="5"/>
  <c r="D491" i="5"/>
  <c r="C491" i="5"/>
  <c r="B491" i="5"/>
  <c r="L490" i="5"/>
  <c r="G490" i="5"/>
  <c r="E490" i="5"/>
  <c r="J489" i="5"/>
  <c r="E489" i="5"/>
  <c r="J488" i="5"/>
  <c r="E488" i="5"/>
  <c r="K487" i="5"/>
  <c r="J487" i="5"/>
  <c r="H487" i="5"/>
  <c r="G487" i="5"/>
  <c r="F487" i="5"/>
  <c r="K486" i="5"/>
  <c r="J486" i="5"/>
  <c r="H486" i="5"/>
  <c r="R486" i="5" s="1"/>
  <c r="G486" i="5"/>
  <c r="F486" i="5"/>
  <c r="K485" i="5"/>
  <c r="J485" i="5"/>
  <c r="H485" i="5"/>
  <c r="G485" i="5"/>
  <c r="F485" i="5"/>
  <c r="K484" i="5"/>
  <c r="J484" i="5"/>
  <c r="H484" i="5"/>
  <c r="G484" i="5"/>
  <c r="F484" i="5"/>
  <c r="V483" i="5"/>
  <c r="T483" i="5"/>
  <c r="K488" i="5" s="1"/>
  <c r="U483" i="5"/>
  <c r="H489" i="5" s="1"/>
  <c r="S483" i="5"/>
  <c r="H488" i="5" s="1"/>
  <c r="F483" i="5"/>
  <c r="E483" i="5"/>
  <c r="D483" i="5"/>
  <c r="I483" i="5"/>
  <c r="C483" i="5"/>
  <c r="L482" i="5"/>
  <c r="Q482" i="5" s="1"/>
  <c r="Z482" i="5"/>
  <c r="Y482" i="5"/>
  <c r="X482" i="5"/>
  <c r="L481" i="5"/>
  <c r="G481" i="5"/>
  <c r="E481" i="5"/>
  <c r="J480" i="5"/>
  <c r="E480" i="5"/>
  <c r="J479" i="5"/>
  <c r="E479" i="5"/>
  <c r="K478" i="5"/>
  <c r="J478" i="5"/>
  <c r="H478" i="5"/>
  <c r="R478" i="5" s="1"/>
  <c r="G478" i="5"/>
  <c r="F478" i="5"/>
  <c r="K477" i="5"/>
  <c r="J477" i="5"/>
  <c r="H477" i="5"/>
  <c r="G477" i="5"/>
  <c r="F477" i="5"/>
  <c r="K476" i="5"/>
  <c r="J476" i="5"/>
  <c r="H476" i="5"/>
  <c r="R476" i="5" s="1"/>
  <c r="G476" i="5"/>
  <c r="F476" i="5"/>
  <c r="V475" i="5"/>
  <c r="K480" i="5" s="1"/>
  <c r="T475" i="5"/>
  <c r="K479" i="5" s="1"/>
  <c r="U475" i="5"/>
  <c r="H480" i="5" s="1"/>
  <c r="S475" i="5"/>
  <c r="H479" i="5" s="1"/>
  <c r="F475" i="5"/>
  <c r="E475" i="5"/>
  <c r="D475" i="5"/>
  <c r="I475" i="5"/>
  <c r="C475" i="5"/>
  <c r="B475" i="5"/>
  <c r="A475" i="5"/>
  <c r="Q474" i="5"/>
  <c r="L474" i="5"/>
  <c r="Z474" i="5"/>
  <c r="Y474" i="5"/>
  <c r="X474" i="5"/>
  <c r="L473" i="5"/>
  <c r="G473" i="5"/>
  <c r="E473" i="5"/>
  <c r="J472" i="5"/>
  <c r="E472" i="5"/>
  <c r="J471" i="5"/>
  <c r="E471" i="5"/>
  <c r="K470" i="5"/>
  <c r="J470" i="5"/>
  <c r="H470" i="5"/>
  <c r="R470" i="5" s="1"/>
  <c r="G470" i="5"/>
  <c r="F470" i="5"/>
  <c r="V469" i="5"/>
  <c r="K472" i="5" s="1"/>
  <c r="T469" i="5"/>
  <c r="K471" i="5" s="1"/>
  <c r="U469" i="5"/>
  <c r="H472" i="5" s="1"/>
  <c r="S469" i="5"/>
  <c r="H471" i="5" s="1"/>
  <c r="F469" i="5"/>
  <c r="E469" i="5"/>
  <c r="D469" i="5"/>
  <c r="I469" i="5"/>
  <c r="C469" i="5"/>
  <c r="B469" i="5"/>
  <c r="A469" i="5"/>
  <c r="A468" i="5"/>
  <c r="A461" i="5"/>
  <c r="L459" i="5"/>
  <c r="Q459" i="5" s="1"/>
  <c r="Z459" i="5"/>
  <c r="Y459" i="5"/>
  <c r="X459" i="5"/>
  <c r="L458" i="5"/>
  <c r="G458" i="5"/>
  <c r="E458" i="5"/>
  <c r="J457" i="5"/>
  <c r="E457" i="5"/>
  <c r="J456" i="5"/>
  <c r="E456" i="5"/>
  <c r="K455" i="5"/>
  <c r="J455" i="5"/>
  <c r="H455" i="5"/>
  <c r="R455" i="5" s="1"/>
  <c r="G455" i="5"/>
  <c r="F455" i="5"/>
  <c r="V454" i="5"/>
  <c r="K457" i="5" s="1"/>
  <c r="T454" i="5"/>
  <c r="K456" i="5" s="1"/>
  <c r="U454" i="5"/>
  <c r="H457" i="5" s="1"/>
  <c r="S454" i="5"/>
  <c r="H456" i="5" s="1"/>
  <c r="F454" i="5"/>
  <c r="E454" i="5"/>
  <c r="D454" i="5"/>
  <c r="I454" i="5"/>
  <c r="C454" i="5"/>
  <c r="L453" i="5"/>
  <c r="Q453" i="5" s="1"/>
  <c r="Z453" i="5"/>
  <c r="Y453" i="5"/>
  <c r="X453" i="5"/>
  <c r="L452" i="5"/>
  <c r="G452" i="5"/>
  <c r="E452" i="5"/>
  <c r="J451" i="5"/>
  <c r="E451" i="5"/>
  <c r="J450" i="5"/>
  <c r="E450" i="5"/>
  <c r="K449" i="5"/>
  <c r="J449" i="5"/>
  <c r="H449" i="5"/>
  <c r="G449" i="5"/>
  <c r="F449" i="5"/>
  <c r="K448" i="5"/>
  <c r="J448" i="5"/>
  <c r="H448" i="5"/>
  <c r="G448" i="5"/>
  <c r="F448" i="5"/>
  <c r="V447" i="5"/>
  <c r="K451" i="5" s="1"/>
  <c r="T447" i="5"/>
  <c r="K450" i="5" s="1"/>
  <c r="U447" i="5"/>
  <c r="H451" i="5" s="1"/>
  <c r="S447" i="5"/>
  <c r="H450" i="5" s="1"/>
  <c r="F447" i="5"/>
  <c r="E447" i="5"/>
  <c r="D447" i="5"/>
  <c r="I447" i="5"/>
  <c r="C447" i="5"/>
  <c r="L446" i="5"/>
  <c r="Q446" i="5" s="1"/>
  <c r="Z446" i="5"/>
  <c r="Y446" i="5"/>
  <c r="X446" i="5"/>
  <c r="L445" i="5"/>
  <c r="G445" i="5"/>
  <c r="E445" i="5"/>
  <c r="J444" i="5"/>
  <c r="E444" i="5"/>
  <c r="J443" i="5"/>
  <c r="E443" i="5"/>
  <c r="K442" i="5"/>
  <c r="J442" i="5"/>
  <c r="H442" i="5"/>
  <c r="G442" i="5"/>
  <c r="F442" i="5"/>
  <c r="K441" i="5"/>
  <c r="J441" i="5"/>
  <c r="H441" i="5"/>
  <c r="R441" i="5" s="1"/>
  <c r="G441" i="5"/>
  <c r="F441" i="5"/>
  <c r="K440" i="5"/>
  <c r="J440" i="5"/>
  <c r="H440" i="5"/>
  <c r="G440" i="5"/>
  <c r="F440" i="5"/>
  <c r="K439" i="5"/>
  <c r="J439" i="5"/>
  <c r="H439" i="5"/>
  <c r="R439" i="5" s="1"/>
  <c r="G439" i="5"/>
  <c r="F439" i="5"/>
  <c r="V438" i="5"/>
  <c r="K444" i="5" s="1"/>
  <c r="T438" i="5"/>
  <c r="K443" i="5" s="1"/>
  <c r="U438" i="5"/>
  <c r="H444" i="5" s="1"/>
  <c r="S438" i="5"/>
  <c r="H443" i="5" s="1"/>
  <c r="F438" i="5"/>
  <c r="E438" i="5"/>
  <c r="D438" i="5"/>
  <c r="I438" i="5"/>
  <c r="C438" i="5"/>
  <c r="L437" i="5"/>
  <c r="Q437" i="5" s="1"/>
  <c r="Z437" i="5"/>
  <c r="Y437" i="5"/>
  <c r="X437" i="5"/>
  <c r="L436" i="5"/>
  <c r="G436" i="5"/>
  <c r="E436" i="5"/>
  <c r="J435" i="5"/>
  <c r="E435" i="5"/>
  <c r="J434" i="5"/>
  <c r="E434" i="5"/>
  <c r="K433" i="5"/>
  <c r="J433" i="5"/>
  <c r="H433" i="5"/>
  <c r="G433" i="5"/>
  <c r="F433" i="5"/>
  <c r="K432" i="5"/>
  <c r="J432" i="5"/>
  <c r="H432" i="5"/>
  <c r="R432" i="5" s="1"/>
  <c r="G432" i="5"/>
  <c r="F432" i="5"/>
  <c r="K431" i="5"/>
  <c r="J431" i="5"/>
  <c r="H431" i="5"/>
  <c r="G431" i="5"/>
  <c r="F431" i="5"/>
  <c r="K430" i="5"/>
  <c r="J430" i="5"/>
  <c r="H430" i="5"/>
  <c r="R430" i="5" s="1"/>
  <c r="G430" i="5"/>
  <c r="F430" i="5"/>
  <c r="V429" i="5"/>
  <c r="K435" i="5" s="1"/>
  <c r="T429" i="5"/>
  <c r="K434" i="5" s="1"/>
  <c r="U429" i="5"/>
  <c r="H435" i="5" s="1"/>
  <c r="S429" i="5"/>
  <c r="H434" i="5" s="1"/>
  <c r="G437" i="5" s="1"/>
  <c r="O437" i="5" s="1"/>
  <c r="F429" i="5"/>
  <c r="E429" i="5"/>
  <c r="D429" i="5"/>
  <c r="I429" i="5"/>
  <c r="C429" i="5"/>
  <c r="L428" i="5"/>
  <c r="Q428" i="5" s="1"/>
  <c r="Z428" i="5"/>
  <c r="Y428" i="5"/>
  <c r="X428" i="5"/>
  <c r="K427" i="5"/>
  <c r="J427" i="5"/>
  <c r="Z427" i="5"/>
  <c r="Y427" i="5"/>
  <c r="X427" i="5"/>
  <c r="H427" i="5"/>
  <c r="W427" i="5" s="1"/>
  <c r="F427" i="5"/>
  <c r="V427" i="5"/>
  <c r="T427" i="5"/>
  <c r="U427" i="5"/>
  <c r="S427" i="5"/>
  <c r="E427" i="5"/>
  <c r="D427" i="5"/>
  <c r="C427" i="5"/>
  <c r="B427" i="5"/>
  <c r="K426" i="5"/>
  <c r="J426" i="5"/>
  <c r="Z426" i="5"/>
  <c r="Y426" i="5"/>
  <c r="X426" i="5"/>
  <c r="H426" i="5"/>
  <c r="W426" i="5" s="1"/>
  <c r="F426" i="5"/>
  <c r="V426" i="5"/>
  <c r="T426" i="5"/>
  <c r="U426" i="5"/>
  <c r="S426" i="5"/>
  <c r="E426" i="5"/>
  <c r="D426" i="5"/>
  <c r="C426" i="5"/>
  <c r="B426" i="5"/>
  <c r="K425" i="5"/>
  <c r="J425" i="5"/>
  <c r="Z425" i="5"/>
  <c r="Y425" i="5"/>
  <c r="X425" i="5"/>
  <c r="H425" i="5"/>
  <c r="W425" i="5" s="1"/>
  <c r="F425" i="5"/>
  <c r="V425" i="5"/>
  <c r="T425" i="5"/>
  <c r="U425" i="5"/>
  <c r="S425" i="5"/>
  <c r="E425" i="5"/>
  <c r="D425" i="5"/>
  <c r="C425" i="5"/>
  <c r="B425" i="5"/>
  <c r="L424" i="5"/>
  <c r="G424" i="5"/>
  <c r="E424" i="5"/>
  <c r="J423" i="5"/>
  <c r="E423" i="5"/>
  <c r="J422" i="5"/>
  <c r="E422" i="5"/>
  <c r="K421" i="5"/>
  <c r="J421" i="5"/>
  <c r="H421" i="5"/>
  <c r="G421" i="5"/>
  <c r="F421" i="5"/>
  <c r="K420" i="5"/>
  <c r="J420" i="5"/>
  <c r="H420" i="5"/>
  <c r="R420" i="5" s="1"/>
  <c r="G420" i="5"/>
  <c r="F420" i="5"/>
  <c r="K419" i="5"/>
  <c r="J419" i="5"/>
  <c r="H419" i="5"/>
  <c r="G419" i="5"/>
  <c r="F419" i="5"/>
  <c r="K418" i="5"/>
  <c r="J418" i="5"/>
  <c r="H418" i="5"/>
  <c r="R418" i="5" s="1"/>
  <c r="G418" i="5"/>
  <c r="F418" i="5"/>
  <c r="V417" i="5"/>
  <c r="K423" i="5" s="1"/>
  <c r="T417" i="5"/>
  <c r="K422" i="5" s="1"/>
  <c r="U417" i="5"/>
  <c r="H423" i="5" s="1"/>
  <c r="S417" i="5"/>
  <c r="F417" i="5"/>
  <c r="E417" i="5"/>
  <c r="D417" i="5"/>
  <c r="I417" i="5"/>
  <c r="C417" i="5"/>
  <c r="L416" i="5"/>
  <c r="Q416" i="5" s="1"/>
  <c r="Z416" i="5"/>
  <c r="Y416" i="5"/>
  <c r="X416" i="5"/>
  <c r="K415" i="5"/>
  <c r="J415" i="5"/>
  <c r="Z415" i="5"/>
  <c r="Y415" i="5"/>
  <c r="X415" i="5"/>
  <c r="H415" i="5"/>
  <c r="W415" i="5" s="1"/>
  <c r="F415" i="5"/>
  <c r="V415" i="5"/>
  <c r="T415" i="5"/>
  <c r="U415" i="5"/>
  <c r="S415" i="5"/>
  <c r="E415" i="5"/>
  <c r="D415" i="5"/>
  <c r="C415" i="5"/>
  <c r="B415" i="5"/>
  <c r="K414" i="5"/>
  <c r="J414" i="5"/>
  <c r="Z414" i="5"/>
  <c r="Y414" i="5"/>
  <c r="X414" i="5"/>
  <c r="H414" i="5"/>
  <c r="W414" i="5" s="1"/>
  <c r="F414" i="5"/>
  <c r="V414" i="5"/>
  <c r="T414" i="5"/>
  <c r="U414" i="5"/>
  <c r="S414" i="5"/>
  <c r="E414" i="5"/>
  <c r="D414" i="5"/>
  <c r="C414" i="5"/>
  <c r="B414" i="5"/>
  <c r="K413" i="5"/>
  <c r="J413" i="5"/>
  <c r="Z413" i="5"/>
  <c r="Y413" i="5"/>
  <c r="X413" i="5"/>
  <c r="H413" i="5"/>
  <c r="W413" i="5" s="1"/>
  <c r="F413" i="5"/>
  <c r="V413" i="5"/>
  <c r="T413" i="5"/>
  <c r="U413" i="5"/>
  <c r="S413" i="5"/>
  <c r="E413" i="5"/>
  <c r="D413" i="5"/>
  <c r="C413" i="5"/>
  <c r="B413" i="5"/>
  <c r="L412" i="5"/>
  <c r="G412" i="5"/>
  <c r="E412" i="5"/>
  <c r="J411" i="5"/>
  <c r="E411" i="5"/>
  <c r="J410" i="5"/>
  <c r="E410" i="5"/>
  <c r="K409" i="5"/>
  <c r="J409" i="5"/>
  <c r="H409" i="5"/>
  <c r="G409" i="5"/>
  <c r="F409" i="5"/>
  <c r="K408" i="5"/>
  <c r="J408" i="5"/>
  <c r="H408" i="5"/>
  <c r="R408" i="5" s="1"/>
  <c r="G408" i="5"/>
  <c r="F408" i="5"/>
  <c r="K407" i="5"/>
  <c r="J407" i="5"/>
  <c r="H407" i="5"/>
  <c r="G407" i="5"/>
  <c r="F407" i="5"/>
  <c r="K406" i="5"/>
  <c r="J406" i="5"/>
  <c r="H406" i="5"/>
  <c r="R406" i="5" s="1"/>
  <c r="G406" i="5"/>
  <c r="F406" i="5"/>
  <c r="V405" i="5"/>
  <c r="K411" i="5" s="1"/>
  <c r="T405" i="5"/>
  <c r="K410" i="5" s="1"/>
  <c r="U405" i="5"/>
  <c r="H411" i="5" s="1"/>
  <c r="S405" i="5"/>
  <c r="F405" i="5"/>
  <c r="E405" i="5"/>
  <c r="D405" i="5"/>
  <c r="I405" i="5"/>
  <c r="C405" i="5"/>
  <c r="Q404" i="5"/>
  <c r="L404" i="5"/>
  <c r="Z404" i="5"/>
  <c r="Y404" i="5"/>
  <c r="X404" i="5"/>
  <c r="L403" i="5"/>
  <c r="G403" i="5"/>
  <c r="E403" i="5"/>
  <c r="J402" i="5"/>
  <c r="E402" i="5"/>
  <c r="J401" i="5"/>
  <c r="E401" i="5"/>
  <c r="K400" i="5"/>
  <c r="J400" i="5"/>
  <c r="H400" i="5"/>
  <c r="G400" i="5"/>
  <c r="F400" i="5"/>
  <c r="K399" i="5"/>
  <c r="J399" i="5"/>
  <c r="H399" i="5"/>
  <c r="R399" i="5" s="1"/>
  <c r="G399" i="5"/>
  <c r="F399" i="5"/>
  <c r="K398" i="5"/>
  <c r="J398" i="5"/>
  <c r="H398" i="5"/>
  <c r="G398" i="5"/>
  <c r="F398" i="5"/>
  <c r="K397" i="5"/>
  <c r="J397" i="5"/>
  <c r="H397" i="5"/>
  <c r="R397" i="5" s="1"/>
  <c r="G397" i="5"/>
  <c r="F397" i="5"/>
  <c r="V396" i="5"/>
  <c r="K402" i="5" s="1"/>
  <c r="T396" i="5"/>
  <c r="K401" i="5" s="1"/>
  <c r="U396" i="5"/>
  <c r="H402" i="5" s="1"/>
  <c r="S396" i="5"/>
  <c r="H401" i="5" s="1"/>
  <c r="F396" i="5"/>
  <c r="E396" i="5"/>
  <c r="D396" i="5"/>
  <c r="I396" i="5"/>
  <c r="C396" i="5"/>
  <c r="L395" i="5"/>
  <c r="Q395" i="5" s="1"/>
  <c r="Z395" i="5"/>
  <c r="Y395" i="5"/>
  <c r="X395" i="5"/>
  <c r="L394" i="5"/>
  <c r="G394" i="5"/>
  <c r="E394" i="5"/>
  <c r="J393" i="5"/>
  <c r="E393" i="5"/>
  <c r="J392" i="5"/>
  <c r="E392" i="5"/>
  <c r="K391" i="5"/>
  <c r="J391" i="5"/>
  <c r="H391" i="5"/>
  <c r="G391" i="5"/>
  <c r="F391" i="5"/>
  <c r="K390" i="5"/>
  <c r="J390" i="5"/>
  <c r="H390" i="5"/>
  <c r="R390" i="5" s="1"/>
  <c r="G390" i="5"/>
  <c r="F390" i="5"/>
  <c r="K389" i="5"/>
  <c r="J389" i="5"/>
  <c r="H389" i="5"/>
  <c r="G389" i="5"/>
  <c r="F389" i="5"/>
  <c r="K388" i="5"/>
  <c r="J388" i="5"/>
  <c r="H388" i="5"/>
  <c r="R388" i="5" s="1"/>
  <c r="G388" i="5"/>
  <c r="F388" i="5"/>
  <c r="V387" i="5"/>
  <c r="K393" i="5" s="1"/>
  <c r="T387" i="5"/>
  <c r="K392" i="5" s="1"/>
  <c r="U387" i="5"/>
  <c r="H393" i="5" s="1"/>
  <c r="S387" i="5"/>
  <c r="H392" i="5" s="1"/>
  <c r="F387" i="5"/>
  <c r="E387" i="5"/>
  <c r="D387" i="5"/>
  <c r="I387" i="5"/>
  <c r="C387" i="5"/>
  <c r="L386" i="5"/>
  <c r="Q386" i="5" s="1"/>
  <c r="Z386" i="5"/>
  <c r="Y386" i="5"/>
  <c r="X386" i="5"/>
  <c r="K385" i="5"/>
  <c r="J385" i="5"/>
  <c r="Z385" i="5"/>
  <c r="Y385" i="5"/>
  <c r="X385" i="5"/>
  <c r="H385" i="5"/>
  <c r="W385" i="5" s="1"/>
  <c r="F385" i="5"/>
  <c r="V385" i="5"/>
  <c r="T385" i="5"/>
  <c r="U385" i="5"/>
  <c r="S385" i="5"/>
  <c r="E385" i="5"/>
  <c r="D385" i="5"/>
  <c r="C385" i="5"/>
  <c r="B385" i="5"/>
  <c r="K384" i="5"/>
  <c r="J384" i="5"/>
  <c r="Z384" i="5"/>
  <c r="Y384" i="5"/>
  <c r="X384" i="5"/>
  <c r="H384" i="5"/>
  <c r="W384" i="5" s="1"/>
  <c r="F384" i="5"/>
  <c r="V384" i="5"/>
  <c r="T384" i="5"/>
  <c r="U384" i="5"/>
  <c r="S384" i="5"/>
  <c r="E384" i="5"/>
  <c r="D384" i="5"/>
  <c r="C384" i="5"/>
  <c r="B384" i="5"/>
  <c r="L383" i="5"/>
  <c r="G383" i="5"/>
  <c r="E383" i="5"/>
  <c r="J382" i="5"/>
  <c r="E382" i="5"/>
  <c r="J381" i="5"/>
  <c r="E381" i="5"/>
  <c r="K380" i="5"/>
  <c r="J380" i="5"/>
  <c r="H380" i="5"/>
  <c r="G380" i="5"/>
  <c r="F380" i="5"/>
  <c r="K379" i="5"/>
  <c r="J379" i="5"/>
  <c r="H379" i="5"/>
  <c r="R379" i="5" s="1"/>
  <c r="G379" i="5"/>
  <c r="F379" i="5"/>
  <c r="K378" i="5"/>
  <c r="J378" i="5"/>
  <c r="H378" i="5"/>
  <c r="G378" i="5"/>
  <c r="F378" i="5"/>
  <c r="K377" i="5"/>
  <c r="J377" i="5"/>
  <c r="H377" i="5"/>
  <c r="R377" i="5" s="1"/>
  <c r="G377" i="5"/>
  <c r="F377" i="5"/>
  <c r="V376" i="5"/>
  <c r="K382" i="5" s="1"/>
  <c r="T376" i="5"/>
  <c r="K381" i="5" s="1"/>
  <c r="U376" i="5"/>
  <c r="H382" i="5" s="1"/>
  <c r="S376" i="5"/>
  <c r="F376" i="5"/>
  <c r="E376" i="5"/>
  <c r="D376" i="5"/>
  <c r="I376" i="5"/>
  <c r="C376" i="5"/>
  <c r="L375" i="5"/>
  <c r="Q375" i="5" s="1"/>
  <c r="Z375" i="5"/>
  <c r="Y375" i="5"/>
  <c r="X375" i="5"/>
  <c r="L374" i="5"/>
  <c r="G374" i="5"/>
  <c r="E374" i="5"/>
  <c r="J373" i="5"/>
  <c r="E373" i="5"/>
  <c r="J372" i="5"/>
  <c r="E372" i="5"/>
  <c r="K371" i="5"/>
  <c r="J371" i="5"/>
  <c r="H371" i="5"/>
  <c r="G371" i="5"/>
  <c r="F371" i="5"/>
  <c r="K370" i="5"/>
  <c r="J370" i="5"/>
  <c r="H370" i="5"/>
  <c r="R370" i="5" s="1"/>
  <c r="G370" i="5"/>
  <c r="F370" i="5"/>
  <c r="K369" i="5"/>
  <c r="J369" i="5"/>
  <c r="H369" i="5"/>
  <c r="G369" i="5"/>
  <c r="F369" i="5"/>
  <c r="K368" i="5"/>
  <c r="J368" i="5"/>
  <c r="H368" i="5"/>
  <c r="R368" i="5" s="1"/>
  <c r="G368" i="5"/>
  <c r="F368" i="5"/>
  <c r="V367" i="5"/>
  <c r="K373" i="5" s="1"/>
  <c r="T367" i="5"/>
  <c r="K372" i="5" s="1"/>
  <c r="U367" i="5"/>
  <c r="H373" i="5" s="1"/>
  <c r="S367" i="5"/>
  <c r="H372" i="5" s="1"/>
  <c r="F367" i="5"/>
  <c r="E367" i="5"/>
  <c r="D367" i="5"/>
  <c r="I367" i="5"/>
  <c r="C367" i="5"/>
  <c r="Q366" i="5"/>
  <c r="L366" i="5"/>
  <c r="Z366" i="5"/>
  <c r="Y366" i="5"/>
  <c r="X366" i="5"/>
  <c r="L365" i="5"/>
  <c r="G365" i="5"/>
  <c r="E365" i="5"/>
  <c r="J364" i="5"/>
  <c r="E364" i="5"/>
  <c r="J363" i="5"/>
  <c r="E363" i="5"/>
  <c r="K362" i="5"/>
  <c r="J362" i="5"/>
  <c r="H362" i="5"/>
  <c r="R362" i="5" s="1"/>
  <c r="G362" i="5"/>
  <c r="F362" i="5"/>
  <c r="K361" i="5"/>
  <c r="J361" i="5"/>
  <c r="H361" i="5"/>
  <c r="G361" i="5"/>
  <c r="F361" i="5"/>
  <c r="K360" i="5"/>
  <c r="J360" i="5"/>
  <c r="H360" i="5"/>
  <c r="R360" i="5" s="1"/>
  <c r="G360" i="5"/>
  <c r="F360" i="5"/>
  <c r="V359" i="5"/>
  <c r="K364" i="5" s="1"/>
  <c r="T359" i="5"/>
  <c r="K363" i="5" s="1"/>
  <c r="U359" i="5"/>
  <c r="H364" i="5" s="1"/>
  <c r="S359" i="5"/>
  <c r="H363" i="5" s="1"/>
  <c r="G366" i="5" s="1"/>
  <c r="O366" i="5" s="1"/>
  <c r="F359" i="5"/>
  <c r="E359" i="5"/>
  <c r="D359" i="5"/>
  <c r="I359" i="5"/>
  <c r="C359" i="5"/>
  <c r="A359" i="5"/>
  <c r="L358" i="5"/>
  <c r="Q358" i="5" s="1"/>
  <c r="Z358" i="5"/>
  <c r="Y358" i="5"/>
  <c r="X358" i="5"/>
  <c r="K357" i="5"/>
  <c r="J357" i="5"/>
  <c r="Z357" i="5"/>
  <c r="Y357" i="5"/>
  <c r="X357" i="5"/>
  <c r="H357" i="5"/>
  <c r="W357" i="5" s="1"/>
  <c r="F357" i="5"/>
  <c r="V357" i="5"/>
  <c r="T357" i="5"/>
  <c r="U357" i="5"/>
  <c r="S357" i="5"/>
  <c r="E357" i="5"/>
  <c r="D357" i="5"/>
  <c r="C357" i="5"/>
  <c r="B357" i="5"/>
  <c r="A357" i="5"/>
  <c r="L356" i="5"/>
  <c r="G356" i="5"/>
  <c r="E356" i="5"/>
  <c r="J355" i="5"/>
  <c r="E355" i="5"/>
  <c r="J354" i="5"/>
  <c r="E354" i="5"/>
  <c r="K353" i="5"/>
  <c r="J353" i="5"/>
  <c r="H353" i="5"/>
  <c r="G353" i="5"/>
  <c r="F353" i="5"/>
  <c r="K352" i="5"/>
  <c r="J352" i="5"/>
  <c r="H352" i="5"/>
  <c r="R352" i="5" s="1"/>
  <c r="G352" i="5"/>
  <c r="F352" i="5"/>
  <c r="K351" i="5"/>
  <c r="J351" i="5"/>
  <c r="H351" i="5"/>
  <c r="G351" i="5"/>
  <c r="F351" i="5"/>
  <c r="K350" i="5"/>
  <c r="J350" i="5"/>
  <c r="H350" i="5"/>
  <c r="R350" i="5" s="1"/>
  <c r="G350" i="5"/>
  <c r="F350" i="5"/>
  <c r="V349" i="5"/>
  <c r="K355" i="5" s="1"/>
  <c r="T349" i="5"/>
  <c r="U349" i="5"/>
  <c r="H355" i="5" s="1"/>
  <c r="S349" i="5"/>
  <c r="F349" i="5"/>
  <c r="E349" i="5"/>
  <c r="D349" i="5"/>
  <c r="I349" i="5"/>
  <c r="C349" i="5"/>
  <c r="A349" i="5"/>
  <c r="L348" i="5"/>
  <c r="Q348" i="5" s="1"/>
  <c r="Z348" i="5"/>
  <c r="Y348" i="5"/>
  <c r="X348" i="5"/>
  <c r="K347" i="5"/>
  <c r="J347" i="5"/>
  <c r="Z347" i="5"/>
  <c r="Y347" i="5"/>
  <c r="X347" i="5"/>
  <c r="W347" i="5"/>
  <c r="H347" i="5"/>
  <c r="F347" i="5"/>
  <c r="V347" i="5"/>
  <c r="T347" i="5"/>
  <c r="U347" i="5"/>
  <c r="S347" i="5"/>
  <c r="E347" i="5"/>
  <c r="D347" i="5"/>
  <c r="C347" i="5"/>
  <c r="B347" i="5"/>
  <c r="A347" i="5"/>
  <c r="K346" i="5"/>
  <c r="J346" i="5"/>
  <c r="Z346" i="5"/>
  <c r="Y346" i="5"/>
  <c r="X346" i="5"/>
  <c r="H346" i="5"/>
  <c r="W346" i="5" s="1"/>
  <c r="F346" i="5"/>
  <c r="V346" i="5"/>
  <c r="T346" i="5"/>
  <c r="U346" i="5"/>
  <c r="S346" i="5"/>
  <c r="E346" i="5"/>
  <c r="D346" i="5"/>
  <c r="C346" i="5"/>
  <c r="B346" i="5"/>
  <c r="A346" i="5"/>
  <c r="K345" i="5"/>
  <c r="J345" i="5"/>
  <c r="Z345" i="5"/>
  <c r="Y345" i="5"/>
  <c r="X345" i="5"/>
  <c r="H345" i="5"/>
  <c r="W345" i="5" s="1"/>
  <c r="F345" i="5"/>
  <c r="V345" i="5"/>
  <c r="T345" i="5"/>
  <c r="U345" i="5"/>
  <c r="S345" i="5"/>
  <c r="E345" i="5"/>
  <c r="D345" i="5"/>
  <c r="C345" i="5"/>
  <c r="B345" i="5"/>
  <c r="A345" i="5"/>
  <c r="L344" i="5"/>
  <c r="G344" i="5"/>
  <c r="E344" i="5"/>
  <c r="J343" i="5"/>
  <c r="E343" i="5"/>
  <c r="J342" i="5"/>
  <c r="E342" i="5"/>
  <c r="K341" i="5"/>
  <c r="J341" i="5"/>
  <c r="H341" i="5"/>
  <c r="G341" i="5"/>
  <c r="F341" i="5"/>
  <c r="K340" i="5"/>
  <c r="J340" i="5"/>
  <c r="H340" i="5"/>
  <c r="G340" i="5"/>
  <c r="F340" i="5"/>
  <c r="K339" i="5"/>
  <c r="J339" i="5"/>
  <c r="H339" i="5"/>
  <c r="R339" i="5" s="1"/>
  <c r="G339" i="5"/>
  <c r="F339" i="5"/>
  <c r="V338" i="5"/>
  <c r="T338" i="5"/>
  <c r="U338" i="5"/>
  <c r="H343" i="5" s="1"/>
  <c r="S338" i="5"/>
  <c r="F338" i="5"/>
  <c r="E338" i="5"/>
  <c r="D338" i="5"/>
  <c r="I338" i="5"/>
  <c r="C338" i="5"/>
  <c r="A338" i="5"/>
  <c r="Q337" i="5"/>
  <c r="L337" i="5"/>
  <c r="Z337" i="5"/>
  <c r="Y337" i="5"/>
  <c r="X337" i="5"/>
  <c r="K336" i="5"/>
  <c r="J336" i="5"/>
  <c r="Z336" i="5"/>
  <c r="Y336" i="5"/>
  <c r="X336" i="5"/>
  <c r="H336" i="5"/>
  <c r="W336" i="5" s="1"/>
  <c r="F336" i="5"/>
  <c r="V336" i="5"/>
  <c r="T336" i="5"/>
  <c r="U336" i="5"/>
  <c r="S336" i="5"/>
  <c r="E336" i="5"/>
  <c r="D336" i="5"/>
  <c r="C336" i="5"/>
  <c r="B336" i="5"/>
  <c r="A336" i="5"/>
  <c r="L335" i="5"/>
  <c r="G335" i="5"/>
  <c r="E335" i="5"/>
  <c r="J334" i="5"/>
  <c r="E334" i="5"/>
  <c r="J333" i="5"/>
  <c r="E333" i="5"/>
  <c r="K332" i="5"/>
  <c r="J332" i="5"/>
  <c r="H332" i="5"/>
  <c r="G332" i="5"/>
  <c r="F332" i="5"/>
  <c r="K331" i="5"/>
  <c r="J331" i="5"/>
  <c r="R331" i="5"/>
  <c r="H331" i="5"/>
  <c r="G331" i="5"/>
  <c r="F331" i="5"/>
  <c r="K330" i="5"/>
  <c r="J330" i="5"/>
  <c r="H330" i="5"/>
  <c r="G330" i="5"/>
  <c r="F330" i="5"/>
  <c r="K329" i="5"/>
  <c r="J329" i="5"/>
  <c r="H329" i="5"/>
  <c r="G329" i="5"/>
  <c r="F329" i="5"/>
  <c r="V328" i="5"/>
  <c r="K334" i="5" s="1"/>
  <c r="T328" i="5"/>
  <c r="K333" i="5" s="1"/>
  <c r="U328" i="5"/>
  <c r="H334" i="5" s="1"/>
  <c r="S328" i="5"/>
  <c r="H333" i="5" s="1"/>
  <c r="F328" i="5"/>
  <c r="E328" i="5"/>
  <c r="D328" i="5"/>
  <c r="I328" i="5"/>
  <c r="C328" i="5"/>
  <c r="A328" i="5"/>
  <c r="L327" i="5"/>
  <c r="Q327" i="5" s="1"/>
  <c r="Z327" i="5"/>
  <c r="Y327" i="5"/>
  <c r="X327" i="5"/>
  <c r="L326" i="5"/>
  <c r="G326" i="5"/>
  <c r="E326" i="5"/>
  <c r="J325" i="5"/>
  <c r="E325" i="5"/>
  <c r="J324" i="5"/>
  <c r="E324" i="5"/>
  <c r="K323" i="5"/>
  <c r="J323" i="5"/>
  <c r="H323" i="5"/>
  <c r="R323" i="5" s="1"/>
  <c r="G323" i="5"/>
  <c r="F323" i="5"/>
  <c r="V322" i="5"/>
  <c r="K325" i="5" s="1"/>
  <c r="T322" i="5"/>
  <c r="K324" i="5" s="1"/>
  <c r="U322" i="5"/>
  <c r="H325" i="5" s="1"/>
  <c r="S322" i="5"/>
  <c r="H324" i="5" s="1"/>
  <c r="F322" i="5"/>
  <c r="E322" i="5"/>
  <c r="D322" i="5"/>
  <c r="I322" i="5"/>
  <c r="C322" i="5"/>
  <c r="A322" i="5"/>
  <c r="Q321" i="5"/>
  <c r="L321" i="5"/>
  <c r="Z321" i="5"/>
  <c r="Y321" i="5"/>
  <c r="X321" i="5"/>
  <c r="L320" i="5"/>
  <c r="G320" i="5"/>
  <c r="E320" i="5"/>
  <c r="J319" i="5"/>
  <c r="E319" i="5"/>
  <c r="J318" i="5"/>
  <c r="E318" i="5"/>
  <c r="K317" i="5"/>
  <c r="J317" i="5"/>
  <c r="H317" i="5"/>
  <c r="G317" i="5"/>
  <c r="F317" i="5"/>
  <c r="K316" i="5"/>
  <c r="J316" i="5"/>
  <c r="H316" i="5"/>
  <c r="G316" i="5"/>
  <c r="F316" i="5"/>
  <c r="K315" i="5"/>
  <c r="J315" i="5"/>
  <c r="H315" i="5"/>
  <c r="R315" i="5" s="1"/>
  <c r="G315" i="5"/>
  <c r="F315" i="5"/>
  <c r="V314" i="5"/>
  <c r="K319" i="5" s="1"/>
  <c r="T314" i="5"/>
  <c r="K318" i="5" s="1"/>
  <c r="U314" i="5"/>
  <c r="H319" i="5" s="1"/>
  <c r="S314" i="5"/>
  <c r="H318" i="5" s="1"/>
  <c r="G321" i="5" s="1"/>
  <c r="O321" i="5" s="1"/>
  <c r="F314" i="5"/>
  <c r="E314" i="5"/>
  <c r="D314" i="5"/>
  <c r="I314" i="5"/>
  <c r="C314" i="5"/>
  <c r="A314" i="5"/>
  <c r="L313" i="5"/>
  <c r="Q313" i="5" s="1"/>
  <c r="Z313" i="5"/>
  <c r="Y313" i="5"/>
  <c r="X313" i="5"/>
  <c r="K311" i="5"/>
  <c r="L312" i="5"/>
  <c r="G312" i="5"/>
  <c r="E312" i="5"/>
  <c r="J311" i="5"/>
  <c r="E311" i="5"/>
  <c r="J310" i="5"/>
  <c r="E310" i="5"/>
  <c r="K309" i="5"/>
  <c r="J309" i="5"/>
  <c r="H309" i="5"/>
  <c r="G309" i="5"/>
  <c r="F309" i="5"/>
  <c r="V308" i="5"/>
  <c r="T308" i="5"/>
  <c r="K310" i="5" s="1"/>
  <c r="U308" i="5"/>
  <c r="H311" i="5" s="1"/>
  <c r="S308" i="5"/>
  <c r="H310" i="5" s="1"/>
  <c r="F308" i="5"/>
  <c r="E308" i="5"/>
  <c r="D308" i="5"/>
  <c r="I308" i="5"/>
  <c r="C308" i="5"/>
  <c r="A308" i="5"/>
  <c r="A307" i="5"/>
  <c r="A300" i="5"/>
  <c r="L298" i="5"/>
  <c r="Q298" i="5" s="1"/>
  <c r="Z298" i="5"/>
  <c r="Y298" i="5"/>
  <c r="X298" i="5"/>
  <c r="K297" i="5"/>
  <c r="J297" i="5"/>
  <c r="Z297" i="5"/>
  <c r="Y297" i="5"/>
  <c r="X297" i="5"/>
  <c r="H297" i="5"/>
  <c r="W297" i="5" s="1"/>
  <c r="F297" i="5"/>
  <c r="V297" i="5"/>
  <c r="T297" i="5"/>
  <c r="U297" i="5"/>
  <c r="S297" i="5"/>
  <c r="E297" i="5"/>
  <c r="D297" i="5"/>
  <c r="C297" i="5"/>
  <c r="B297" i="5"/>
  <c r="L296" i="5"/>
  <c r="G296" i="5"/>
  <c r="E296" i="5"/>
  <c r="J295" i="5"/>
  <c r="E295" i="5"/>
  <c r="J294" i="5"/>
  <c r="E294" i="5"/>
  <c r="K293" i="5"/>
  <c r="J293" i="5"/>
  <c r="H293" i="5"/>
  <c r="G293" i="5"/>
  <c r="F293" i="5"/>
  <c r="K292" i="5"/>
  <c r="J292" i="5"/>
  <c r="R292" i="5"/>
  <c r="H292" i="5"/>
  <c r="G292" i="5"/>
  <c r="F292" i="5"/>
  <c r="K291" i="5"/>
  <c r="J291" i="5"/>
  <c r="H291" i="5"/>
  <c r="G291" i="5"/>
  <c r="F291" i="5"/>
  <c r="K290" i="5"/>
  <c r="J290" i="5"/>
  <c r="H290" i="5"/>
  <c r="R290" i="5" s="1"/>
  <c r="G290" i="5"/>
  <c r="F290" i="5"/>
  <c r="V289" i="5"/>
  <c r="K295" i="5" s="1"/>
  <c r="T289" i="5"/>
  <c r="K294" i="5" s="1"/>
  <c r="U289" i="5"/>
  <c r="H295" i="5" s="1"/>
  <c r="S289" i="5"/>
  <c r="H294" i="5" s="1"/>
  <c r="F289" i="5"/>
  <c r="E289" i="5"/>
  <c r="D289" i="5"/>
  <c r="I289" i="5"/>
  <c r="C289" i="5"/>
  <c r="L288" i="5"/>
  <c r="Q288" i="5" s="1"/>
  <c r="Z288" i="5"/>
  <c r="Y288" i="5"/>
  <c r="X288" i="5"/>
  <c r="K287" i="5"/>
  <c r="J287" i="5"/>
  <c r="Z287" i="5"/>
  <c r="Y287" i="5"/>
  <c r="X287" i="5"/>
  <c r="H287" i="5"/>
  <c r="W287" i="5" s="1"/>
  <c r="F287" i="5"/>
  <c r="V287" i="5"/>
  <c r="T287" i="5"/>
  <c r="U287" i="5"/>
  <c r="S287" i="5"/>
  <c r="E287" i="5"/>
  <c r="D287" i="5"/>
  <c r="C287" i="5"/>
  <c r="B287" i="5"/>
  <c r="L286" i="5"/>
  <c r="G286" i="5"/>
  <c r="E286" i="5"/>
  <c r="J285" i="5"/>
  <c r="E285" i="5"/>
  <c r="J284" i="5"/>
  <c r="E284" i="5"/>
  <c r="K283" i="5"/>
  <c r="J283" i="5"/>
  <c r="H283" i="5"/>
  <c r="G283" i="5"/>
  <c r="F283" i="5"/>
  <c r="K282" i="5"/>
  <c r="J282" i="5"/>
  <c r="H282" i="5"/>
  <c r="R282" i="5" s="1"/>
  <c r="G282" i="5"/>
  <c r="F282" i="5"/>
  <c r="K281" i="5"/>
  <c r="J281" i="5"/>
  <c r="H281" i="5"/>
  <c r="G281" i="5"/>
  <c r="F281" i="5"/>
  <c r="K280" i="5"/>
  <c r="J280" i="5"/>
  <c r="H280" i="5"/>
  <c r="R280" i="5" s="1"/>
  <c r="G280" i="5"/>
  <c r="F280" i="5"/>
  <c r="V279" i="5"/>
  <c r="K285" i="5" s="1"/>
  <c r="T279" i="5"/>
  <c r="K284" i="5" s="1"/>
  <c r="U279" i="5"/>
  <c r="H285" i="5" s="1"/>
  <c r="S279" i="5"/>
  <c r="F279" i="5"/>
  <c r="E279" i="5"/>
  <c r="D279" i="5"/>
  <c r="I279" i="5"/>
  <c r="C279" i="5"/>
  <c r="L278" i="5"/>
  <c r="Q278" i="5" s="1"/>
  <c r="Z278" i="5"/>
  <c r="Y278" i="5"/>
  <c r="X278" i="5"/>
  <c r="K277" i="5"/>
  <c r="J277" i="5"/>
  <c r="Z277" i="5"/>
  <c r="Y277" i="5"/>
  <c r="X277" i="5"/>
  <c r="H277" i="5"/>
  <c r="W277" i="5" s="1"/>
  <c r="F277" i="5"/>
  <c r="V277" i="5"/>
  <c r="T277" i="5"/>
  <c r="U277" i="5"/>
  <c r="S277" i="5"/>
  <c r="H274" i="5" s="1"/>
  <c r="E277" i="5"/>
  <c r="D277" i="5"/>
  <c r="C277" i="5"/>
  <c r="B277" i="5"/>
  <c r="L276" i="5"/>
  <c r="G276" i="5"/>
  <c r="E276" i="5"/>
  <c r="J275" i="5"/>
  <c r="E275" i="5"/>
  <c r="J274" i="5"/>
  <c r="E274" i="5"/>
  <c r="K273" i="5"/>
  <c r="J273" i="5"/>
  <c r="H273" i="5"/>
  <c r="G273" i="5"/>
  <c r="F273" i="5"/>
  <c r="K272" i="5"/>
  <c r="J272" i="5"/>
  <c r="H272" i="5"/>
  <c r="R272" i="5" s="1"/>
  <c r="G272" i="5"/>
  <c r="F272" i="5"/>
  <c r="K271" i="5"/>
  <c r="J271" i="5"/>
  <c r="H271" i="5"/>
  <c r="G271" i="5"/>
  <c r="F271" i="5"/>
  <c r="K270" i="5"/>
  <c r="J270" i="5"/>
  <c r="H270" i="5"/>
  <c r="R270" i="5" s="1"/>
  <c r="G270" i="5"/>
  <c r="F270" i="5"/>
  <c r="V269" i="5"/>
  <c r="K275" i="5" s="1"/>
  <c r="T269" i="5"/>
  <c r="K274" i="5" s="1"/>
  <c r="U269" i="5"/>
  <c r="S269" i="5"/>
  <c r="F269" i="5"/>
  <c r="E269" i="5"/>
  <c r="D269" i="5"/>
  <c r="I269" i="5"/>
  <c r="C269" i="5"/>
  <c r="L268" i="5"/>
  <c r="Q268" i="5" s="1"/>
  <c r="Z268" i="5"/>
  <c r="Y268" i="5"/>
  <c r="X268" i="5"/>
  <c r="L267" i="5"/>
  <c r="G267" i="5"/>
  <c r="E267" i="5"/>
  <c r="J266" i="5"/>
  <c r="E266" i="5"/>
  <c r="J265" i="5"/>
  <c r="E265" i="5"/>
  <c r="K264" i="5"/>
  <c r="J264" i="5"/>
  <c r="H264" i="5"/>
  <c r="G264" i="5"/>
  <c r="F264" i="5"/>
  <c r="K263" i="5"/>
  <c r="J263" i="5"/>
  <c r="H263" i="5"/>
  <c r="R263" i="5" s="1"/>
  <c r="G263" i="5"/>
  <c r="F263" i="5"/>
  <c r="K262" i="5"/>
  <c r="J262" i="5"/>
  <c r="H262" i="5"/>
  <c r="G262" i="5"/>
  <c r="F262" i="5"/>
  <c r="K261" i="5"/>
  <c r="J261" i="5"/>
  <c r="H261" i="5"/>
  <c r="R261" i="5" s="1"/>
  <c r="G261" i="5"/>
  <c r="F261" i="5"/>
  <c r="V260" i="5"/>
  <c r="K266" i="5" s="1"/>
  <c r="T260" i="5"/>
  <c r="K265" i="5" s="1"/>
  <c r="U260" i="5"/>
  <c r="H266" i="5" s="1"/>
  <c r="S260" i="5"/>
  <c r="H265" i="5" s="1"/>
  <c r="F260" i="5"/>
  <c r="E260" i="5"/>
  <c r="D260" i="5"/>
  <c r="I260" i="5"/>
  <c r="C260" i="5"/>
  <c r="L259" i="5"/>
  <c r="Q259" i="5" s="1"/>
  <c r="Z259" i="5"/>
  <c r="Y259" i="5"/>
  <c r="X259" i="5"/>
  <c r="H256" i="5"/>
  <c r="L258" i="5"/>
  <c r="G258" i="5"/>
  <c r="E258" i="5"/>
  <c r="J257" i="5"/>
  <c r="E257" i="5"/>
  <c r="J256" i="5"/>
  <c r="E256" i="5"/>
  <c r="K255" i="5"/>
  <c r="J255" i="5"/>
  <c r="H255" i="5"/>
  <c r="G255" i="5"/>
  <c r="F255" i="5"/>
  <c r="K254" i="5"/>
  <c r="J254" i="5"/>
  <c r="H254" i="5"/>
  <c r="R254" i="5" s="1"/>
  <c r="G254" i="5"/>
  <c r="F254" i="5"/>
  <c r="K253" i="5"/>
  <c r="J253" i="5"/>
  <c r="H253" i="5"/>
  <c r="G253" i="5"/>
  <c r="F253" i="5"/>
  <c r="K252" i="5"/>
  <c r="J252" i="5"/>
  <c r="H252" i="5"/>
  <c r="R252" i="5" s="1"/>
  <c r="G252" i="5"/>
  <c r="F252" i="5"/>
  <c r="V251" i="5"/>
  <c r="K257" i="5" s="1"/>
  <c r="T251" i="5"/>
  <c r="K256" i="5" s="1"/>
  <c r="U251" i="5"/>
  <c r="H257" i="5" s="1"/>
  <c r="S251" i="5"/>
  <c r="F251" i="5"/>
  <c r="E251" i="5"/>
  <c r="D251" i="5"/>
  <c r="I251" i="5"/>
  <c r="C251" i="5"/>
  <c r="L250" i="5"/>
  <c r="Q250" i="5" s="1"/>
  <c r="Z250" i="5"/>
  <c r="Y250" i="5"/>
  <c r="X250" i="5"/>
  <c r="K249" i="5"/>
  <c r="J249" i="5"/>
  <c r="Z249" i="5"/>
  <c r="Y249" i="5"/>
  <c r="X249" i="5"/>
  <c r="H249" i="5"/>
  <c r="W249" i="5" s="1"/>
  <c r="F249" i="5"/>
  <c r="V249" i="5"/>
  <c r="T249" i="5"/>
  <c r="U249" i="5"/>
  <c r="S249" i="5"/>
  <c r="E249" i="5"/>
  <c r="D249" i="5"/>
  <c r="C249" i="5"/>
  <c r="B249" i="5"/>
  <c r="K248" i="5"/>
  <c r="J248" i="5"/>
  <c r="Z248" i="5"/>
  <c r="Y248" i="5"/>
  <c r="X248" i="5"/>
  <c r="H248" i="5"/>
  <c r="W248" i="5" s="1"/>
  <c r="F248" i="5"/>
  <c r="V248" i="5"/>
  <c r="T248" i="5"/>
  <c r="U248" i="5"/>
  <c r="S248" i="5"/>
  <c r="E248" i="5"/>
  <c r="D248" i="5"/>
  <c r="C248" i="5"/>
  <c r="B248" i="5"/>
  <c r="K247" i="5"/>
  <c r="J247" i="5"/>
  <c r="Z247" i="5"/>
  <c r="Y247" i="5"/>
  <c r="X247" i="5"/>
  <c r="H247" i="5"/>
  <c r="W247" i="5" s="1"/>
  <c r="F247" i="5"/>
  <c r="V247" i="5"/>
  <c r="T247" i="5"/>
  <c r="U247" i="5"/>
  <c r="S247" i="5"/>
  <c r="E247" i="5"/>
  <c r="D247" i="5"/>
  <c r="C247" i="5"/>
  <c r="B247" i="5"/>
  <c r="L246" i="5"/>
  <c r="G246" i="5"/>
  <c r="E246" i="5"/>
  <c r="J245" i="5"/>
  <c r="E245" i="5"/>
  <c r="J244" i="5"/>
  <c r="E244" i="5"/>
  <c r="K243" i="5"/>
  <c r="J243" i="5"/>
  <c r="H243" i="5"/>
  <c r="G243" i="5"/>
  <c r="F243" i="5"/>
  <c r="K242" i="5"/>
  <c r="J242" i="5"/>
  <c r="H242" i="5"/>
  <c r="R242" i="5" s="1"/>
  <c r="G242" i="5"/>
  <c r="F242" i="5"/>
  <c r="K241" i="5"/>
  <c r="J241" i="5"/>
  <c r="H241" i="5"/>
  <c r="G241" i="5"/>
  <c r="F241" i="5"/>
  <c r="K240" i="5"/>
  <c r="J240" i="5"/>
  <c r="H240" i="5"/>
  <c r="R240" i="5" s="1"/>
  <c r="G240" i="5"/>
  <c r="F240" i="5"/>
  <c r="V239" i="5"/>
  <c r="T239" i="5"/>
  <c r="U239" i="5"/>
  <c r="S239" i="5"/>
  <c r="F239" i="5"/>
  <c r="E239" i="5"/>
  <c r="D239" i="5"/>
  <c r="I239" i="5"/>
  <c r="C239" i="5"/>
  <c r="L238" i="5"/>
  <c r="Q238" i="5" s="1"/>
  <c r="Z238" i="5"/>
  <c r="Y238" i="5"/>
  <c r="X238" i="5"/>
  <c r="K237" i="5"/>
  <c r="J237" i="5"/>
  <c r="Z237" i="5"/>
  <c r="Y237" i="5"/>
  <c r="X237" i="5"/>
  <c r="H237" i="5"/>
  <c r="W237" i="5" s="1"/>
  <c r="F237" i="5"/>
  <c r="V237" i="5"/>
  <c r="T237" i="5"/>
  <c r="U237" i="5"/>
  <c r="S237" i="5"/>
  <c r="E237" i="5"/>
  <c r="D237" i="5"/>
  <c r="C237" i="5"/>
  <c r="B237" i="5"/>
  <c r="K236" i="5"/>
  <c r="J236" i="5"/>
  <c r="Z236" i="5"/>
  <c r="Y236" i="5"/>
  <c r="X236" i="5"/>
  <c r="H236" i="5"/>
  <c r="W236" i="5" s="1"/>
  <c r="F236" i="5"/>
  <c r="V236" i="5"/>
  <c r="T236" i="5"/>
  <c r="U236" i="5"/>
  <c r="S236" i="5"/>
  <c r="E236" i="5"/>
  <c r="D236" i="5"/>
  <c r="C236" i="5"/>
  <c r="B236" i="5"/>
  <c r="K235" i="5"/>
  <c r="J235" i="5"/>
  <c r="Z235" i="5"/>
  <c r="Y235" i="5"/>
  <c r="X235" i="5"/>
  <c r="H235" i="5"/>
  <c r="W235" i="5" s="1"/>
  <c r="F235" i="5"/>
  <c r="V235" i="5"/>
  <c r="T235" i="5"/>
  <c r="U235" i="5"/>
  <c r="S235" i="5"/>
  <c r="E235" i="5"/>
  <c r="D235" i="5"/>
  <c r="C235" i="5"/>
  <c r="B235" i="5"/>
  <c r="L234" i="5"/>
  <c r="G234" i="5"/>
  <c r="E234" i="5"/>
  <c r="J233" i="5"/>
  <c r="E233" i="5"/>
  <c r="J232" i="5"/>
  <c r="E232" i="5"/>
  <c r="K231" i="5"/>
  <c r="J231" i="5"/>
  <c r="H231" i="5"/>
  <c r="G231" i="5"/>
  <c r="F231" i="5"/>
  <c r="K230" i="5"/>
  <c r="J230" i="5"/>
  <c r="H230" i="5"/>
  <c r="R230" i="5" s="1"/>
  <c r="G230" i="5"/>
  <c r="F230" i="5"/>
  <c r="K229" i="5"/>
  <c r="J229" i="5"/>
  <c r="H229" i="5"/>
  <c r="G229" i="5"/>
  <c r="F229" i="5"/>
  <c r="K228" i="5"/>
  <c r="J228" i="5"/>
  <c r="H228" i="5"/>
  <c r="R228" i="5" s="1"/>
  <c r="G228" i="5"/>
  <c r="F228" i="5"/>
  <c r="V227" i="5"/>
  <c r="T227" i="5"/>
  <c r="K232" i="5" s="1"/>
  <c r="U227" i="5"/>
  <c r="S227" i="5"/>
  <c r="F227" i="5"/>
  <c r="E227" i="5"/>
  <c r="D227" i="5"/>
  <c r="I227" i="5"/>
  <c r="C227" i="5"/>
  <c r="Q226" i="5"/>
  <c r="L226" i="5"/>
  <c r="Z226" i="5"/>
  <c r="Y226" i="5"/>
  <c r="X226" i="5"/>
  <c r="L225" i="5"/>
  <c r="G225" i="5"/>
  <c r="E225" i="5"/>
  <c r="J224" i="5"/>
  <c r="E224" i="5"/>
  <c r="J223" i="5"/>
  <c r="E223" i="5"/>
  <c r="K222" i="5"/>
  <c r="J222" i="5"/>
  <c r="H222" i="5"/>
  <c r="G222" i="5"/>
  <c r="F222" i="5"/>
  <c r="K221" i="5"/>
  <c r="J221" i="5"/>
  <c r="H221" i="5"/>
  <c r="R221" i="5" s="1"/>
  <c r="G221" i="5"/>
  <c r="F221" i="5"/>
  <c r="K220" i="5"/>
  <c r="J220" i="5"/>
  <c r="H220" i="5"/>
  <c r="G220" i="5"/>
  <c r="F220" i="5"/>
  <c r="K219" i="5"/>
  <c r="J226" i="5" s="1"/>
  <c r="P226" i="5" s="1"/>
  <c r="J219" i="5"/>
  <c r="H219" i="5"/>
  <c r="R219" i="5" s="1"/>
  <c r="G219" i="5"/>
  <c r="F219" i="5"/>
  <c r="V218" i="5"/>
  <c r="K224" i="5" s="1"/>
  <c r="T218" i="5"/>
  <c r="K223" i="5" s="1"/>
  <c r="U218" i="5"/>
  <c r="H224" i="5" s="1"/>
  <c r="S218" i="5"/>
  <c r="H223" i="5" s="1"/>
  <c r="F218" i="5"/>
  <c r="E218" i="5"/>
  <c r="D218" i="5"/>
  <c r="I218" i="5"/>
  <c r="C218" i="5"/>
  <c r="L217" i="5"/>
  <c r="Q217" i="5" s="1"/>
  <c r="Z217" i="5"/>
  <c r="Y217" i="5"/>
  <c r="X217" i="5"/>
  <c r="H214" i="5"/>
  <c r="L216" i="5"/>
  <c r="G216" i="5"/>
  <c r="E216" i="5"/>
  <c r="J215" i="5"/>
  <c r="E215" i="5"/>
  <c r="J214" i="5"/>
  <c r="E214" i="5"/>
  <c r="K213" i="5"/>
  <c r="J213" i="5"/>
  <c r="H213" i="5"/>
  <c r="G213" i="5"/>
  <c r="F213" i="5"/>
  <c r="K212" i="5"/>
  <c r="J212" i="5"/>
  <c r="H212" i="5"/>
  <c r="R212" i="5" s="1"/>
  <c r="G212" i="5"/>
  <c r="F212" i="5"/>
  <c r="K211" i="5"/>
  <c r="J211" i="5"/>
  <c r="H211" i="5"/>
  <c r="G211" i="5"/>
  <c r="F211" i="5"/>
  <c r="K210" i="5"/>
  <c r="J210" i="5"/>
  <c r="H210" i="5"/>
  <c r="R210" i="5" s="1"/>
  <c r="G210" i="5"/>
  <c r="F210" i="5"/>
  <c r="V209" i="5"/>
  <c r="K215" i="5" s="1"/>
  <c r="T209" i="5"/>
  <c r="K214" i="5" s="1"/>
  <c r="U209" i="5"/>
  <c r="H215" i="5" s="1"/>
  <c r="S209" i="5"/>
  <c r="F209" i="5"/>
  <c r="E209" i="5"/>
  <c r="D209" i="5"/>
  <c r="I209" i="5"/>
  <c r="C209" i="5"/>
  <c r="Q208" i="5"/>
  <c r="L208" i="5"/>
  <c r="Z208" i="5"/>
  <c r="Y208" i="5"/>
  <c r="X208" i="5"/>
  <c r="K207" i="5"/>
  <c r="J207" i="5"/>
  <c r="Z207" i="5"/>
  <c r="Y207" i="5"/>
  <c r="X207" i="5"/>
  <c r="H207" i="5"/>
  <c r="W207" i="5" s="1"/>
  <c r="F207" i="5"/>
  <c r="V207" i="5"/>
  <c r="T207" i="5"/>
  <c r="U207" i="5"/>
  <c r="S207" i="5"/>
  <c r="E207" i="5"/>
  <c r="D207" i="5"/>
  <c r="C207" i="5"/>
  <c r="B207" i="5"/>
  <c r="K206" i="5"/>
  <c r="J206" i="5"/>
  <c r="Z206" i="5"/>
  <c r="Y206" i="5"/>
  <c r="X206" i="5"/>
  <c r="H206" i="5"/>
  <c r="W206" i="5" s="1"/>
  <c r="F206" i="5"/>
  <c r="V206" i="5"/>
  <c r="T206" i="5"/>
  <c r="U206" i="5"/>
  <c r="S206" i="5"/>
  <c r="E206" i="5"/>
  <c r="D206" i="5"/>
  <c r="C206" i="5"/>
  <c r="B206" i="5"/>
  <c r="L205" i="5"/>
  <c r="G205" i="5"/>
  <c r="E205" i="5"/>
  <c r="J204" i="5"/>
  <c r="E204" i="5"/>
  <c r="J203" i="5"/>
  <c r="E203" i="5"/>
  <c r="K202" i="5"/>
  <c r="J202" i="5"/>
  <c r="H202" i="5"/>
  <c r="G202" i="5"/>
  <c r="F202" i="5"/>
  <c r="K201" i="5"/>
  <c r="J201" i="5"/>
  <c r="H201" i="5"/>
  <c r="R201" i="5" s="1"/>
  <c r="G201" i="5"/>
  <c r="F201" i="5"/>
  <c r="K200" i="5"/>
  <c r="J200" i="5"/>
  <c r="H200" i="5"/>
  <c r="G200" i="5"/>
  <c r="F200" i="5"/>
  <c r="K199" i="5"/>
  <c r="J199" i="5"/>
  <c r="H199" i="5"/>
  <c r="R199" i="5" s="1"/>
  <c r="G199" i="5"/>
  <c r="F199" i="5"/>
  <c r="V198" i="5"/>
  <c r="T198" i="5"/>
  <c r="U198" i="5"/>
  <c r="H204" i="5" s="1"/>
  <c r="S198" i="5"/>
  <c r="F198" i="5"/>
  <c r="E198" i="5"/>
  <c r="D198" i="5"/>
  <c r="I198" i="5"/>
  <c r="C198" i="5"/>
  <c r="L197" i="5"/>
  <c r="Q197" i="5" s="1"/>
  <c r="Z197" i="5"/>
  <c r="Y197" i="5"/>
  <c r="X197" i="5"/>
  <c r="H194" i="5"/>
  <c r="L196" i="5"/>
  <c r="G196" i="5"/>
  <c r="E196" i="5"/>
  <c r="J195" i="5"/>
  <c r="E195" i="5"/>
  <c r="J194" i="5"/>
  <c r="E194" i="5"/>
  <c r="K193" i="5"/>
  <c r="J193" i="5"/>
  <c r="H193" i="5"/>
  <c r="G193" i="5"/>
  <c r="F193" i="5"/>
  <c r="K192" i="5"/>
  <c r="J192" i="5"/>
  <c r="H192" i="5"/>
  <c r="R192" i="5" s="1"/>
  <c r="G192" i="5"/>
  <c r="F192" i="5"/>
  <c r="K191" i="5"/>
  <c r="J191" i="5"/>
  <c r="H191" i="5"/>
  <c r="G191" i="5"/>
  <c r="F191" i="5"/>
  <c r="K190" i="5"/>
  <c r="J190" i="5"/>
  <c r="H190" i="5"/>
  <c r="R190" i="5" s="1"/>
  <c r="G190" i="5"/>
  <c r="F190" i="5"/>
  <c r="V189" i="5"/>
  <c r="K195" i="5" s="1"/>
  <c r="T189" i="5"/>
  <c r="K194" i="5" s="1"/>
  <c r="U189" i="5"/>
  <c r="H195" i="5" s="1"/>
  <c r="S189" i="5"/>
  <c r="F189" i="5"/>
  <c r="E189" i="5"/>
  <c r="D189" i="5"/>
  <c r="I189" i="5"/>
  <c r="C189" i="5"/>
  <c r="L188" i="5"/>
  <c r="Q188" i="5" s="1"/>
  <c r="Z188" i="5"/>
  <c r="Y188" i="5"/>
  <c r="X188" i="5"/>
  <c r="L187" i="5"/>
  <c r="G187" i="5"/>
  <c r="E187" i="5"/>
  <c r="J186" i="5"/>
  <c r="E186" i="5"/>
  <c r="J185" i="5"/>
  <c r="E185" i="5"/>
  <c r="K184" i="5"/>
  <c r="J184" i="5"/>
  <c r="H184" i="5"/>
  <c r="R184" i="5" s="1"/>
  <c r="G184" i="5"/>
  <c r="F184" i="5"/>
  <c r="K183" i="5"/>
  <c r="J183" i="5"/>
  <c r="H183" i="5"/>
  <c r="G183" i="5"/>
  <c r="F183" i="5"/>
  <c r="K182" i="5"/>
  <c r="J182" i="5"/>
  <c r="H182" i="5"/>
  <c r="R182" i="5" s="1"/>
  <c r="G182" i="5"/>
  <c r="F182" i="5"/>
  <c r="V181" i="5"/>
  <c r="K186" i="5" s="1"/>
  <c r="T181" i="5"/>
  <c r="K185" i="5" s="1"/>
  <c r="U181" i="5"/>
  <c r="H186" i="5" s="1"/>
  <c r="S181" i="5"/>
  <c r="H185" i="5" s="1"/>
  <c r="F181" i="5"/>
  <c r="E181" i="5"/>
  <c r="D181" i="5"/>
  <c r="I181" i="5"/>
  <c r="C181" i="5"/>
  <c r="A181" i="5"/>
  <c r="L180" i="5"/>
  <c r="Q180" i="5" s="1"/>
  <c r="Z180" i="5"/>
  <c r="Y180" i="5"/>
  <c r="X180" i="5"/>
  <c r="K179" i="5"/>
  <c r="J179" i="5"/>
  <c r="Z179" i="5"/>
  <c r="Y179" i="5"/>
  <c r="X179" i="5"/>
  <c r="H179" i="5"/>
  <c r="W179" i="5" s="1"/>
  <c r="F179" i="5"/>
  <c r="V179" i="5"/>
  <c r="T179" i="5"/>
  <c r="U179" i="5"/>
  <c r="S179" i="5"/>
  <c r="E179" i="5"/>
  <c r="D179" i="5"/>
  <c r="C179" i="5"/>
  <c r="B179" i="5"/>
  <c r="A179" i="5"/>
  <c r="L178" i="5"/>
  <c r="G178" i="5"/>
  <c r="E178" i="5"/>
  <c r="J177" i="5"/>
  <c r="E177" i="5"/>
  <c r="J176" i="5"/>
  <c r="E176" i="5"/>
  <c r="K175" i="5"/>
  <c r="J175" i="5"/>
  <c r="H175" i="5"/>
  <c r="G175" i="5"/>
  <c r="F175" i="5"/>
  <c r="K174" i="5"/>
  <c r="J174" i="5"/>
  <c r="H174" i="5"/>
  <c r="R174" i="5" s="1"/>
  <c r="G174" i="5"/>
  <c r="F174" i="5"/>
  <c r="K173" i="5"/>
  <c r="J173" i="5"/>
  <c r="H173" i="5"/>
  <c r="G173" i="5"/>
  <c r="F173" i="5"/>
  <c r="K172" i="5"/>
  <c r="J172" i="5"/>
  <c r="H172" i="5"/>
  <c r="R172" i="5" s="1"/>
  <c r="G172" i="5"/>
  <c r="F172" i="5"/>
  <c r="V171" i="5"/>
  <c r="K177" i="5" s="1"/>
  <c r="T171" i="5"/>
  <c r="U171" i="5"/>
  <c r="S171" i="5"/>
  <c r="F171" i="5"/>
  <c r="E171" i="5"/>
  <c r="D171" i="5"/>
  <c r="I171" i="5"/>
  <c r="C171" i="5"/>
  <c r="A171" i="5"/>
  <c r="L170" i="5"/>
  <c r="Q170" i="5" s="1"/>
  <c r="Z170" i="5"/>
  <c r="Y170" i="5"/>
  <c r="X170" i="5"/>
  <c r="H167" i="5"/>
  <c r="L169" i="5"/>
  <c r="G169" i="5"/>
  <c r="E169" i="5"/>
  <c r="J168" i="5"/>
  <c r="E168" i="5"/>
  <c r="J167" i="5"/>
  <c r="E167" i="5"/>
  <c r="K166" i="5"/>
  <c r="J166" i="5"/>
  <c r="H166" i="5"/>
  <c r="G166" i="5"/>
  <c r="F166" i="5"/>
  <c r="K165" i="5"/>
  <c r="J165" i="5"/>
  <c r="H165" i="5"/>
  <c r="G165" i="5"/>
  <c r="F165" i="5"/>
  <c r="K164" i="5"/>
  <c r="J164" i="5"/>
  <c r="H164" i="5"/>
  <c r="G164" i="5"/>
  <c r="F164" i="5"/>
  <c r="V163" i="5"/>
  <c r="K168" i="5" s="1"/>
  <c r="T163" i="5"/>
  <c r="K167" i="5" s="1"/>
  <c r="U163" i="5"/>
  <c r="H168" i="5" s="1"/>
  <c r="S163" i="5"/>
  <c r="F163" i="5"/>
  <c r="E163" i="5"/>
  <c r="D163" i="5"/>
  <c r="I163" i="5"/>
  <c r="C163" i="5"/>
  <c r="A163" i="5"/>
  <c r="Q162" i="5"/>
  <c r="L162" i="5"/>
  <c r="Z162" i="5"/>
  <c r="Y162" i="5"/>
  <c r="X162" i="5"/>
  <c r="L161" i="5"/>
  <c r="G161" i="5"/>
  <c r="E161" i="5"/>
  <c r="J160" i="5"/>
  <c r="E160" i="5"/>
  <c r="J159" i="5"/>
  <c r="E159" i="5"/>
  <c r="K158" i="5"/>
  <c r="J158" i="5"/>
  <c r="H158" i="5"/>
  <c r="R158" i="5" s="1"/>
  <c r="G158" i="5"/>
  <c r="F158" i="5"/>
  <c r="V157" i="5"/>
  <c r="K160" i="5" s="1"/>
  <c r="T157" i="5"/>
  <c r="K159" i="5" s="1"/>
  <c r="J162" i="5" s="1"/>
  <c r="P162" i="5" s="1"/>
  <c r="U157" i="5"/>
  <c r="H160" i="5" s="1"/>
  <c r="S157" i="5"/>
  <c r="H159" i="5" s="1"/>
  <c r="F157" i="5"/>
  <c r="E157" i="5"/>
  <c r="D157" i="5"/>
  <c r="I157" i="5"/>
  <c r="C157" i="5"/>
  <c r="A157" i="5"/>
  <c r="L156" i="5"/>
  <c r="Q156" i="5" s="1"/>
  <c r="Z156" i="5"/>
  <c r="Y156" i="5"/>
  <c r="X156" i="5"/>
  <c r="H154" i="5"/>
  <c r="L155" i="5"/>
  <c r="G155" i="5"/>
  <c r="E155" i="5"/>
  <c r="J154" i="5"/>
  <c r="E154" i="5"/>
  <c r="J153" i="5"/>
  <c r="E153" i="5"/>
  <c r="K152" i="5"/>
  <c r="J152" i="5"/>
  <c r="H152" i="5"/>
  <c r="R152" i="5" s="1"/>
  <c r="G152" i="5"/>
  <c r="F152" i="5"/>
  <c r="K151" i="5"/>
  <c r="J151" i="5"/>
  <c r="H151" i="5"/>
  <c r="G151" i="5"/>
  <c r="F151" i="5"/>
  <c r="K150" i="5"/>
  <c r="J150" i="5"/>
  <c r="H150" i="5"/>
  <c r="G150" i="5"/>
  <c r="F150" i="5"/>
  <c r="V149" i="5"/>
  <c r="K154" i="5" s="1"/>
  <c r="T149" i="5"/>
  <c r="K153" i="5" s="1"/>
  <c r="U149" i="5"/>
  <c r="S149" i="5"/>
  <c r="H153" i="5" s="1"/>
  <c r="F149" i="5"/>
  <c r="E149" i="5"/>
  <c r="D149" i="5"/>
  <c r="I149" i="5"/>
  <c r="C149" i="5"/>
  <c r="B149" i="5"/>
  <c r="A149" i="5"/>
  <c r="L148" i="5"/>
  <c r="Q148" i="5" s="1"/>
  <c r="L300" i="5" s="1"/>
  <c r="Z148" i="5"/>
  <c r="Y148" i="5"/>
  <c r="X148" i="5"/>
  <c r="K146" i="5"/>
  <c r="L147" i="5"/>
  <c r="G147" i="5"/>
  <c r="E147" i="5"/>
  <c r="J146" i="5"/>
  <c r="E146" i="5"/>
  <c r="J145" i="5"/>
  <c r="E145" i="5"/>
  <c r="K144" i="5"/>
  <c r="J148" i="5" s="1"/>
  <c r="P148" i="5" s="1"/>
  <c r="J144" i="5"/>
  <c r="H144" i="5"/>
  <c r="R144" i="5" s="1"/>
  <c r="G144" i="5"/>
  <c r="F144" i="5"/>
  <c r="V143" i="5"/>
  <c r="T143" i="5"/>
  <c r="K145" i="5" s="1"/>
  <c r="U143" i="5"/>
  <c r="H146" i="5" s="1"/>
  <c r="S143" i="5"/>
  <c r="H145" i="5" s="1"/>
  <c r="F143" i="5"/>
  <c r="E143" i="5"/>
  <c r="D143" i="5"/>
  <c r="I143" i="5"/>
  <c r="C143" i="5"/>
  <c r="B143" i="5"/>
  <c r="A143" i="5"/>
  <c r="A142" i="5"/>
  <c r="A135" i="5"/>
  <c r="L133" i="5"/>
  <c r="Q133" i="5" s="1"/>
  <c r="Z133" i="5"/>
  <c r="Y133" i="5"/>
  <c r="X133" i="5"/>
  <c r="K132" i="5"/>
  <c r="J132" i="5"/>
  <c r="Z132" i="5"/>
  <c r="Y132" i="5"/>
  <c r="X132" i="5"/>
  <c r="W132" i="5"/>
  <c r="H132" i="5"/>
  <c r="F132" i="5"/>
  <c r="V132" i="5"/>
  <c r="T132" i="5"/>
  <c r="U132" i="5"/>
  <c r="S132" i="5"/>
  <c r="E132" i="5"/>
  <c r="D132" i="5"/>
  <c r="C132" i="5"/>
  <c r="B132" i="5"/>
  <c r="L131" i="5"/>
  <c r="G131" i="5"/>
  <c r="E131" i="5"/>
  <c r="J130" i="5"/>
  <c r="E130" i="5"/>
  <c r="J129" i="5"/>
  <c r="E129" i="5"/>
  <c r="K128" i="5"/>
  <c r="J128" i="5"/>
  <c r="H128" i="5"/>
  <c r="G128" i="5"/>
  <c r="F128" i="5"/>
  <c r="K127" i="5"/>
  <c r="J127" i="5"/>
  <c r="H127" i="5"/>
  <c r="R127" i="5" s="1"/>
  <c r="G127" i="5"/>
  <c r="F127" i="5"/>
  <c r="K126" i="5"/>
  <c r="J126" i="5"/>
  <c r="H126" i="5"/>
  <c r="G126" i="5"/>
  <c r="F126" i="5"/>
  <c r="K125" i="5"/>
  <c r="J125" i="5"/>
  <c r="H125" i="5"/>
  <c r="G125" i="5"/>
  <c r="F125" i="5"/>
  <c r="V124" i="5"/>
  <c r="K130" i="5" s="1"/>
  <c r="T124" i="5"/>
  <c r="K129" i="5" s="1"/>
  <c r="U124" i="5"/>
  <c r="H130" i="5" s="1"/>
  <c r="S124" i="5"/>
  <c r="H129" i="5" s="1"/>
  <c r="F124" i="5"/>
  <c r="E124" i="5"/>
  <c r="D124" i="5"/>
  <c r="I124" i="5"/>
  <c r="C124" i="5"/>
  <c r="L123" i="5"/>
  <c r="Q123" i="5" s="1"/>
  <c r="Z123" i="5"/>
  <c r="Y123" i="5"/>
  <c r="X123" i="5"/>
  <c r="H121" i="5"/>
  <c r="L122" i="5"/>
  <c r="G122" i="5"/>
  <c r="E122" i="5"/>
  <c r="J121" i="5"/>
  <c r="E121" i="5"/>
  <c r="J120" i="5"/>
  <c r="E120" i="5"/>
  <c r="K119" i="5"/>
  <c r="J119" i="5"/>
  <c r="H119" i="5"/>
  <c r="G119" i="5"/>
  <c r="F119" i="5"/>
  <c r="K118" i="5"/>
  <c r="J118" i="5"/>
  <c r="H118" i="5"/>
  <c r="R118" i="5" s="1"/>
  <c r="G118" i="5"/>
  <c r="F118" i="5"/>
  <c r="K117" i="5"/>
  <c r="J117" i="5"/>
  <c r="H117" i="5"/>
  <c r="G117" i="5"/>
  <c r="F117" i="5"/>
  <c r="K116" i="5"/>
  <c r="J116" i="5"/>
  <c r="H116" i="5"/>
  <c r="R116" i="5" s="1"/>
  <c r="G116" i="5"/>
  <c r="F116" i="5"/>
  <c r="V115" i="5"/>
  <c r="K121" i="5" s="1"/>
  <c r="T115" i="5"/>
  <c r="K120" i="5" s="1"/>
  <c r="U115" i="5"/>
  <c r="S115" i="5"/>
  <c r="H120" i="5" s="1"/>
  <c r="F115" i="5"/>
  <c r="E115" i="5"/>
  <c r="D115" i="5"/>
  <c r="I115" i="5"/>
  <c r="C115" i="5"/>
  <c r="L114" i="5"/>
  <c r="Q114" i="5" s="1"/>
  <c r="Z114" i="5"/>
  <c r="Y114" i="5"/>
  <c r="X114" i="5"/>
  <c r="L113" i="5"/>
  <c r="G113" i="5"/>
  <c r="E113" i="5"/>
  <c r="J112" i="5"/>
  <c r="E112" i="5"/>
  <c r="J111" i="5"/>
  <c r="E111" i="5"/>
  <c r="K110" i="5"/>
  <c r="J110" i="5"/>
  <c r="H110" i="5"/>
  <c r="G110" i="5"/>
  <c r="F110" i="5"/>
  <c r="K109" i="5"/>
  <c r="J109" i="5"/>
  <c r="H109" i="5"/>
  <c r="R109" i="5" s="1"/>
  <c r="G109" i="5"/>
  <c r="F109" i="5"/>
  <c r="K108" i="5"/>
  <c r="J108" i="5"/>
  <c r="H108" i="5"/>
  <c r="G108" i="5"/>
  <c r="F108" i="5"/>
  <c r="K107" i="5"/>
  <c r="J107" i="5"/>
  <c r="H107" i="5"/>
  <c r="R107" i="5" s="1"/>
  <c r="G107" i="5"/>
  <c r="F107" i="5"/>
  <c r="V106" i="5"/>
  <c r="K112" i="5" s="1"/>
  <c r="T106" i="5"/>
  <c r="K111" i="5" s="1"/>
  <c r="U106" i="5"/>
  <c r="H112" i="5" s="1"/>
  <c r="S106" i="5"/>
  <c r="H111" i="5" s="1"/>
  <c r="F106" i="5"/>
  <c r="E106" i="5"/>
  <c r="D106" i="5"/>
  <c r="I106" i="5"/>
  <c r="C106" i="5"/>
  <c r="L105" i="5"/>
  <c r="Q105" i="5" s="1"/>
  <c r="Z105" i="5"/>
  <c r="Y105" i="5"/>
  <c r="X105" i="5"/>
  <c r="K104" i="5"/>
  <c r="J104" i="5"/>
  <c r="Z104" i="5"/>
  <c r="Y104" i="5"/>
  <c r="X104" i="5"/>
  <c r="H104" i="5"/>
  <c r="W104" i="5" s="1"/>
  <c r="F104" i="5"/>
  <c r="V104" i="5"/>
  <c r="T104" i="5"/>
  <c r="U104" i="5"/>
  <c r="S104" i="5"/>
  <c r="E104" i="5"/>
  <c r="D104" i="5"/>
  <c r="C104" i="5"/>
  <c r="B104" i="5"/>
  <c r="A104" i="5"/>
  <c r="K103" i="5"/>
  <c r="J103" i="5"/>
  <c r="Z103" i="5"/>
  <c r="Y103" i="5"/>
  <c r="X103" i="5"/>
  <c r="H103" i="5"/>
  <c r="W103" i="5" s="1"/>
  <c r="F103" i="5"/>
  <c r="V103" i="5"/>
  <c r="T103" i="5"/>
  <c r="U103" i="5"/>
  <c r="S103" i="5"/>
  <c r="E103" i="5"/>
  <c r="D103" i="5"/>
  <c r="C103" i="5"/>
  <c r="B103" i="5"/>
  <c r="A103" i="5"/>
  <c r="K102" i="5"/>
  <c r="J102" i="5"/>
  <c r="Z102" i="5"/>
  <c r="Y102" i="5"/>
  <c r="X102" i="5"/>
  <c r="H102" i="5"/>
  <c r="W102" i="5" s="1"/>
  <c r="F102" i="5"/>
  <c r="V102" i="5"/>
  <c r="T102" i="5"/>
  <c r="U102" i="5"/>
  <c r="S102" i="5"/>
  <c r="E102" i="5"/>
  <c r="D102" i="5"/>
  <c r="C102" i="5"/>
  <c r="B102" i="5"/>
  <c r="A102" i="5"/>
  <c r="L101" i="5"/>
  <c r="G101" i="5"/>
  <c r="E101" i="5"/>
  <c r="J100" i="5"/>
  <c r="E100" i="5"/>
  <c r="J99" i="5"/>
  <c r="E99" i="5"/>
  <c r="K98" i="5"/>
  <c r="J98" i="5"/>
  <c r="H98" i="5"/>
  <c r="G98" i="5"/>
  <c r="F98" i="5"/>
  <c r="K97" i="5"/>
  <c r="J97" i="5"/>
  <c r="H97" i="5"/>
  <c r="R97" i="5" s="1"/>
  <c r="G97" i="5"/>
  <c r="F97" i="5"/>
  <c r="K96" i="5"/>
  <c r="J96" i="5"/>
  <c r="H96" i="5"/>
  <c r="G96" i="5"/>
  <c r="F96" i="5"/>
  <c r="K95" i="5"/>
  <c r="J95" i="5"/>
  <c r="H95" i="5"/>
  <c r="R95" i="5" s="1"/>
  <c r="G95" i="5"/>
  <c r="F95" i="5"/>
  <c r="V94" i="5"/>
  <c r="T94" i="5"/>
  <c r="U94" i="5"/>
  <c r="H100" i="5" s="1"/>
  <c r="S94" i="5"/>
  <c r="F94" i="5"/>
  <c r="E94" i="5"/>
  <c r="D94" i="5"/>
  <c r="I94" i="5"/>
  <c r="C94" i="5"/>
  <c r="A94" i="5"/>
  <c r="Q93" i="5"/>
  <c r="L93" i="5"/>
  <c r="Z93" i="5"/>
  <c r="Y93" i="5"/>
  <c r="X93" i="5"/>
  <c r="K92" i="5"/>
  <c r="J92" i="5"/>
  <c r="Z92" i="5"/>
  <c r="Y92" i="5"/>
  <c r="X92" i="5"/>
  <c r="H92" i="5"/>
  <c r="W92" i="5" s="1"/>
  <c r="F92" i="5"/>
  <c r="V92" i="5"/>
  <c r="T92" i="5"/>
  <c r="U92" i="5"/>
  <c r="S92" i="5"/>
  <c r="E92" i="5"/>
  <c r="D92" i="5"/>
  <c r="C92" i="5"/>
  <c r="B92" i="5"/>
  <c r="A92" i="5"/>
  <c r="K91" i="5"/>
  <c r="J91" i="5"/>
  <c r="Z91" i="5"/>
  <c r="Y91" i="5"/>
  <c r="X91" i="5"/>
  <c r="H91" i="5"/>
  <c r="W91" i="5" s="1"/>
  <c r="F91" i="5"/>
  <c r="V91" i="5"/>
  <c r="T91" i="5"/>
  <c r="U91" i="5"/>
  <c r="S91" i="5"/>
  <c r="E91" i="5"/>
  <c r="D91" i="5"/>
  <c r="C91" i="5"/>
  <c r="B91" i="5"/>
  <c r="A91" i="5"/>
  <c r="K90" i="5"/>
  <c r="J90" i="5"/>
  <c r="Z90" i="5"/>
  <c r="Y90" i="5"/>
  <c r="X90" i="5"/>
  <c r="H90" i="5"/>
  <c r="W90" i="5" s="1"/>
  <c r="F90" i="5"/>
  <c r="V90" i="5"/>
  <c r="T90" i="5"/>
  <c r="U90" i="5"/>
  <c r="S90" i="5"/>
  <c r="E90" i="5"/>
  <c r="D90" i="5"/>
  <c r="C90" i="5"/>
  <c r="B90" i="5"/>
  <c r="A90" i="5"/>
  <c r="L89" i="5"/>
  <c r="G89" i="5"/>
  <c r="E89" i="5"/>
  <c r="J88" i="5"/>
  <c r="E88" i="5"/>
  <c r="J87" i="5"/>
  <c r="E87" i="5"/>
  <c r="K86" i="5"/>
  <c r="J86" i="5"/>
  <c r="H86" i="5"/>
  <c r="G86" i="5"/>
  <c r="F86" i="5"/>
  <c r="K85" i="5"/>
  <c r="J85" i="5"/>
  <c r="H85" i="5"/>
  <c r="R85" i="5" s="1"/>
  <c r="G85" i="5"/>
  <c r="F85" i="5"/>
  <c r="K84" i="5"/>
  <c r="J84" i="5"/>
  <c r="H84" i="5"/>
  <c r="G84" i="5"/>
  <c r="F84" i="5"/>
  <c r="K83" i="5"/>
  <c r="J83" i="5"/>
  <c r="H83" i="5"/>
  <c r="R83" i="5" s="1"/>
  <c r="G83" i="5"/>
  <c r="F83" i="5"/>
  <c r="V82" i="5"/>
  <c r="T82" i="5"/>
  <c r="K87" i="5" s="1"/>
  <c r="U82" i="5"/>
  <c r="H88" i="5" s="1"/>
  <c r="S82" i="5"/>
  <c r="F82" i="5"/>
  <c r="E82" i="5"/>
  <c r="D82" i="5"/>
  <c r="I82" i="5"/>
  <c r="C82" i="5"/>
  <c r="A82" i="5"/>
  <c r="Q81" i="5"/>
  <c r="L81" i="5"/>
  <c r="Z81" i="5"/>
  <c r="Y81" i="5"/>
  <c r="X81" i="5"/>
  <c r="L80" i="5"/>
  <c r="G80" i="5"/>
  <c r="E80" i="5"/>
  <c r="J79" i="5"/>
  <c r="E79" i="5"/>
  <c r="J78" i="5"/>
  <c r="E78" i="5"/>
  <c r="K77" i="5"/>
  <c r="J77" i="5"/>
  <c r="H77" i="5"/>
  <c r="G77" i="5"/>
  <c r="F77" i="5"/>
  <c r="K76" i="5"/>
  <c r="J76" i="5"/>
  <c r="H76" i="5"/>
  <c r="R76" i="5" s="1"/>
  <c r="G76" i="5"/>
  <c r="F76" i="5"/>
  <c r="K75" i="5"/>
  <c r="J75" i="5"/>
  <c r="H75" i="5"/>
  <c r="G75" i="5"/>
  <c r="F75" i="5"/>
  <c r="K74" i="5"/>
  <c r="J74" i="5"/>
  <c r="H74" i="5"/>
  <c r="R74" i="5" s="1"/>
  <c r="G74" i="5"/>
  <c r="F74" i="5"/>
  <c r="V73" i="5"/>
  <c r="K79" i="5" s="1"/>
  <c r="T73" i="5"/>
  <c r="K78" i="5" s="1"/>
  <c r="U73" i="5"/>
  <c r="H79" i="5" s="1"/>
  <c r="S73" i="5"/>
  <c r="H78" i="5" s="1"/>
  <c r="G81" i="5" s="1"/>
  <c r="O81" i="5" s="1"/>
  <c r="F73" i="5"/>
  <c r="E73" i="5"/>
  <c r="D73" i="5"/>
  <c r="I73" i="5"/>
  <c r="C73" i="5"/>
  <c r="A73" i="5"/>
  <c r="Q72" i="5"/>
  <c r="L72" i="5"/>
  <c r="Z72" i="5"/>
  <c r="Y72" i="5"/>
  <c r="X72" i="5"/>
  <c r="K71" i="5"/>
  <c r="J71" i="5"/>
  <c r="Z71" i="5"/>
  <c r="Y71" i="5"/>
  <c r="X71" i="5"/>
  <c r="H71" i="5"/>
  <c r="W71" i="5" s="1"/>
  <c r="F71" i="5"/>
  <c r="V71" i="5"/>
  <c r="T71" i="5"/>
  <c r="U71" i="5"/>
  <c r="S71" i="5"/>
  <c r="E71" i="5"/>
  <c r="D71" i="5"/>
  <c r="C71" i="5"/>
  <c r="B71" i="5"/>
  <c r="A71" i="5"/>
  <c r="K70" i="5"/>
  <c r="J70" i="5"/>
  <c r="Z70" i="5"/>
  <c r="Y70" i="5"/>
  <c r="X70" i="5"/>
  <c r="H70" i="5"/>
  <c r="W70" i="5" s="1"/>
  <c r="F70" i="5"/>
  <c r="V70" i="5"/>
  <c r="T70" i="5"/>
  <c r="U70" i="5"/>
  <c r="S70" i="5"/>
  <c r="E70" i="5"/>
  <c r="D70" i="5"/>
  <c r="C70" i="5"/>
  <c r="B70" i="5"/>
  <c r="A70" i="5"/>
  <c r="K69" i="5"/>
  <c r="J69" i="5"/>
  <c r="Z69" i="5"/>
  <c r="Y69" i="5"/>
  <c r="X69" i="5"/>
  <c r="H69" i="5"/>
  <c r="W69" i="5" s="1"/>
  <c r="F69" i="5"/>
  <c r="V69" i="5"/>
  <c r="T69" i="5"/>
  <c r="U69" i="5"/>
  <c r="S69" i="5"/>
  <c r="E69" i="5"/>
  <c r="D69" i="5"/>
  <c r="C69" i="5"/>
  <c r="B69" i="5"/>
  <c r="A69" i="5"/>
  <c r="L68" i="5"/>
  <c r="G68" i="5"/>
  <c r="E68" i="5"/>
  <c r="J67" i="5"/>
  <c r="E67" i="5"/>
  <c r="J66" i="5"/>
  <c r="E66" i="5"/>
  <c r="K65" i="5"/>
  <c r="J65" i="5"/>
  <c r="H65" i="5"/>
  <c r="G65" i="5"/>
  <c r="F65" i="5"/>
  <c r="K64" i="5"/>
  <c r="J64" i="5"/>
  <c r="H64" i="5"/>
  <c r="G64" i="5"/>
  <c r="F64" i="5"/>
  <c r="K63" i="5"/>
  <c r="J63" i="5"/>
  <c r="H63" i="5"/>
  <c r="R63" i="5" s="1"/>
  <c r="G63" i="5"/>
  <c r="F63" i="5"/>
  <c r="V62" i="5"/>
  <c r="T62" i="5"/>
  <c r="K66" i="5" s="1"/>
  <c r="U62" i="5"/>
  <c r="H67" i="5" s="1"/>
  <c r="S62" i="5"/>
  <c r="F62" i="5"/>
  <c r="E62" i="5"/>
  <c r="D62" i="5"/>
  <c r="I62" i="5"/>
  <c r="C62" i="5"/>
  <c r="A62" i="5"/>
  <c r="L61" i="5"/>
  <c r="Q61" i="5" s="1"/>
  <c r="Z61" i="5"/>
  <c r="Y61" i="5"/>
  <c r="X61" i="5"/>
  <c r="K60" i="5"/>
  <c r="J60" i="5"/>
  <c r="Z60" i="5"/>
  <c r="Y60" i="5"/>
  <c r="X60" i="5"/>
  <c r="W60" i="5"/>
  <c r="H60" i="5"/>
  <c r="F60" i="5"/>
  <c r="V60" i="5"/>
  <c r="K58" i="5" s="1"/>
  <c r="T60" i="5"/>
  <c r="U60" i="5"/>
  <c r="S60" i="5"/>
  <c r="E60" i="5"/>
  <c r="D60" i="5"/>
  <c r="C60" i="5"/>
  <c r="B60" i="5"/>
  <c r="A60" i="5"/>
  <c r="L59" i="5"/>
  <c r="G59" i="5"/>
  <c r="E59" i="5"/>
  <c r="J58" i="5"/>
  <c r="E58" i="5"/>
  <c r="J57" i="5"/>
  <c r="E57" i="5"/>
  <c r="K56" i="5"/>
  <c r="J56" i="5"/>
  <c r="H56" i="5"/>
  <c r="G56" i="5"/>
  <c r="F56" i="5"/>
  <c r="K55" i="5"/>
  <c r="J55" i="5"/>
  <c r="H55" i="5"/>
  <c r="R55" i="5" s="1"/>
  <c r="G55" i="5"/>
  <c r="F55" i="5"/>
  <c r="K54" i="5"/>
  <c r="J54" i="5"/>
  <c r="H54" i="5"/>
  <c r="G54" i="5"/>
  <c r="F54" i="5"/>
  <c r="K53" i="5"/>
  <c r="J53" i="5"/>
  <c r="H53" i="5"/>
  <c r="G53" i="5"/>
  <c r="F53" i="5"/>
  <c r="V52" i="5"/>
  <c r="T52" i="5"/>
  <c r="K57" i="5" s="1"/>
  <c r="U52" i="5"/>
  <c r="H58" i="5" s="1"/>
  <c r="S52" i="5"/>
  <c r="H57" i="5" s="1"/>
  <c r="F52" i="5"/>
  <c r="E52" i="5"/>
  <c r="D52" i="5"/>
  <c r="I52" i="5"/>
  <c r="C52" i="5"/>
  <c r="A52" i="5"/>
  <c r="L51" i="5"/>
  <c r="Q51" i="5" s="1"/>
  <c r="Z51" i="5"/>
  <c r="Y51" i="5"/>
  <c r="X51" i="5"/>
  <c r="K49" i="5"/>
  <c r="L50" i="5"/>
  <c r="G50" i="5"/>
  <c r="E50" i="5"/>
  <c r="J49" i="5"/>
  <c r="E49" i="5"/>
  <c r="J48" i="5"/>
  <c r="E48" i="5"/>
  <c r="K47" i="5"/>
  <c r="J47" i="5"/>
  <c r="H47" i="5"/>
  <c r="R47" i="5" s="1"/>
  <c r="G47" i="5"/>
  <c r="F47" i="5"/>
  <c r="V46" i="5"/>
  <c r="T46" i="5"/>
  <c r="K48" i="5" s="1"/>
  <c r="U46" i="5"/>
  <c r="H49" i="5" s="1"/>
  <c r="S46" i="5"/>
  <c r="H48" i="5" s="1"/>
  <c r="F46" i="5"/>
  <c r="E46" i="5"/>
  <c r="D46" i="5"/>
  <c r="I46" i="5"/>
  <c r="C46" i="5"/>
  <c r="A46" i="5"/>
  <c r="L45" i="5"/>
  <c r="Q45" i="5" s="1"/>
  <c r="Z45" i="5"/>
  <c r="Y45" i="5"/>
  <c r="X45" i="5"/>
  <c r="H43" i="5"/>
  <c r="L44" i="5"/>
  <c r="G44" i="5"/>
  <c r="E44" i="5"/>
  <c r="J43" i="5"/>
  <c r="E43" i="5"/>
  <c r="J42" i="5"/>
  <c r="E42" i="5"/>
  <c r="K41" i="5"/>
  <c r="J41" i="5"/>
  <c r="H41" i="5"/>
  <c r="R41" i="5" s="1"/>
  <c r="G41" i="5"/>
  <c r="F41" i="5"/>
  <c r="K40" i="5"/>
  <c r="J40" i="5"/>
  <c r="H40" i="5"/>
  <c r="G40" i="5"/>
  <c r="F40" i="5"/>
  <c r="K39" i="5"/>
  <c r="J39" i="5"/>
  <c r="H39" i="5"/>
  <c r="R39" i="5" s="1"/>
  <c r="G39" i="5"/>
  <c r="F39" i="5"/>
  <c r="V38" i="5"/>
  <c r="K43" i="5" s="1"/>
  <c r="T38" i="5"/>
  <c r="K42" i="5" s="1"/>
  <c r="U38" i="5"/>
  <c r="S38" i="5"/>
  <c r="H42" i="5" s="1"/>
  <c r="F38" i="5"/>
  <c r="E38" i="5"/>
  <c r="D38" i="5"/>
  <c r="I38" i="5"/>
  <c r="C38" i="5"/>
  <c r="B38" i="5"/>
  <c r="A38" i="5"/>
  <c r="L37" i="5"/>
  <c r="Q37" i="5" s="1"/>
  <c r="Z37" i="5"/>
  <c r="Y37" i="5"/>
  <c r="G22" i="5" s="1"/>
  <c r="X37" i="5"/>
  <c r="L36" i="5"/>
  <c r="G36" i="5"/>
  <c r="E36" i="5"/>
  <c r="J35" i="5"/>
  <c r="E35" i="5"/>
  <c r="J34" i="5"/>
  <c r="E34" i="5"/>
  <c r="K33" i="5"/>
  <c r="J33" i="5"/>
  <c r="H33" i="5"/>
  <c r="G33" i="5"/>
  <c r="F33" i="5"/>
  <c r="V32" i="5"/>
  <c r="K35" i="5" s="1"/>
  <c r="T32" i="5"/>
  <c r="K34" i="5" s="1"/>
  <c r="J37" i="5" s="1"/>
  <c r="P37" i="5" s="1"/>
  <c r="U32" i="5"/>
  <c r="H35" i="5" s="1"/>
  <c r="S32" i="5"/>
  <c r="H34" i="5" s="1"/>
  <c r="F32" i="5"/>
  <c r="E32" i="5"/>
  <c r="D32" i="5"/>
  <c r="I32" i="5"/>
  <c r="C32" i="5"/>
  <c r="B32" i="5"/>
  <c r="A32" i="5"/>
  <c r="A31" i="5"/>
  <c r="A15" i="5"/>
  <c r="H6" i="5"/>
  <c r="A1" i="5"/>
  <c r="L135" i="5" l="1"/>
  <c r="J45" i="5"/>
  <c r="P45" i="5" s="1"/>
  <c r="J51" i="5"/>
  <c r="P51" i="5" s="1"/>
  <c r="G61" i="5"/>
  <c r="O61" i="5" s="1"/>
  <c r="K67" i="5"/>
  <c r="K88" i="5"/>
  <c r="K100" i="5"/>
  <c r="H176" i="5"/>
  <c r="K204" i="5"/>
  <c r="H203" i="5"/>
  <c r="K244" i="5"/>
  <c r="H275" i="5"/>
  <c r="J298" i="5"/>
  <c r="P298" i="5" s="1"/>
  <c r="H354" i="5"/>
  <c r="J404" i="5"/>
  <c r="P404" i="5" s="1"/>
  <c r="W404" i="5"/>
  <c r="G404" i="5"/>
  <c r="O404" i="5" s="1"/>
  <c r="J453" i="5"/>
  <c r="P453" i="5" s="1"/>
  <c r="G474" i="5"/>
  <c r="O474" i="5" s="1"/>
  <c r="Z537" i="5"/>
  <c r="G21" i="5"/>
  <c r="R53" i="5"/>
  <c r="H66" i="5"/>
  <c r="J81" i="5"/>
  <c r="P81" i="5" s="1"/>
  <c r="H87" i="5"/>
  <c r="H99" i="5"/>
  <c r="J114" i="5"/>
  <c r="P114" i="5" s="1"/>
  <c r="K176" i="5"/>
  <c r="H177" i="5"/>
  <c r="H233" i="5"/>
  <c r="K245" i="5"/>
  <c r="H244" i="5"/>
  <c r="K354" i="5"/>
  <c r="J358" i="5" s="1"/>
  <c r="P358" i="5" s="1"/>
  <c r="J375" i="5"/>
  <c r="P375" i="5" s="1"/>
  <c r="G133" i="5"/>
  <c r="O133" i="5" s="1"/>
  <c r="J188" i="5"/>
  <c r="P188" i="5" s="1"/>
  <c r="J250" i="5"/>
  <c r="P250" i="5" s="1"/>
  <c r="G259" i="5"/>
  <c r="O259" i="5" s="1"/>
  <c r="H284" i="5"/>
  <c r="G313" i="5"/>
  <c r="O313" i="5" s="1"/>
  <c r="L461" i="5"/>
  <c r="G337" i="5"/>
  <c r="O337" i="5" s="1"/>
  <c r="J366" i="5"/>
  <c r="P366" i="5" s="1"/>
  <c r="G375" i="5"/>
  <c r="O375" i="5" s="1"/>
  <c r="H381" i="5"/>
  <c r="J395" i="5"/>
  <c r="P395" i="5" s="1"/>
  <c r="J428" i="5"/>
  <c r="P428" i="5" s="1"/>
  <c r="K489" i="5"/>
  <c r="W534" i="5"/>
  <c r="G23" i="5"/>
  <c r="J123" i="5"/>
  <c r="P123" i="5" s="1"/>
  <c r="R125" i="5"/>
  <c r="J156" i="5"/>
  <c r="P156" i="5" s="1"/>
  <c r="J197" i="5"/>
  <c r="P197" i="5" s="1"/>
  <c r="K203" i="5"/>
  <c r="W217" i="5"/>
  <c r="K233" i="5"/>
  <c r="J238" i="5" s="1"/>
  <c r="P238" i="5" s="1"/>
  <c r="J300" i="5" s="1"/>
  <c r="H232" i="5"/>
  <c r="H245" i="5"/>
  <c r="J259" i="5"/>
  <c r="P259" i="5" s="1"/>
  <c r="J278" i="5"/>
  <c r="P278" i="5" s="1"/>
  <c r="J288" i="5"/>
  <c r="P288" i="5" s="1"/>
  <c r="R309" i="5"/>
  <c r="R329" i="5"/>
  <c r="K342" i="5"/>
  <c r="K343" i="5"/>
  <c r="J348" i="5" s="1"/>
  <c r="P348" i="5" s="1"/>
  <c r="J386" i="5"/>
  <c r="P386" i="5" s="1"/>
  <c r="G395" i="5"/>
  <c r="O395" i="5" s="1"/>
  <c r="H410" i="5"/>
  <c r="H422" i="5"/>
  <c r="G428" i="5" s="1"/>
  <c r="O428" i="5" s="1"/>
  <c r="G446" i="5"/>
  <c r="O446" i="5" s="1"/>
  <c r="K518" i="5"/>
  <c r="J521" i="5" s="1"/>
  <c r="P521" i="5" s="1"/>
  <c r="G93" i="5"/>
  <c r="O93" i="5" s="1"/>
  <c r="G37" i="5"/>
  <c r="O37" i="5" s="1"/>
  <c r="J93" i="5"/>
  <c r="P93" i="5" s="1"/>
  <c r="J61" i="5"/>
  <c r="P61" i="5" s="1"/>
  <c r="G72" i="5"/>
  <c r="O72" i="5" s="1"/>
  <c r="J72" i="5"/>
  <c r="P72" i="5" s="1"/>
  <c r="G105" i="5"/>
  <c r="O105" i="5" s="1"/>
  <c r="W45" i="5"/>
  <c r="G45" i="5"/>
  <c r="O45" i="5" s="1"/>
  <c r="K99" i="5"/>
  <c r="J105" i="5" s="1"/>
  <c r="P105" i="5" s="1"/>
  <c r="W105" i="5"/>
  <c r="W133" i="5"/>
  <c r="J180" i="5"/>
  <c r="P180" i="5" s="1"/>
  <c r="J217" i="5"/>
  <c r="P217" i="5" s="1"/>
  <c r="G268" i="5"/>
  <c r="O268" i="5" s="1"/>
  <c r="G358" i="5"/>
  <c r="O358" i="5" s="1"/>
  <c r="W358" i="5"/>
  <c r="R33" i="5"/>
  <c r="W51" i="5"/>
  <c r="G51" i="5"/>
  <c r="O51" i="5" s="1"/>
  <c r="W72" i="5"/>
  <c r="G114" i="5"/>
  <c r="O114" i="5" s="1"/>
  <c r="W114" i="5"/>
  <c r="J133" i="5"/>
  <c r="P133" i="5" s="1"/>
  <c r="G156" i="5"/>
  <c r="O156" i="5" s="1"/>
  <c r="J170" i="5"/>
  <c r="P170" i="5" s="1"/>
  <c r="G188" i="5"/>
  <c r="O188" i="5" s="1"/>
  <c r="J208" i="5"/>
  <c r="P208" i="5" s="1"/>
  <c r="J268" i="5"/>
  <c r="P268" i="5" s="1"/>
  <c r="W81" i="5"/>
  <c r="W93" i="5"/>
  <c r="G123" i="5"/>
  <c r="O123" i="5" s="1"/>
  <c r="W123" i="5"/>
  <c r="G148" i="5"/>
  <c r="O148" i="5" s="1"/>
  <c r="W148" i="5"/>
  <c r="J337" i="5"/>
  <c r="P337" i="5" s="1"/>
  <c r="G386" i="5"/>
  <c r="O386" i="5" s="1"/>
  <c r="W386" i="5"/>
  <c r="W37" i="5"/>
  <c r="W61" i="5"/>
  <c r="G170" i="5"/>
  <c r="O170" i="5" s="1"/>
  <c r="G416" i="5"/>
  <c r="O416" i="5" s="1"/>
  <c r="W416" i="5"/>
  <c r="W428" i="5"/>
  <c r="W162" i="5"/>
  <c r="G162" i="5"/>
  <c r="O162" i="5" s="1"/>
  <c r="G327" i="5"/>
  <c r="O327" i="5" s="1"/>
  <c r="W375" i="5"/>
  <c r="W395" i="5"/>
  <c r="J493" i="5"/>
  <c r="P493" i="5" s="1"/>
  <c r="W180" i="5"/>
  <c r="G180" i="5"/>
  <c r="O180" i="5" s="1"/>
  <c r="W188" i="5"/>
  <c r="W197" i="5"/>
  <c r="G197" i="5"/>
  <c r="O197" i="5" s="1"/>
  <c r="W208" i="5"/>
  <c r="G208" i="5"/>
  <c r="O208" i="5" s="1"/>
  <c r="G217" i="5"/>
  <c r="O217" i="5" s="1"/>
  <c r="W226" i="5"/>
  <c r="G226" i="5"/>
  <c r="O226" i="5" s="1"/>
  <c r="W238" i="5"/>
  <c r="G238" i="5"/>
  <c r="O238" i="5" s="1"/>
  <c r="W250" i="5"/>
  <c r="G250" i="5"/>
  <c r="O250" i="5" s="1"/>
  <c r="W259" i="5"/>
  <c r="W268" i="5"/>
  <c r="W278" i="5"/>
  <c r="G278" i="5"/>
  <c r="O278" i="5" s="1"/>
  <c r="W298" i="5"/>
  <c r="G298" i="5"/>
  <c r="O298" i="5" s="1"/>
  <c r="J313" i="5"/>
  <c r="P313" i="5" s="1"/>
  <c r="G459" i="5"/>
  <c r="O459" i="5" s="1"/>
  <c r="W459" i="5"/>
  <c r="J511" i="5"/>
  <c r="P511" i="5" s="1"/>
  <c r="R150" i="5"/>
  <c r="W288" i="5"/>
  <c r="G288" i="5"/>
  <c r="O288" i="5" s="1"/>
  <c r="H342" i="5"/>
  <c r="J416" i="5"/>
  <c r="P416" i="5" s="1"/>
  <c r="J437" i="5"/>
  <c r="P437" i="5" s="1"/>
  <c r="W437" i="5"/>
  <c r="G453" i="5"/>
  <c r="O453" i="5" s="1"/>
  <c r="J459" i="5"/>
  <c r="P459" i="5" s="1"/>
  <c r="J474" i="5"/>
  <c r="P474" i="5" s="1"/>
  <c r="L523" i="5"/>
  <c r="G482" i="5"/>
  <c r="O482" i="5" s="1"/>
  <c r="G493" i="5"/>
  <c r="O493" i="5" s="1"/>
  <c r="J502" i="5"/>
  <c r="P502" i="5" s="1"/>
  <c r="G511" i="5"/>
  <c r="O511" i="5" s="1"/>
  <c r="G521" i="5"/>
  <c r="O521" i="5" s="1"/>
  <c r="W156" i="5"/>
  <c r="R164" i="5"/>
  <c r="W170" i="5"/>
  <c r="J321" i="5"/>
  <c r="P321" i="5" s="1"/>
  <c r="W321" i="5"/>
  <c r="J327" i="5"/>
  <c r="P327" i="5" s="1"/>
  <c r="W337" i="5"/>
  <c r="W366" i="5"/>
  <c r="J446" i="5"/>
  <c r="P446" i="5" s="1"/>
  <c r="W446" i="5"/>
  <c r="W474" i="5"/>
  <c r="J482" i="5"/>
  <c r="P482" i="5" s="1"/>
  <c r="G502" i="5"/>
  <c r="O502" i="5" s="1"/>
  <c r="L539" i="5"/>
  <c r="W313" i="5"/>
  <c r="W327" i="5"/>
  <c r="W348" i="5"/>
  <c r="G348" i="5"/>
  <c r="O348" i="5" s="1"/>
  <c r="R448" i="5"/>
  <c r="R484" i="5"/>
  <c r="R513" i="5"/>
  <c r="W453" i="5"/>
  <c r="W482" i="5"/>
  <c r="W493" i="5"/>
  <c r="W502" i="5"/>
  <c r="W511" i="5"/>
  <c r="W521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1" i="3"/>
  <c r="CY1" i="3"/>
  <c r="CZ1" i="3"/>
  <c r="DB1" i="3" s="1"/>
  <c r="DA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B4" i="3" s="1"/>
  <c r="DA4" i="3"/>
  <c r="DC4" i="3"/>
  <c r="A5" i="3"/>
  <c r="CY5" i="3"/>
  <c r="CZ5" i="3"/>
  <c r="DB5" i="3" s="1"/>
  <c r="DA5" i="3"/>
  <c r="DC5" i="3"/>
  <c r="A6" i="3"/>
  <c r="CY6" i="3"/>
  <c r="CZ6" i="3"/>
  <c r="DA6" i="3"/>
  <c r="DB6" i="3"/>
  <c r="DC6" i="3"/>
  <c r="A7" i="3"/>
  <c r="CY7" i="3"/>
  <c r="CZ7" i="3"/>
  <c r="DA7" i="3"/>
  <c r="DB7" i="3"/>
  <c r="DC7" i="3"/>
  <c r="A8" i="3"/>
  <c r="CY8" i="3"/>
  <c r="CZ8" i="3"/>
  <c r="DB8" i="3" s="1"/>
  <c r="DA8" i="3"/>
  <c r="DC8" i="3"/>
  <c r="A9" i="3"/>
  <c r="CY9" i="3"/>
  <c r="CZ9" i="3"/>
  <c r="DB9" i="3" s="1"/>
  <c r="DA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B12" i="3" s="1"/>
  <c r="DA12" i="3"/>
  <c r="DC12" i="3"/>
  <c r="A13" i="3"/>
  <c r="CX13" i="3"/>
  <c r="CY13" i="3"/>
  <c r="CZ13" i="3"/>
  <c r="DB13" i="3" s="1"/>
  <c r="DA13" i="3"/>
  <c r="DC13" i="3"/>
  <c r="A14" i="3"/>
  <c r="CX14" i="3"/>
  <c r="CY14" i="3"/>
  <c r="CZ14" i="3"/>
  <c r="DA14" i="3"/>
  <c r="DB14" i="3"/>
  <c r="DC14" i="3"/>
  <c r="A15" i="3"/>
  <c r="CY15" i="3"/>
  <c r="CZ15" i="3"/>
  <c r="DA15" i="3"/>
  <c r="DB15" i="3"/>
  <c r="DC15" i="3"/>
  <c r="A16" i="3"/>
  <c r="CY16" i="3"/>
  <c r="CZ16" i="3"/>
  <c r="DB16" i="3" s="1"/>
  <c r="DA16" i="3"/>
  <c r="DC16" i="3"/>
  <c r="A17" i="3"/>
  <c r="CY17" i="3"/>
  <c r="CZ17" i="3"/>
  <c r="DB17" i="3" s="1"/>
  <c r="DA17" i="3"/>
  <c r="DC17" i="3"/>
  <c r="A18" i="3"/>
  <c r="CX18" i="3"/>
  <c r="CY18" i="3"/>
  <c r="CZ18" i="3"/>
  <c r="DA18" i="3"/>
  <c r="DB18" i="3"/>
  <c r="DC18" i="3"/>
  <c r="A19" i="3"/>
  <c r="CY19" i="3"/>
  <c r="CZ19" i="3"/>
  <c r="DA19" i="3"/>
  <c r="DB19" i="3"/>
  <c r="DC19" i="3"/>
  <c r="A20" i="3"/>
  <c r="CY20" i="3"/>
  <c r="CZ20" i="3"/>
  <c r="DB20" i="3" s="1"/>
  <c r="DA20" i="3"/>
  <c r="DC20" i="3"/>
  <c r="A21" i="3"/>
  <c r="CY21" i="3"/>
  <c r="CZ21" i="3"/>
  <c r="DB21" i="3" s="1"/>
  <c r="DA21" i="3"/>
  <c r="DC21" i="3"/>
  <c r="A22" i="3"/>
  <c r="CX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B24" i="3" s="1"/>
  <c r="DA24" i="3"/>
  <c r="DC24" i="3"/>
  <c r="A25" i="3"/>
  <c r="CY25" i="3"/>
  <c r="CZ25" i="3"/>
  <c r="DB25" i="3" s="1"/>
  <c r="DA25" i="3"/>
  <c r="DC25" i="3"/>
  <c r="A26" i="3"/>
  <c r="CY26" i="3"/>
  <c r="CZ26" i="3"/>
  <c r="DA26" i="3"/>
  <c r="DB26" i="3"/>
  <c r="DC26" i="3"/>
  <c r="A27" i="3"/>
  <c r="CY27" i="3"/>
  <c r="CZ27" i="3"/>
  <c r="DA27" i="3"/>
  <c r="DB27" i="3"/>
  <c r="DC27" i="3"/>
  <c r="A28" i="3"/>
  <c r="CY28" i="3"/>
  <c r="CZ28" i="3"/>
  <c r="DB28" i="3" s="1"/>
  <c r="DA28" i="3"/>
  <c r="DC28" i="3"/>
  <c r="A29" i="3"/>
  <c r="CY29" i="3"/>
  <c r="CZ29" i="3"/>
  <c r="DB29" i="3" s="1"/>
  <c r="DA29" i="3"/>
  <c r="DC29" i="3"/>
  <c r="A30" i="3"/>
  <c r="CY30" i="3"/>
  <c r="CZ30" i="3"/>
  <c r="DA30" i="3"/>
  <c r="DB30" i="3"/>
  <c r="DC30" i="3"/>
  <c r="A31" i="3"/>
  <c r="CY31" i="3"/>
  <c r="CZ31" i="3"/>
  <c r="DA31" i="3"/>
  <c r="DB31" i="3"/>
  <c r="DC31" i="3"/>
  <c r="A32" i="3"/>
  <c r="CY32" i="3"/>
  <c r="CZ32" i="3"/>
  <c r="DB32" i="3" s="1"/>
  <c r="DA32" i="3"/>
  <c r="DC32" i="3"/>
  <c r="A33" i="3"/>
  <c r="CY33" i="3"/>
  <c r="CZ33" i="3"/>
  <c r="DB33" i="3" s="1"/>
  <c r="DA33" i="3"/>
  <c r="DC33" i="3"/>
  <c r="A34" i="3"/>
  <c r="CY34" i="3"/>
  <c r="CZ34" i="3"/>
  <c r="DA34" i="3"/>
  <c r="DB34" i="3"/>
  <c r="DC34" i="3"/>
  <c r="A35" i="3"/>
  <c r="CY35" i="3"/>
  <c r="CZ35" i="3"/>
  <c r="DA35" i="3"/>
  <c r="DB35" i="3"/>
  <c r="DC35" i="3"/>
  <c r="A36" i="3"/>
  <c r="CY36" i="3"/>
  <c r="CZ36" i="3"/>
  <c r="DB36" i="3" s="1"/>
  <c r="DA36" i="3"/>
  <c r="DC36" i="3"/>
  <c r="A37" i="3"/>
  <c r="CY37" i="3"/>
  <c r="CZ37" i="3"/>
  <c r="DB37" i="3" s="1"/>
  <c r="DA37" i="3"/>
  <c r="DC37" i="3"/>
  <c r="A38" i="3"/>
  <c r="CY38" i="3"/>
  <c r="CZ38" i="3"/>
  <c r="DA38" i="3"/>
  <c r="DB38" i="3"/>
  <c r="DC38" i="3"/>
  <c r="A39" i="3"/>
  <c r="CY39" i="3"/>
  <c r="CZ39" i="3"/>
  <c r="DA39" i="3"/>
  <c r="DB39" i="3"/>
  <c r="DC39" i="3"/>
  <c r="A40" i="3"/>
  <c r="CY40" i="3"/>
  <c r="CZ40" i="3"/>
  <c r="DB40" i="3" s="1"/>
  <c r="DA40" i="3"/>
  <c r="DC40" i="3"/>
  <c r="A41" i="3"/>
  <c r="CY41" i="3"/>
  <c r="CZ41" i="3"/>
  <c r="DB41" i="3" s="1"/>
  <c r="DA41" i="3"/>
  <c r="DC41" i="3"/>
  <c r="A42" i="3"/>
  <c r="CY42" i="3"/>
  <c r="CZ42" i="3"/>
  <c r="DA42" i="3"/>
  <c r="DB42" i="3"/>
  <c r="DC42" i="3"/>
  <c r="A43" i="3"/>
  <c r="CY43" i="3"/>
  <c r="CZ43" i="3"/>
  <c r="DA43" i="3"/>
  <c r="DB43" i="3"/>
  <c r="DC43" i="3"/>
  <c r="A44" i="3"/>
  <c r="CY44" i="3"/>
  <c r="CZ44" i="3"/>
  <c r="DB44" i="3" s="1"/>
  <c r="DA44" i="3"/>
  <c r="DC44" i="3"/>
  <c r="A45" i="3"/>
  <c r="CY45" i="3"/>
  <c r="CZ45" i="3"/>
  <c r="DB45" i="3" s="1"/>
  <c r="DA45" i="3"/>
  <c r="DC45" i="3"/>
  <c r="A46" i="3"/>
  <c r="CY46" i="3"/>
  <c r="CZ46" i="3"/>
  <c r="DA46" i="3"/>
  <c r="DB46" i="3"/>
  <c r="DC46" i="3"/>
  <c r="A47" i="3"/>
  <c r="CY47" i="3"/>
  <c r="CZ47" i="3"/>
  <c r="DA47" i="3"/>
  <c r="DB47" i="3"/>
  <c r="DC47" i="3"/>
  <c r="A48" i="3"/>
  <c r="CY48" i="3"/>
  <c r="CZ48" i="3"/>
  <c r="DB48" i="3" s="1"/>
  <c r="DA48" i="3"/>
  <c r="DC48" i="3"/>
  <c r="A49" i="3"/>
  <c r="CY49" i="3"/>
  <c r="CZ49" i="3"/>
  <c r="DB49" i="3" s="1"/>
  <c r="DA49" i="3"/>
  <c r="DC49" i="3"/>
  <c r="A50" i="3"/>
  <c r="CY50" i="3"/>
  <c r="CZ50" i="3"/>
  <c r="DA50" i="3"/>
  <c r="DB50" i="3"/>
  <c r="DC50" i="3"/>
  <c r="A51" i="3"/>
  <c r="CY51" i="3"/>
  <c r="CZ51" i="3"/>
  <c r="DA51" i="3"/>
  <c r="DB51" i="3"/>
  <c r="DC51" i="3"/>
  <c r="A52" i="3"/>
  <c r="CY52" i="3"/>
  <c r="CZ52" i="3"/>
  <c r="DB52" i="3" s="1"/>
  <c r="DA52" i="3"/>
  <c r="DC52" i="3"/>
  <c r="A53" i="3"/>
  <c r="CY53" i="3"/>
  <c r="CZ53" i="3"/>
  <c r="DB53" i="3" s="1"/>
  <c r="DA53" i="3"/>
  <c r="DC53" i="3"/>
  <c r="A54" i="3"/>
  <c r="CY54" i="3"/>
  <c r="CZ54" i="3"/>
  <c r="DA54" i="3"/>
  <c r="DB54" i="3"/>
  <c r="DC54" i="3"/>
  <c r="A55" i="3"/>
  <c r="CY55" i="3"/>
  <c r="CZ55" i="3"/>
  <c r="DA55" i="3"/>
  <c r="DB55" i="3"/>
  <c r="DC55" i="3"/>
  <c r="A56" i="3"/>
  <c r="CY56" i="3"/>
  <c r="CZ56" i="3"/>
  <c r="DB56" i="3" s="1"/>
  <c r="DA56" i="3"/>
  <c r="DC56" i="3"/>
  <c r="A57" i="3"/>
  <c r="CY57" i="3"/>
  <c r="CZ57" i="3"/>
  <c r="DB57" i="3" s="1"/>
  <c r="DA57" i="3"/>
  <c r="DC57" i="3"/>
  <c r="A58" i="3"/>
  <c r="CY58" i="3"/>
  <c r="CZ58" i="3"/>
  <c r="DA58" i="3"/>
  <c r="DB58" i="3"/>
  <c r="DC58" i="3"/>
  <c r="A59" i="3"/>
  <c r="CY59" i="3"/>
  <c r="CZ59" i="3"/>
  <c r="DA59" i="3"/>
  <c r="DB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A62" i="3"/>
  <c r="DB62" i="3"/>
  <c r="DC62" i="3"/>
  <c r="A63" i="3"/>
  <c r="CY63" i="3"/>
  <c r="CZ63" i="3"/>
  <c r="DA63" i="3"/>
  <c r="DB63" i="3"/>
  <c r="DC63" i="3"/>
  <c r="A64" i="3"/>
  <c r="CY64" i="3"/>
  <c r="CZ64" i="3"/>
  <c r="DB64" i="3" s="1"/>
  <c r="DA64" i="3"/>
  <c r="DC64" i="3"/>
  <c r="A65" i="3"/>
  <c r="CY65" i="3"/>
  <c r="CZ65" i="3"/>
  <c r="DB65" i="3" s="1"/>
  <c r="DA65" i="3"/>
  <c r="DC65" i="3"/>
  <c r="A66" i="3"/>
  <c r="CY66" i="3"/>
  <c r="CZ66" i="3"/>
  <c r="DA66" i="3"/>
  <c r="DB66" i="3"/>
  <c r="DC66" i="3"/>
  <c r="A67" i="3"/>
  <c r="CY67" i="3"/>
  <c r="CZ67" i="3"/>
  <c r="DA67" i="3"/>
  <c r="DB67" i="3"/>
  <c r="DC67" i="3"/>
  <c r="A68" i="3"/>
  <c r="CY68" i="3"/>
  <c r="CZ68" i="3"/>
  <c r="DB68" i="3" s="1"/>
  <c r="DA68" i="3"/>
  <c r="DC68" i="3"/>
  <c r="A69" i="3"/>
  <c r="CY69" i="3"/>
  <c r="CZ69" i="3"/>
  <c r="DB69" i="3" s="1"/>
  <c r="DA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A74" i="3"/>
  <c r="DB74" i="3"/>
  <c r="DC74" i="3"/>
  <c r="A75" i="3"/>
  <c r="CY75" i="3"/>
  <c r="CZ75" i="3"/>
  <c r="DA75" i="3"/>
  <c r="DB75" i="3"/>
  <c r="DC75" i="3"/>
  <c r="A76" i="3"/>
  <c r="CY76" i="3"/>
  <c r="CZ76" i="3"/>
  <c r="DB76" i="3" s="1"/>
  <c r="DA76" i="3"/>
  <c r="DC76" i="3"/>
  <c r="A77" i="3"/>
  <c r="CY77" i="3"/>
  <c r="CZ77" i="3"/>
  <c r="DB77" i="3" s="1"/>
  <c r="DA77" i="3"/>
  <c r="DC77" i="3"/>
  <c r="A78" i="3"/>
  <c r="CY78" i="3"/>
  <c r="CZ78" i="3"/>
  <c r="DA78" i="3"/>
  <c r="DB78" i="3"/>
  <c r="DC78" i="3"/>
  <c r="A79" i="3"/>
  <c r="CY79" i="3"/>
  <c r="CZ79" i="3"/>
  <c r="DA79" i="3"/>
  <c r="DB79" i="3"/>
  <c r="DC79" i="3"/>
  <c r="A80" i="3"/>
  <c r="CY80" i="3"/>
  <c r="CZ80" i="3"/>
  <c r="DB80" i="3" s="1"/>
  <c r="DA80" i="3"/>
  <c r="DC80" i="3"/>
  <c r="A81" i="3"/>
  <c r="CY81" i="3"/>
  <c r="CZ81" i="3"/>
  <c r="DB81" i="3" s="1"/>
  <c r="DA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A86" i="3"/>
  <c r="DB86" i="3"/>
  <c r="DC86" i="3"/>
  <c r="A87" i="3"/>
  <c r="CY87" i="3"/>
  <c r="CZ87" i="3"/>
  <c r="DA87" i="3"/>
  <c r="DB87" i="3"/>
  <c r="DC87" i="3"/>
  <c r="A88" i="3"/>
  <c r="CY88" i="3"/>
  <c r="CZ88" i="3"/>
  <c r="DB88" i="3" s="1"/>
  <c r="DA88" i="3"/>
  <c r="DC88" i="3"/>
  <c r="A89" i="3"/>
  <c r="CY89" i="3"/>
  <c r="CZ89" i="3"/>
  <c r="DB89" i="3" s="1"/>
  <c r="DA89" i="3"/>
  <c r="DC89" i="3"/>
  <c r="A90" i="3"/>
  <c r="CY90" i="3"/>
  <c r="CZ90" i="3"/>
  <c r="DA90" i="3"/>
  <c r="DB90" i="3"/>
  <c r="DC90" i="3"/>
  <c r="A91" i="3"/>
  <c r="CY91" i="3"/>
  <c r="CZ91" i="3"/>
  <c r="DA91" i="3"/>
  <c r="DB91" i="3"/>
  <c r="DC91" i="3"/>
  <c r="A92" i="3"/>
  <c r="CY92" i="3"/>
  <c r="CZ92" i="3"/>
  <c r="DB92" i="3" s="1"/>
  <c r="DA92" i="3"/>
  <c r="DC92" i="3"/>
  <c r="A93" i="3"/>
  <c r="CY93" i="3"/>
  <c r="CZ93" i="3"/>
  <c r="DB93" i="3" s="1"/>
  <c r="DA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A98" i="3"/>
  <c r="DB98" i="3"/>
  <c r="DC98" i="3"/>
  <c r="A99" i="3"/>
  <c r="CY99" i="3"/>
  <c r="CZ99" i="3"/>
  <c r="DA99" i="3"/>
  <c r="DB99" i="3"/>
  <c r="DC99" i="3"/>
  <c r="A100" i="3"/>
  <c r="CY100" i="3"/>
  <c r="CZ100" i="3"/>
  <c r="DB100" i="3" s="1"/>
  <c r="DA100" i="3"/>
  <c r="DC100" i="3"/>
  <c r="A101" i="3"/>
  <c r="CY101" i="3"/>
  <c r="CZ101" i="3"/>
  <c r="DB101" i="3" s="1"/>
  <c r="DA101" i="3"/>
  <c r="DC101" i="3"/>
  <c r="A102" i="3"/>
  <c r="CY102" i="3"/>
  <c r="CZ102" i="3"/>
  <c r="DA102" i="3"/>
  <c r="DB102" i="3"/>
  <c r="DC102" i="3"/>
  <c r="A103" i="3"/>
  <c r="CY103" i="3"/>
  <c r="CZ103" i="3"/>
  <c r="DA103" i="3"/>
  <c r="DB103" i="3"/>
  <c r="DC103" i="3"/>
  <c r="A104" i="3"/>
  <c r="CY104" i="3"/>
  <c r="CZ104" i="3"/>
  <c r="DB104" i="3" s="1"/>
  <c r="DA104" i="3"/>
  <c r="DC104" i="3"/>
  <c r="A105" i="3"/>
  <c r="CY105" i="3"/>
  <c r="CZ105" i="3"/>
  <c r="DB105" i="3" s="1"/>
  <c r="DA105" i="3"/>
  <c r="DC105" i="3"/>
  <c r="A106" i="3"/>
  <c r="CY106" i="3"/>
  <c r="CZ106" i="3"/>
  <c r="DA106" i="3"/>
  <c r="DB106" i="3"/>
  <c r="DC106" i="3"/>
  <c r="A107" i="3"/>
  <c r="CY107" i="3"/>
  <c r="CZ107" i="3"/>
  <c r="DA107" i="3"/>
  <c r="DB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B113" i="3" s="1"/>
  <c r="DA113" i="3"/>
  <c r="DC113" i="3"/>
  <c r="A114" i="3"/>
  <c r="CY114" i="3"/>
  <c r="CZ114" i="3"/>
  <c r="DA114" i="3"/>
  <c r="DB114" i="3"/>
  <c r="DC114" i="3"/>
  <c r="A115" i="3"/>
  <c r="CY115" i="3"/>
  <c r="CZ115" i="3"/>
  <c r="DA115" i="3"/>
  <c r="DB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DC118" i="3"/>
  <c r="A119" i="3"/>
  <c r="CY119" i="3"/>
  <c r="CZ119" i="3"/>
  <c r="DA119" i="3"/>
  <c r="DB119" i="3"/>
  <c r="DC119" i="3"/>
  <c r="A120" i="3"/>
  <c r="CY120" i="3"/>
  <c r="CZ120" i="3"/>
  <c r="DB120" i="3" s="1"/>
  <c r="DA120" i="3"/>
  <c r="DC120" i="3"/>
  <c r="A121" i="3"/>
  <c r="CY121" i="3"/>
  <c r="CZ121" i="3"/>
  <c r="DA121" i="3"/>
  <c r="DB121" i="3"/>
  <c r="DC121" i="3"/>
  <c r="A122" i="3"/>
  <c r="CY122" i="3"/>
  <c r="CZ122" i="3"/>
  <c r="DA122" i="3"/>
  <c r="DB122" i="3"/>
  <c r="DC122" i="3"/>
  <c r="A123" i="3"/>
  <c r="CY123" i="3"/>
  <c r="CZ123" i="3"/>
  <c r="DA123" i="3"/>
  <c r="DB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A126" i="3"/>
  <c r="DB126" i="3"/>
  <c r="DC126" i="3"/>
  <c r="A127" i="3"/>
  <c r="CY127" i="3"/>
  <c r="CZ127" i="3"/>
  <c r="DB127" i="3" s="1"/>
  <c r="DA127" i="3"/>
  <c r="DC127" i="3"/>
  <c r="A128" i="3"/>
  <c r="CY128" i="3"/>
  <c r="CZ128" i="3"/>
  <c r="DB128" i="3" s="1"/>
  <c r="DA128" i="3"/>
  <c r="DC128" i="3"/>
  <c r="A129" i="3"/>
  <c r="CY129" i="3"/>
  <c r="CZ129" i="3"/>
  <c r="DB129" i="3" s="1"/>
  <c r="DA129" i="3"/>
  <c r="DC129" i="3"/>
  <c r="A130" i="3"/>
  <c r="CY130" i="3"/>
  <c r="CZ130" i="3"/>
  <c r="DA130" i="3"/>
  <c r="DB130" i="3"/>
  <c r="DC130" i="3"/>
  <c r="A131" i="3"/>
  <c r="CX131" i="3"/>
  <c r="CY131" i="3"/>
  <c r="CZ131" i="3"/>
  <c r="DA131" i="3"/>
  <c r="DB131" i="3"/>
  <c r="DC131" i="3"/>
  <c r="A132" i="3"/>
  <c r="CY132" i="3"/>
  <c r="CZ132" i="3"/>
  <c r="DB132" i="3" s="1"/>
  <c r="DA132" i="3"/>
  <c r="DC132" i="3"/>
  <c r="A133" i="3"/>
  <c r="CX133" i="3"/>
  <c r="CY133" i="3"/>
  <c r="CZ133" i="3"/>
  <c r="DA133" i="3"/>
  <c r="DB133" i="3"/>
  <c r="DC133" i="3"/>
  <c r="A134" i="3"/>
  <c r="CY134" i="3"/>
  <c r="CZ134" i="3"/>
  <c r="DA134" i="3"/>
  <c r="DB134" i="3"/>
  <c r="DC134" i="3"/>
  <c r="A135" i="3"/>
  <c r="CY135" i="3"/>
  <c r="CZ135" i="3"/>
  <c r="DB135" i="3" s="1"/>
  <c r="DA135" i="3"/>
  <c r="DC135" i="3"/>
  <c r="A136" i="3"/>
  <c r="CY136" i="3"/>
  <c r="CZ136" i="3"/>
  <c r="DB136" i="3" s="1"/>
  <c r="DA136" i="3"/>
  <c r="DC136" i="3"/>
  <c r="A137" i="3"/>
  <c r="CY137" i="3"/>
  <c r="CZ137" i="3"/>
  <c r="DB137" i="3" s="1"/>
  <c r="DA137" i="3"/>
  <c r="DC137" i="3"/>
  <c r="A138" i="3"/>
  <c r="CY138" i="3"/>
  <c r="CZ138" i="3"/>
  <c r="DA138" i="3"/>
  <c r="DB138" i="3"/>
  <c r="DC138" i="3"/>
  <c r="A139" i="3"/>
  <c r="CY139" i="3"/>
  <c r="CZ139" i="3"/>
  <c r="DB139" i="3" s="1"/>
  <c r="DA139" i="3"/>
  <c r="DC139" i="3"/>
  <c r="A140" i="3"/>
  <c r="CY140" i="3"/>
  <c r="CZ140" i="3"/>
  <c r="DB140" i="3" s="1"/>
  <c r="DA140" i="3"/>
  <c r="DC140" i="3"/>
  <c r="A141" i="3"/>
  <c r="CY141" i="3"/>
  <c r="CZ141" i="3"/>
  <c r="DB141" i="3" s="1"/>
  <c r="DA141" i="3"/>
  <c r="DC141" i="3"/>
  <c r="A142" i="3"/>
  <c r="CY142" i="3"/>
  <c r="CZ142" i="3"/>
  <c r="DA142" i="3"/>
  <c r="DB142" i="3"/>
  <c r="DC142" i="3"/>
  <c r="A143" i="3"/>
  <c r="CY143" i="3"/>
  <c r="CZ143" i="3"/>
  <c r="DA143" i="3"/>
  <c r="DB143" i="3"/>
  <c r="DC143" i="3"/>
  <c r="A144" i="3"/>
  <c r="CY144" i="3"/>
  <c r="CZ144" i="3"/>
  <c r="DB144" i="3" s="1"/>
  <c r="DA144" i="3"/>
  <c r="DC144" i="3"/>
  <c r="A145" i="3"/>
  <c r="CY145" i="3"/>
  <c r="CZ145" i="3"/>
  <c r="DA145" i="3"/>
  <c r="DB145" i="3"/>
  <c r="DC145" i="3"/>
  <c r="A146" i="3"/>
  <c r="CY146" i="3"/>
  <c r="CZ146" i="3"/>
  <c r="DA146" i="3"/>
  <c r="DB146" i="3"/>
  <c r="DC146" i="3"/>
  <c r="A147" i="3"/>
  <c r="CY147" i="3"/>
  <c r="CZ147" i="3"/>
  <c r="DB147" i="3" s="1"/>
  <c r="DA147" i="3"/>
  <c r="DC147" i="3"/>
  <c r="A148" i="3"/>
  <c r="CY148" i="3"/>
  <c r="CZ148" i="3"/>
  <c r="DB148" i="3" s="1"/>
  <c r="DA148" i="3"/>
  <c r="DC148" i="3"/>
  <c r="A149" i="3"/>
  <c r="CY149" i="3"/>
  <c r="CZ149" i="3"/>
  <c r="DB149" i="3" s="1"/>
  <c r="DA149" i="3"/>
  <c r="DC149" i="3"/>
  <c r="A150" i="3"/>
  <c r="CY150" i="3"/>
  <c r="CZ150" i="3"/>
  <c r="DA150" i="3"/>
  <c r="DB150" i="3"/>
  <c r="DC150" i="3"/>
  <c r="A151" i="3"/>
  <c r="CY151" i="3"/>
  <c r="CZ151" i="3"/>
  <c r="DA151" i="3"/>
  <c r="DB151" i="3"/>
  <c r="DC151" i="3"/>
  <c r="A152" i="3"/>
  <c r="CY152" i="3"/>
  <c r="CZ152" i="3"/>
  <c r="DB152" i="3" s="1"/>
  <c r="DA152" i="3"/>
  <c r="DC152" i="3"/>
  <c r="A153" i="3"/>
  <c r="CY153" i="3"/>
  <c r="CZ153" i="3"/>
  <c r="DA153" i="3"/>
  <c r="DB153" i="3"/>
  <c r="DC153" i="3"/>
  <c r="A154" i="3"/>
  <c r="CY154" i="3"/>
  <c r="CZ154" i="3"/>
  <c r="DA154" i="3"/>
  <c r="DB154" i="3"/>
  <c r="DC154" i="3"/>
  <c r="A155" i="3"/>
  <c r="CY155" i="3"/>
  <c r="CZ155" i="3"/>
  <c r="DA155" i="3"/>
  <c r="DB155" i="3"/>
  <c r="DC155" i="3"/>
  <c r="A156" i="3"/>
  <c r="CY156" i="3"/>
  <c r="CZ156" i="3"/>
  <c r="DB156" i="3" s="1"/>
  <c r="DA156" i="3"/>
  <c r="DC156" i="3"/>
  <c r="A157" i="3"/>
  <c r="CY157" i="3"/>
  <c r="CZ157" i="3"/>
  <c r="DA157" i="3"/>
  <c r="DB157" i="3"/>
  <c r="DC157" i="3"/>
  <c r="A158" i="3"/>
  <c r="CY158" i="3"/>
  <c r="CZ158" i="3"/>
  <c r="DA158" i="3"/>
  <c r="DB158" i="3"/>
  <c r="DC158" i="3"/>
  <c r="A159" i="3"/>
  <c r="CY159" i="3"/>
  <c r="CZ159" i="3"/>
  <c r="DB159" i="3" s="1"/>
  <c r="DA159" i="3"/>
  <c r="DC159" i="3"/>
  <c r="A160" i="3"/>
  <c r="CY160" i="3"/>
  <c r="CZ160" i="3"/>
  <c r="DB160" i="3" s="1"/>
  <c r="DA160" i="3"/>
  <c r="DC160" i="3"/>
  <c r="A161" i="3"/>
  <c r="CY161" i="3"/>
  <c r="CZ161" i="3"/>
  <c r="DB161" i="3" s="1"/>
  <c r="DA161" i="3"/>
  <c r="DC161" i="3"/>
  <c r="A162" i="3"/>
  <c r="CY162" i="3"/>
  <c r="CZ162" i="3"/>
  <c r="DA162" i="3"/>
  <c r="DB162" i="3"/>
  <c r="DC162" i="3"/>
  <c r="A163" i="3"/>
  <c r="CY163" i="3"/>
  <c r="CZ163" i="3"/>
  <c r="DA163" i="3"/>
  <c r="DB163" i="3"/>
  <c r="DC163" i="3"/>
  <c r="A164" i="3"/>
  <c r="CY164" i="3"/>
  <c r="CZ164" i="3"/>
  <c r="DB164" i="3" s="1"/>
  <c r="DA164" i="3"/>
  <c r="DC164" i="3"/>
  <c r="A165" i="3"/>
  <c r="CY165" i="3"/>
  <c r="CZ165" i="3"/>
  <c r="DA165" i="3"/>
  <c r="DB165" i="3"/>
  <c r="DC165" i="3"/>
  <c r="A166" i="3"/>
  <c r="CY166" i="3"/>
  <c r="CZ166" i="3"/>
  <c r="DA166" i="3"/>
  <c r="DB166" i="3"/>
  <c r="DC166" i="3"/>
  <c r="A167" i="3"/>
  <c r="CY167" i="3"/>
  <c r="CZ167" i="3"/>
  <c r="DB167" i="3" s="1"/>
  <c r="DA167" i="3"/>
  <c r="DC167" i="3"/>
  <c r="A168" i="3"/>
  <c r="CY168" i="3"/>
  <c r="CZ168" i="3"/>
  <c r="DB168" i="3" s="1"/>
  <c r="DA168" i="3"/>
  <c r="DC168" i="3"/>
  <c r="A169" i="3"/>
  <c r="CY169" i="3"/>
  <c r="CZ169" i="3"/>
  <c r="DB169" i="3" s="1"/>
  <c r="DA169" i="3"/>
  <c r="DC169" i="3"/>
  <c r="A170" i="3"/>
  <c r="CY170" i="3"/>
  <c r="CZ170" i="3"/>
  <c r="DA170" i="3"/>
  <c r="DB170" i="3"/>
  <c r="DC170" i="3"/>
  <c r="A171" i="3"/>
  <c r="CY171" i="3"/>
  <c r="CZ171" i="3"/>
  <c r="DB171" i="3" s="1"/>
  <c r="DA171" i="3"/>
  <c r="DC171" i="3"/>
  <c r="A172" i="3"/>
  <c r="CY172" i="3"/>
  <c r="CZ172" i="3"/>
  <c r="DA172" i="3"/>
  <c r="DB172" i="3"/>
  <c r="DC172" i="3"/>
  <c r="A173" i="3"/>
  <c r="CY173" i="3"/>
  <c r="CZ173" i="3"/>
  <c r="DB173" i="3" s="1"/>
  <c r="DA173" i="3"/>
  <c r="DC173" i="3"/>
  <c r="A174" i="3"/>
  <c r="CY174" i="3"/>
  <c r="CZ174" i="3"/>
  <c r="DA174" i="3"/>
  <c r="DB174" i="3"/>
  <c r="DC174" i="3"/>
  <c r="A175" i="3"/>
  <c r="CY175" i="3"/>
  <c r="CZ175" i="3"/>
  <c r="DA175" i="3"/>
  <c r="DB175" i="3"/>
  <c r="DC175" i="3"/>
  <c r="A176" i="3"/>
  <c r="CY176" i="3"/>
  <c r="CZ176" i="3"/>
  <c r="DB176" i="3" s="1"/>
  <c r="DA176" i="3"/>
  <c r="DC176" i="3"/>
  <c r="A177" i="3"/>
  <c r="CY177" i="3"/>
  <c r="CZ177" i="3"/>
  <c r="DB177" i="3" s="1"/>
  <c r="DA177" i="3"/>
  <c r="DC177" i="3"/>
  <c r="A178" i="3"/>
  <c r="CY178" i="3"/>
  <c r="CZ178" i="3"/>
  <c r="DB178" i="3" s="1"/>
  <c r="DA178" i="3"/>
  <c r="DC178" i="3"/>
  <c r="A179" i="3"/>
  <c r="CY179" i="3"/>
  <c r="CZ179" i="3"/>
  <c r="DA179" i="3"/>
  <c r="DB179" i="3"/>
  <c r="DC179" i="3"/>
  <c r="A180" i="3"/>
  <c r="CY180" i="3"/>
  <c r="CZ180" i="3"/>
  <c r="DA180" i="3"/>
  <c r="DB180" i="3"/>
  <c r="DC180" i="3"/>
  <c r="A181" i="3"/>
  <c r="CY181" i="3"/>
  <c r="CZ181" i="3"/>
  <c r="DB181" i="3" s="1"/>
  <c r="DA181" i="3"/>
  <c r="DC181" i="3"/>
  <c r="A182" i="3"/>
  <c r="CY182" i="3"/>
  <c r="CZ182" i="3"/>
  <c r="DA182" i="3"/>
  <c r="DB182" i="3"/>
  <c r="DC182" i="3"/>
  <c r="A183" i="3"/>
  <c r="CY183" i="3"/>
  <c r="CZ183" i="3"/>
  <c r="DA183" i="3"/>
  <c r="DB183" i="3"/>
  <c r="DC183" i="3"/>
  <c r="A184" i="3"/>
  <c r="CY184" i="3"/>
  <c r="CZ184" i="3"/>
  <c r="DB184" i="3" s="1"/>
  <c r="DA184" i="3"/>
  <c r="DC184" i="3"/>
  <c r="A185" i="3"/>
  <c r="CY185" i="3"/>
  <c r="CZ185" i="3"/>
  <c r="DB185" i="3" s="1"/>
  <c r="DA185" i="3"/>
  <c r="DC185" i="3"/>
  <c r="A186" i="3"/>
  <c r="CY186" i="3"/>
  <c r="CZ186" i="3"/>
  <c r="DB186" i="3" s="1"/>
  <c r="DA186" i="3"/>
  <c r="DC186" i="3"/>
  <c r="A187" i="3"/>
  <c r="CY187" i="3"/>
  <c r="CZ187" i="3"/>
  <c r="DA187" i="3"/>
  <c r="DB187" i="3"/>
  <c r="DC187" i="3"/>
  <c r="A188" i="3"/>
  <c r="CY188" i="3"/>
  <c r="CZ188" i="3"/>
  <c r="DA188" i="3"/>
  <c r="DB188" i="3"/>
  <c r="DC188" i="3"/>
  <c r="A189" i="3"/>
  <c r="CY189" i="3"/>
  <c r="CZ189" i="3"/>
  <c r="DB189" i="3" s="1"/>
  <c r="DA189" i="3"/>
  <c r="DC189" i="3"/>
  <c r="A190" i="3"/>
  <c r="CY190" i="3"/>
  <c r="CZ190" i="3"/>
  <c r="DA190" i="3"/>
  <c r="DB190" i="3"/>
  <c r="DC190" i="3"/>
  <c r="A191" i="3"/>
  <c r="CY191" i="3"/>
  <c r="CZ191" i="3"/>
  <c r="DA191" i="3"/>
  <c r="DB191" i="3"/>
  <c r="DC191" i="3"/>
  <c r="A192" i="3"/>
  <c r="CY192" i="3"/>
  <c r="CZ192" i="3"/>
  <c r="DB192" i="3" s="1"/>
  <c r="DA192" i="3"/>
  <c r="DC192" i="3"/>
  <c r="A193" i="3"/>
  <c r="CY193" i="3"/>
  <c r="CZ193" i="3"/>
  <c r="DB193" i="3" s="1"/>
  <c r="DA193" i="3"/>
  <c r="DC193" i="3"/>
  <c r="A194" i="3"/>
  <c r="CY194" i="3"/>
  <c r="CZ194" i="3"/>
  <c r="DB194" i="3" s="1"/>
  <c r="DA194" i="3"/>
  <c r="DC194" i="3"/>
  <c r="A195" i="3"/>
  <c r="CY195" i="3"/>
  <c r="CZ195" i="3"/>
  <c r="DA195" i="3"/>
  <c r="DB195" i="3"/>
  <c r="DC195" i="3"/>
  <c r="A196" i="3"/>
  <c r="CY196" i="3"/>
  <c r="CZ196" i="3"/>
  <c r="DA196" i="3"/>
  <c r="DB196" i="3"/>
  <c r="DC196" i="3"/>
  <c r="A197" i="3"/>
  <c r="CY197" i="3"/>
  <c r="CZ197" i="3"/>
  <c r="DB197" i="3" s="1"/>
  <c r="DA197" i="3"/>
  <c r="DC197" i="3"/>
  <c r="A198" i="3"/>
  <c r="CY198" i="3"/>
  <c r="CZ198" i="3"/>
  <c r="DA198" i="3"/>
  <c r="DB198" i="3"/>
  <c r="DC198" i="3"/>
  <c r="A199" i="3"/>
  <c r="CY199" i="3"/>
  <c r="CZ199" i="3"/>
  <c r="DA199" i="3"/>
  <c r="DB199" i="3"/>
  <c r="DC199" i="3"/>
  <c r="A200" i="3"/>
  <c r="CY200" i="3"/>
  <c r="CZ200" i="3"/>
  <c r="DB200" i="3" s="1"/>
  <c r="DA200" i="3"/>
  <c r="DC200" i="3"/>
  <c r="A201" i="3"/>
  <c r="CX201" i="3"/>
  <c r="CY201" i="3"/>
  <c r="CZ201" i="3"/>
  <c r="DB201" i="3" s="1"/>
  <c r="DA201" i="3"/>
  <c r="DC201" i="3"/>
  <c r="A202" i="3"/>
  <c r="CX202" i="3"/>
  <c r="CY202" i="3"/>
  <c r="CZ202" i="3"/>
  <c r="DA202" i="3"/>
  <c r="DB202" i="3"/>
  <c r="DC202" i="3"/>
  <c r="A203" i="3"/>
  <c r="CX203" i="3"/>
  <c r="CY203" i="3"/>
  <c r="CZ203" i="3"/>
  <c r="DA203" i="3"/>
  <c r="DB203" i="3"/>
  <c r="DC203" i="3"/>
  <c r="A204" i="3"/>
  <c r="CX204" i="3"/>
  <c r="CY204" i="3"/>
  <c r="CZ204" i="3"/>
  <c r="DB204" i="3" s="1"/>
  <c r="DA204" i="3"/>
  <c r="DC204" i="3"/>
  <c r="A205" i="3"/>
  <c r="CX205" i="3"/>
  <c r="CY205" i="3"/>
  <c r="CZ205" i="3"/>
  <c r="DB205" i="3" s="1"/>
  <c r="DA205" i="3"/>
  <c r="DC205" i="3"/>
  <c r="A206" i="3"/>
  <c r="CX206" i="3"/>
  <c r="CY206" i="3"/>
  <c r="CZ206" i="3"/>
  <c r="DB206" i="3" s="1"/>
  <c r="DA206" i="3"/>
  <c r="DC206" i="3"/>
  <c r="A207" i="3"/>
  <c r="CX207" i="3"/>
  <c r="CY207" i="3"/>
  <c r="CZ207" i="3"/>
  <c r="DA207" i="3"/>
  <c r="DB207" i="3"/>
  <c r="DC207" i="3"/>
  <c r="A208" i="3"/>
  <c r="CX208" i="3"/>
  <c r="CY208" i="3"/>
  <c r="CZ208" i="3"/>
  <c r="DA208" i="3"/>
  <c r="DB208" i="3"/>
  <c r="DC208" i="3"/>
  <c r="A209" i="3"/>
  <c r="CX209" i="3"/>
  <c r="CY209" i="3"/>
  <c r="CZ209" i="3"/>
  <c r="DB209" i="3" s="1"/>
  <c r="DA209" i="3"/>
  <c r="DC209" i="3"/>
  <c r="A210" i="3"/>
  <c r="CX210" i="3"/>
  <c r="CY210" i="3"/>
  <c r="CZ210" i="3"/>
  <c r="DB210" i="3" s="1"/>
  <c r="DA210" i="3"/>
  <c r="DC210" i="3"/>
  <c r="A211" i="3"/>
  <c r="CX211" i="3"/>
  <c r="CY211" i="3"/>
  <c r="CZ211" i="3"/>
  <c r="DA211" i="3"/>
  <c r="DB211" i="3"/>
  <c r="DC211" i="3"/>
  <c r="A212" i="3"/>
  <c r="CX212" i="3"/>
  <c r="CY212" i="3"/>
  <c r="CZ212" i="3"/>
  <c r="DA212" i="3"/>
  <c r="DB212" i="3"/>
  <c r="DC212" i="3"/>
  <c r="A213" i="3"/>
  <c r="CX213" i="3"/>
  <c r="CY213" i="3"/>
  <c r="CZ213" i="3"/>
  <c r="DB213" i="3" s="1"/>
  <c r="DA213" i="3"/>
  <c r="DC213" i="3"/>
  <c r="A214" i="3"/>
  <c r="CX214" i="3"/>
  <c r="CY214" i="3"/>
  <c r="CZ214" i="3"/>
  <c r="DA214" i="3"/>
  <c r="DB214" i="3"/>
  <c r="DC214" i="3"/>
  <c r="A215" i="3"/>
  <c r="CX215" i="3"/>
  <c r="CY215" i="3"/>
  <c r="CZ215" i="3"/>
  <c r="DA215" i="3"/>
  <c r="DB215" i="3"/>
  <c r="DC215" i="3"/>
  <c r="A216" i="3"/>
  <c r="CX216" i="3"/>
  <c r="CY216" i="3"/>
  <c r="CZ216" i="3"/>
  <c r="DB216" i="3" s="1"/>
  <c r="DA216" i="3"/>
  <c r="DC216" i="3"/>
  <c r="A217" i="3"/>
  <c r="CX217" i="3"/>
  <c r="CY217" i="3"/>
  <c r="CZ217" i="3"/>
  <c r="DB217" i="3" s="1"/>
  <c r="DA217" i="3"/>
  <c r="DC217" i="3"/>
  <c r="A218" i="3"/>
  <c r="CX218" i="3"/>
  <c r="CY218" i="3"/>
  <c r="CZ218" i="3"/>
  <c r="DA218" i="3"/>
  <c r="DB218" i="3"/>
  <c r="DC218" i="3"/>
  <c r="A219" i="3"/>
  <c r="CX219" i="3"/>
  <c r="CY219" i="3"/>
  <c r="CZ219" i="3"/>
  <c r="DA219" i="3"/>
  <c r="DB219" i="3"/>
  <c r="DC219" i="3"/>
  <c r="A220" i="3"/>
  <c r="CX220" i="3"/>
  <c r="CY220" i="3"/>
  <c r="CZ220" i="3"/>
  <c r="DB220" i="3" s="1"/>
  <c r="DA220" i="3"/>
  <c r="DC220" i="3"/>
  <c r="A221" i="3"/>
  <c r="CX221" i="3"/>
  <c r="CY221" i="3"/>
  <c r="CZ221" i="3"/>
  <c r="DB221" i="3" s="1"/>
  <c r="DA221" i="3"/>
  <c r="DC221" i="3"/>
  <c r="A222" i="3"/>
  <c r="CX222" i="3"/>
  <c r="CY222" i="3"/>
  <c r="CZ222" i="3"/>
  <c r="DB222" i="3" s="1"/>
  <c r="DA222" i="3"/>
  <c r="DC222" i="3"/>
  <c r="A223" i="3"/>
  <c r="CX223" i="3"/>
  <c r="CY223" i="3"/>
  <c r="CZ223" i="3"/>
  <c r="DA223" i="3"/>
  <c r="DB223" i="3"/>
  <c r="DC223" i="3"/>
  <c r="A224" i="3"/>
  <c r="CX224" i="3"/>
  <c r="CY224" i="3"/>
  <c r="CZ224" i="3"/>
  <c r="DA224" i="3"/>
  <c r="DB224" i="3"/>
  <c r="DC224" i="3"/>
  <c r="A225" i="3"/>
  <c r="CX225" i="3"/>
  <c r="CY225" i="3"/>
  <c r="CZ225" i="3"/>
  <c r="DB225" i="3" s="1"/>
  <c r="DA225" i="3"/>
  <c r="DC225" i="3"/>
  <c r="A226" i="3"/>
  <c r="CX226" i="3"/>
  <c r="CY226" i="3"/>
  <c r="CZ226" i="3"/>
  <c r="DB226" i="3" s="1"/>
  <c r="DA226" i="3"/>
  <c r="DC226" i="3"/>
  <c r="A227" i="3"/>
  <c r="CX227" i="3"/>
  <c r="CY227" i="3"/>
  <c r="CZ227" i="3"/>
  <c r="DA227" i="3"/>
  <c r="DB227" i="3"/>
  <c r="DC227" i="3"/>
  <c r="A228" i="3"/>
  <c r="CX228" i="3"/>
  <c r="CY228" i="3"/>
  <c r="CZ228" i="3"/>
  <c r="DA228" i="3"/>
  <c r="DB228" i="3"/>
  <c r="DC228" i="3"/>
  <c r="A229" i="3"/>
  <c r="CY229" i="3"/>
  <c r="CZ229" i="3"/>
  <c r="DB229" i="3" s="1"/>
  <c r="DA229" i="3"/>
  <c r="DC229" i="3"/>
  <c r="A230" i="3"/>
  <c r="CY230" i="3"/>
  <c r="CZ230" i="3"/>
  <c r="DA230" i="3"/>
  <c r="DB230" i="3"/>
  <c r="DC230" i="3"/>
  <c r="A231" i="3"/>
  <c r="CY231" i="3"/>
  <c r="CZ231" i="3"/>
  <c r="DA231" i="3"/>
  <c r="DB231" i="3"/>
  <c r="DC231" i="3"/>
  <c r="A232" i="3"/>
  <c r="CY232" i="3"/>
  <c r="CZ232" i="3"/>
  <c r="DB232" i="3" s="1"/>
  <c r="DA232" i="3"/>
  <c r="DC232" i="3"/>
  <c r="A233" i="3"/>
  <c r="CY233" i="3"/>
  <c r="CZ233" i="3"/>
  <c r="DB233" i="3" s="1"/>
  <c r="DA233" i="3"/>
  <c r="DC233" i="3"/>
  <c r="A234" i="3"/>
  <c r="CY234" i="3"/>
  <c r="CZ234" i="3"/>
  <c r="DB234" i="3" s="1"/>
  <c r="DA234" i="3"/>
  <c r="DC234" i="3"/>
  <c r="A235" i="3"/>
  <c r="CY235" i="3"/>
  <c r="CZ235" i="3"/>
  <c r="DA235" i="3"/>
  <c r="DB235" i="3"/>
  <c r="DC235" i="3"/>
  <c r="A236" i="3"/>
  <c r="CY236" i="3"/>
  <c r="CZ236" i="3"/>
  <c r="DA236" i="3"/>
  <c r="DB236" i="3"/>
  <c r="DC236" i="3"/>
  <c r="A237" i="3"/>
  <c r="CY237" i="3"/>
  <c r="CZ237" i="3"/>
  <c r="DB237" i="3" s="1"/>
  <c r="DA237" i="3"/>
  <c r="DC237" i="3"/>
  <c r="A238" i="3"/>
  <c r="CY238" i="3"/>
  <c r="CZ238" i="3"/>
  <c r="DA238" i="3"/>
  <c r="DB238" i="3"/>
  <c r="DC238" i="3"/>
  <c r="A239" i="3"/>
  <c r="CY239" i="3"/>
  <c r="CZ239" i="3"/>
  <c r="DA239" i="3"/>
  <c r="DB239" i="3"/>
  <c r="DC239" i="3"/>
  <c r="A240" i="3"/>
  <c r="CY240" i="3"/>
  <c r="CZ240" i="3"/>
  <c r="DB240" i="3" s="1"/>
  <c r="DA240" i="3"/>
  <c r="DC240" i="3"/>
  <c r="A241" i="3"/>
  <c r="CY241" i="3"/>
  <c r="CZ241" i="3"/>
  <c r="DB241" i="3" s="1"/>
  <c r="DA241" i="3"/>
  <c r="DC241" i="3"/>
  <c r="A242" i="3"/>
  <c r="CY242" i="3"/>
  <c r="CZ242" i="3"/>
  <c r="DB242" i="3" s="1"/>
  <c r="DA242" i="3"/>
  <c r="DC242" i="3"/>
  <c r="A243" i="3"/>
  <c r="CY243" i="3"/>
  <c r="CZ243" i="3"/>
  <c r="DA243" i="3"/>
  <c r="DB243" i="3"/>
  <c r="DC243" i="3"/>
  <c r="A244" i="3"/>
  <c r="CY244" i="3"/>
  <c r="CZ244" i="3"/>
  <c r="DA244" i="3"/>
  <c r="DB244" i="3"/>
  <c r="DC244" i="3"/>
  <c r="A245" i="3"/>
  <c r="CY245" i="3"/>
  <c r="CZ245" i="3"/>
  <c r="DB245" i="3" s="1"/>
  <c r="DA245" i="3"/>
  <c r="DC245" i="3"/>
  <c r="A246" i="3"/>
  <c r="CY246" i="3"/>
  <c r="CZ246" i="3"/>
  <c r="DA246" i="3"/>
  <c r="DB246" i="3"/>
  <c r="DC246" i="3"/>
  <c r="A247" i="3"/>
  <c r="CY247" i="3"/>
  <c r="CZ247" i="3"/>
  <c r="DA247" i="3"/>
  <c r="DB247" i="3"/>
  <c r="DC247" i="3"/>
  <c r="A248" i="3"/>
  <c r="CY248" i="3"/>
  <c r="CZ248" i="3"/>
  <c r="DB248" i="3" s="1"/>
  <c r="DA248" i="3"/>
  <c r="DC248" i="3"/>
  <c r="A249" i="3"/>
  <c r="CX249" i="3"/>
  <c r="CY249" i="3"/>
  <c r="CZ249" i="3"/>
  <c r="DB249" i="3" s="1"/>
  <c r="DA249" i="3"/>
  <c r="DC249" i="3"/>
  <c r="A250" i="3"/>
  <c r="CX250" i="3"/>
  <c r="CY250" i="3"/>
  <c r="CZ250" i="3"/>
  <c r="DB250" i="3" s="1"/>
  <c r="DA250" i="3"/>
  <c r="DC250" i="3"/>
  <c r="A251" i="3"/>
  <c r="CX251" i="3"/>
  <c r="CY251" i="3"/>
  <c r="CZ251" i="3"/>
  <c r="DA251" i="3"/>
  <c r="DB251" i="3"/>
  <c r="DC251" i="3"/>
  <c r="A252" i="3"/>
  <c r="CX252" i="3"/>
  <c r="CY252" i="3"/>
  <c r="CZ252" i="3"/>
  <c r="DA252" i="3"/>
  <c r="DB252" i="3"/>
  <c r="DC252" i="3"/>
  <c r="A253" i="3"/>
  <c r="CX253" i="3"/>
  <c r="CY253" i="3"/>
  <c r="CZ253" i="3"/>
  <c r="DB253" i="3" s="1"/>
  <c r="DA253" i="3"/>
  <c r="DC253" i="3"/>
  <c r="A254" i="3"/>
  <c r="CX254" i="3"/>
  <c r="CY254" i="3"/>
  <c r="CZ254" i="3"/>
  <c r="DB254" i="3" s="1"/>
  <c r="DA254" i="3"/>
  <c r="DC254" i="3"/>
  <c r="A255" i="3"/>
  <c r="CX255" i="3"/>
  <c r="CY255" i="3"/>
  <c r="CZ255" i="3"/>
  <c r="DA255" i="3"/>
  <c r="DB255" i="3"/>
  <c r="DC255" i="3"/>
  <c r="A256" i="3"/>
  <c r="CX256" i="3"/>
  <c r="CY256" i="3"/>
  <c r="CZ256" i="3"/>
  <c r="DA256" i="3"/>
  <c r="DB256" i="3"/>
  <c r="DC256" i="3"/>
  <c r="A257" i="3"/>
  <c r="CX257" i="3"/>
  <c r="CY257" i="3"/>
  <c r="CZ257" i="3"/>
  <c r="DB257" i="3" s="1"/>
  <c r="DA257" i="3"/>
  <c r="DC257" i="3"/>
  <c r="A258" i="3"/>
  <c r="CX258" i="3"/>
  <c r="CY258" i="3"/>
  <c r="CZ258" i="3"/>
  <c r="DA258" i="3"/>
  <c r="DB258" i="3"/>
  <c r="DC258" i="3"/>
  <c r="A259" i="3"/>
  <c r="CX259" i="3"/>
  <c r="CY259" i="3"/>
  <c r="CZ259" i="3"/>
  <c r="DA259" i="3"/>
  <c r="DB259" i="3"/>
  <c r="DC259" i="3"/>
  <c r="A260" i="3"/>
  <c r="CX260" i="3"/>
  <c r="CY260" i="3"/>
  <c r="CZ260" i="3"/>
  <c r="DB260" i="3" s="1"/>
  <c r="DA260" i="3"/>
  <c r="DC260" i="3"/>
  <c r="A261" i="3"/>
  <c r="CX261" i="3"/>
  <c r="CY261" i="3"/>
  <c r="CZ261" i="3"/>
  <c r="DB261" i="3" s="1"/>
  <c r="DA261" i="3"/>
  <c r="DC261" i="3"/>
  <c r="A262" i="3"/>
  <c r="CX262" i="3"/>
  <c r="CY262" i="3"/>
  <c r="CZ262" i="3"/>
  <c r="DA262" i="3"/>
  <c r="DB262" i="3"/>
  <c r="DC262" i="3"/>
  <c r="A263" i="3"/>
  <c r="CX263" i="3"/>
  <c r="CY263" i="3"/>
  <c r="CZ263" i="3"/>
  <c r="DA263" i="3"/>
  <c r="DB263" i="3"/>
  <c r="DC263" i="3"/>
  <c r="A264" i="3"/>
  <c r="CX264" i="3"/>
  <c r="CY264" i="3"/>
  <c r="CZ264" i="3"/>
  <c r="DB264" i="3" s="1"/>
  <c r="DA264" i="3"/>
  <c r="DC264" i="3"/>
  <c r="A265" i="3"/>
  <c r="CX265" i="3"/>
  <c r="CY265" i="3"/>
  <c r="CZ265" i="3"/>
  <c r="DB265" i="3" s="1"/>
  <c r="DA265" i="3"/>
  <c r="DC265" i="3"/>
  <c r="A266" i="3"/>
  <c r="CX266" i="3"/>
  <c r="CY266" i="3"/>
  <c r="CZ266" i="3"/>
  <c r="DB266" i="3" s="1"/>
  <c r="DA266" i="3"/>
  <c r="DC266" i="3"/>
  <c r="A267" i="3"/>
  <c r="CY267" i="3"/>
  <c r="CZ267" i="3"/>
  <c r="DA267" i="3"/>
  <c r="DB267" i="3"/>
  <c r="DC267" i="3"/>
  <c r="A268" i="3"/>
  <c r="CY268" i="3"/>
  <c r="CZ268" i="3"/>
  <c r="DA268" i="3"/>
  <c r="DB268" i="3"/>
  <c r="DC268" i="3"/>
  <c r="A269" i="3"/>
  <c r="CY269" i="3"/>
  <c r="CZ269" i="3"/>
  <c r="DB269" i="3" s="1"/>
  <c r="DA269" i="3"/>
  <c r="DC269" i="3"/>
  <c r="A270" i="3"/>
  <c r="CY270" i="3"/>
  <c r="CZ270" i="3"/>
  <c r="DA270" i="3"/>
  <c r="DB270" i="3"/>
  <c r="DC270" i="3"/>
  <c r="A271" i="3"/>
  <c r="CY271" i="3"/>
  <c r="CZ271" i="3"/>
  <c r="DA271" i="3"/>
  <c r="DB271" i="3"/>
  <c r="DC271" i="3"/>
  <c r="A272" i="3"/>
  <c r="CY272" i="3"/>
  <c r="CZ272" i="3"/>
  <c r="DB272" i="3" s="1"/>
  <c r="DA272" i="3"/>
  <c r="DC272" i="3"/>
  <c r="A273" i="3"/>
  <c r="CY273" i="3"/>
  <c r="CZ273" i="3"/>
  <c r="DB273" i="3" s="1"/>
  <c r="DA273" i="3"/>
  <c r="DC273" i="3"/>
  <c r="A274" i="3"/>
  <c r="CY274" i="3"/>
  <c r="CZ274" i="3"/>
  <c r="DB274" i="3" s="1"/>
  <c r="DA274" i="3"/>
  <c r="DC274" i="3"/>
  <c r="A275" i="3"/>
  <c r="CY275" i="3"/>
  <c r="CZ275" i="3"/>
  <c r="DA275" i="3"/>
  <c r="DB275" i="3"/>
  <c r="DC275" i="3"/>
  <c r="A276" i="3"/>
  <c r="CY276" i="3"/>
  <c r="CZ276" i="3"/>
  <c r="DA276" i="3"/>
  <c r="DB276" i="3"/>
  <c r="DC276" i="3"/>
  <c r="A277" i="3"/>
  <c r="CY277" i="3"/>
  <c r="CZ277" i="3"/>
  <c r="DB277" i="3" s="1"/>
  <c r="DA277" i="3"/>
  <c r="DC277" i="3"/>
  <c r="A278" i="3"/>
  <c r="CY278" i="3"/>
  <c r="CZ278" i="3"/>
  <c r="DA278" i="3"/>
  <c r="DB278" i="3"/>
  <c r="DC278" i="3"/>
  <c r="A279" i="3"/>
  <c r="CY279" i="3"/>
  <c r="CZ279" i="3"/>
  <c r="DA279" i="3"/>
  <c r="DB279" i="3"/>
  <c r="DC279" i="3"/>
  <c r="A280" i="3"/>
  <c r="CY280" i="3"/>
  <c r="CZ280" i="3"/>
  <c r="DB280" i="3" s="1"/>
  <c r="DA280" i="3"/>
  <c r="DC280" i="3"/>
  <c r="A281" i="3"/>
  <c r="CY281" i="3"/>
  <c r="CZ281" i="3"/>
  <c r="DB281" i="3" s="1"/>
  <c r="DA281" i="3"/>
  <c r="DC281" i="3"/>
  <c r="A282" i="3"/>
  <c r="CY282" i="3"/>
  <c r="CZ282" i="3"/>
  <c r="DB282" i="3" s="1"/>
  <c r="DA282" i="3"/>
  <c r="DC282" i="3"/>
  <c r="A283" i="3"/>
  <c r="CY283" i="3"/>
  <c r="CZ283" i="3"/>
  <c r="DA283" i="3"/>
  <c r="DB283" i="3"/>
  <c r="DC283" i="3"/>
  <c r="A284" i="3"/>
  <c r="CY284" i="3"/>
  <c r="CZ284" i="3"/>
  <c r="DA284" i="3"/>
  <c r="DB284" i="3"/>
  <c r="DC284" i="3"/>
  <c r="A285" i="3"/>
  <c r="CY285" i="3"/>
  <c r="CZ285" i="3"/>
  <c r="DB285" i="3" s="1"/>
  <c r="DA285" i="3"/>
  <c r="DC285" i="3"/>
  <c r="A286" i="3"/>
  <c r="CY286" i="3"/>
  <c r="CZ286" i="3"/>
  <c r="DA286" i="3"/>
  <c r="DB286" i="3"/>
  <c r="DC286" i="3"/>
  <c r="A287" i="3"/>
  <c r="CY287" i="3"/>
  <c r="CZ287" i="3"/>
  <c r="DA287" i="3"/>
  <c r="DB287" i="3"/>
  <c r="DC287" i="3"/>
  <c r="A288" i="3"/>
  <c r="CY288" i="3"/>
  <c r="CZ288" i="3"/>
  <c r="DB288" i="3" s="1"/>
  <c r="DA288" i="3"/>
  <c r="DC288" i="3"/>
  <c r="A289" i="3"/>
  <c r="CY289" i="3"/>
  <c r="CZ289" i="3"/>
  <c r="DB289" i="3" s="1"/>
  <c r="DA289" i="3"/>
  <c r="DC289" i="3"/>
  <c r="A290" i="3"/>
  <c r="CY290" i="3"/>
  <c r="CZ290" i="3"/>
  <c r="DB290" i="3" s="1"/>
  <c r="DA290" i="3"/>
  <c r="DC290" i="3"/>
  <c r="A291" i="3"/>
  <c r="CY291" i="3"/>
  <c r="CZ291" i="3"/>
  <c r="DA291" i="3"/>
  <c r="DB291" i="3"/>
  <c r="DC291" i="3"/>
  <c r="A292" i="3"/>
  <c r="CY292" i="3"/>
  <c r="CZ292" i="3"/>
  <c r="DA292" i="3"/>
  <c r="DB292" i="3"/>
  <c r="DC292" i="3"/>
  <c r="A293" i="3"/>
  <c r="CY293" i="3"/>
  <c r="CZ293" i="3"/>
  <c r="DB293" i="3" s="1"/>
  <c r="DA293" i="3"/>
  <c r="DC293" i="3"/>
  <c r="A294" i="3"/>
  <c r="CY294" i="3"/>
  <c r="CZ294" i="3"/>
  <c r="DA294" i="3"/>
  <c r="DB294" i="3"/>
  <c r="DC294" i="3"/>
  <c r="A295" i="3"/>
  <c r="CY295" i="3"/>
  <c r="CZ295" i="3"/>
  <c r="DA295" i="3"/>
  <c r="DB295" i="3"/>
  <c r="DC295" i="3"/>
  <c r="A296" i="3"/>
  <c r="CY296" i="3"/>
  <c r="CZ296" i="3"/>
  <c r="DB296" i="3" s="1"/>
  <c r="DA296" i="3"/>
  <c r="DC296" i="3"/>
  <c r="A297" i="3"/>
  <c r="CY297" i="3"/>
  <c r="CZ297" i="3"/>
  <c r="DB297" i="3" s="1"/>
  <c r="DA297" i="3"/>
  <c r="DC297" i="3"/>
  <c r="A298" i="3"/>
  <c r="CY298" i="3"/>
  <c r="CZ298" i="3"/>
  <c r="DB298" i="3" s="1"/>
  <c r="DA298" i="3"/>
  <c r="DC298" i="3"/>
  <c r="A299" i="3"/>
  <c r="CY299" i="3"/>
  <c r="CZ299" i="3"/>
  <c r="DA299" i="3"/>
  <c r="DB299" i="3"/>
  <c r="DC299" i="3"/>
  <c r="A300" i="3"/>
  <c r="CY300" i="3"/>
  <c r="CZ300" i="3"/>
  <c r="DA300" i="3"/>
  <c r="DB300" i="3"/>
  <c r="DC300" i="3"/>
  <c r="A301" i="3"/>
  <c r="CY301" i="3"/>
  <c r="CZ301" i="3"/>
  <c r="DB301" i="3" s="1"/>
  <c r="DA301" i="3"/>
  <c r="DC301" i="3"/>
  <c r="A302" i="3"/>
  <c r="CY302" i="3"/>
  <c r="CZ302" i="3"/>
  <c r="DA302" i="3"/>
  <c r="DB302" i="3"/>
  <c r="DC302" i="3"/>
  <c r="A303" i="3"/>
  <c r="CY303" i="3"/>
  <c r="CZ303" i="3"/>
  <c r="DA303" i="3"/>
  <c r="DB303" i="3"/>
  <c r="DC303" i="3"/>
  <c r="A304" i="3"/>
  <c r="CY304" i="3"/>
  <c r="CZ304" i="3"/>
  <c r="DB304" i="3" s="1"/>
  <c r="DA304" i="3"/>
  <c r="DC304" i="3"/>
  <c r="A305" i="3"/>
  <c r="CY305" i="3"/>
  <c r="CZ305" i="3"/>
  <c r="DB305" i="3" s="1"/>
  <c r="DA305" i="3"/>
  <c r="DC305" i="3"/>
  <c r="A306" i="3"/>
  <c r="CY306" i="3"/>
  <c r="CZ306" i="3"/>
  <c r="DB306" i="3" s="1"/>
  <c r="DA306" i="3"/>
  <c r="DC306" i="3"/>
  <c r="A307" i="3"/>
  <c r="CY307" i="3"/>
  <c r="CZ307" i="3"/>
  <c r="DA307" i="3"/>
  <c r="DB307" i="3"/>
  <c r="DC307" i="3"/>
  <c r="A308" i="3"/>
  <c r="CY308" i="3"/>
  <c r="CZ308" i="3"/>
  <c r="DA308" i="3"/>
  <c r="DB308" i="3"/>
  <c r="DC308" i="3"/>
  <c r="A309" i="3"/>
  <c r="CY309" i="3"/>
  <c r="CZ309" i="3"/>
  <c r="DB309" i="3" s="1"/>
  <c r="DA309" i="3"/>
  <c r="DC309" i="3"/>
  <c r="A310" i="3"/>
  <c r="CY310" i="3"/>
  <c r="CZ310" i="3"/>
  <c r="DA310" i="3"/>
  <c r="DB310" i="3"/>
  <c r="DC310" i="3"/>
  <c r="A311" i="3"/>
  <c r="CY311" i="3"/>
  <c r="CZ311" i="3"/>
  <c r="DA311" i="3"/>
  <c r="DB311" i="3"/>
  <c r="DC311" i="3"/>
  <c r="A312" i="3"/>
  <c r="CY312" i="3"/>
  <c r="CZ312" i="3"/>
  <c r="DB312" i="3" s="1"/>
  <c r="DA312" i="3"/>
  <c r="DC312" i="3"/>
  <c r="A313" i="3"/>
  <c r="CY313" i="3"/>
  <c r="CZ313" i="3"/>
  <c r="DB313" i="3" s="1"/>
  <c r="DA313" i="3"/>
  <c r="DC313" i="3"/>
  <c r="A314" i="3"/>
  <c r="CY314" i="3"/>
  <c r="CZ314" i="3"/>
  <c r="DB314" i="3" s="1"/>
  <c r="DA314" i="3"/>
  <c r="DC314" i="3"/>
  <c r="A315" i="3"/>
  <c r="CY315" i="3"/>
  <c r="CZ315" i="3"/>
  <c r="DA315" i="3"/>
  <c r="DB315" i="3"/>
  <c r="DC315" i="3"/>
  <c r="A316" i="3"/>
  <c r="CY316" i="3"/>
  <c r="CZ316" i="3"/>
  <c r="DA316" i="3"/>
  <c r="DB316" i="3"/>
  <c r="DC316" i="3"/>
  <c r="A317" i="3"/>
  <c r="CY317" i="3"/>
  <c r="CZ317" i="3"/>
  <c r="DB317" i="3" s="1"/>
  <c r="DA317" i="3"/>
  <c r="DC317" i="3"/>
  <c r="A318" i="3"/>
  <c r="CY318" i="3"/>
  <c r="CZ318" i="3"/>
  <c r="DA318" i="3"/>
  <c r="DB318" i="3"/>
  <c r="DC318" i="3"/>
  <c r="A319" i="3"/>
  <c r="CY319" i="3"/>
  <c r="CZ319" i="3"/>
  <c r="DA319" i="3"/>
  <c r="DB319" i="3"/>
  <c r="DC319" i="3"/>
  <c r="A320" i="3"/>
  <c r="CY320" i="3"/>
  <c r="CZ320" i="3"/>
  <c r="DB320" i="3" s="1"/>
  <c r="DA320" i="3"/>
  <c r="DC320" i="3"/>
  <c r="A321" i="3"/>
  <c r="CY321" i="3"/>
  <c r="CZ321" i="3"/>
  <c r="DB321" i="3" s="1"/>
  <c r="DA321" i="3"/>
  <c r="DC321" i="3"/>
  <c r="A322" i="3"/>
  <c r="CY322" i="3"/>
  <c r="CZ322" i="3"/>
  <c r="DB322" i="3" s="1"/>
  <c r="DA322" i="3"/>
  <c r="DC322" i="3"/>
  <c r="A323" i="3"/>
  <c r="CY323" i="3"/>
  <c r="CZ323" i="3"/>
  <c r="DA323" i="3"/>
  <c r="DB323" i="3"/>
  <c r="DC323" i="3"/>
  <c r="A324" i="3"/>
  <c r="CY324" i="3"/>
  <c r="CZ324" i="3"/>
  <c r="DA324" i="3"/>
  <c r="DB324" i="3"/>
  <c r="DC324" i="3"/>
  <c r="A325" i="3"/>
  <c r="CY325" i="3"/>
  <c r="CZ325" i="3"/>
  <c r="DB325" i="3" s="1"/>
  <c r="DA325" i="3"/>
  <c r="DC325" i="3"/>
  <c r="A326" i="3"/>
  <c r="CY326" i="3"/>
  <c r="CZ326" i="3"/>
  <c r="DA326" i="3"/>
  <c r="DB326" i="3"/>
  <c r="DC326" i="3"/>
  <c r="A327" i="3"/>
  <c r="CY327" i="3"/>
  <c r="CZ327" i="3"/>
  <c r="DA327" i="3"/>
  <c r="DB327" i="3"/>
  <c r="DC327" i="3"/>
  <c r="A328" i="3"/>
  <c r="CY328" i="3"/>
  <c r="CZ328" i="3"/>
  <c r="DB328" i="3" s="1"/>
  <c r="DA328" i="3"/>
  <c r="DC328" i="3"/>
  <c r="A329" i="3"/>
  <c r="CY329" i="3"/>
  <c r="CZ329" i="3"/>
  <c r="DB329" i="3" s="1"/>
  <c r="DA329" i="3"/>
  <c r="DC329" i="3"/>
  <c r="A330" i="3"/>
  <c r="CY330" i="3"/>
  <c r="CZ330" i="3"/>
  <c r="DB330" i="3" s="1"/>
  <c r="DA330" i="3"/>
  <c r="DC330" i="3"/>
  <c r="A331" i="3"/>
  <c r="CY331" i="3"/>
  <c r="CZ331" i="3"/>
  <c r="DA331" i="3"/>
  <c r="DB331" i="3"/>
  <c r="DC331" i="3"/>
  <c r="A332" i="3"/>
  <c r="CY332" i="3"/>
  <c r="CZ332" i="3"/>
  <c r="DA332" i="3"/>
  <c r="DB332" i="3"/>
  <c r="DC332" i="3"/>
  <c r="A333" i="3"/>
  <c r="CY333" i="3"/>
  <c r="CZ333" i="3"/>
  <c r="DB333" i="3" s="1"/>
  <c r="DA333" i="3"/>
  <c r="DC333" i="3"/>
  <c r="A334" i="3"/>
  <c r="CY334" i="3"/>
  <c r="CZ334" i="3"/>
  <c r="DA334" i="3"/>
  <c r="DB334" i="3"/>
  <c r="DC334" i="3"/>
  <c r="A335" i="3"/>
  <c r="CY335" i="3"/>
  <c r="CZ335" i="3"/>
  <c r="DA335" i="3"/>
  <c r="DB335" i="3"/>
  <c r="DC335" i="3"/>
  <c r="A336" i="3"/>
  <c r="CY336" i="3"/>
  <c r="CZ336" i="3"/>
  <c r="DB336" i="3" s="1"/>
  <c r="DA336" i="3"/>
  <c r="DC336" i="3"/>
  <c r="A337" i="3"/>
  <c r="CY337" i="3"/>
  <c r="CZ337" i="3"/>
  <c r="DB337" i="3" s="1"/>
  <c r="DA337" i="3"/>
  <c r="DC337" i="3"/>
  <c r="A338" i="3"/>
  <c r="CY338" i="3"/>
  <c r="CZ338" i="3"/>
  <c r="DB338" i="3" s="1"/>
  <c r="DA338" i="3"/>
  <c r="DC338" i="3"/>
  <c r="A339" i="3"/>
  <c r="CY339" i="3"/>
  <c r="CZ339" i="3"/>
  <c r="DA339" i="3"/>
  <c r="DB339" i="3"/>
  <c r="DC339" i="3"/>
  <c r="A340" i="3"/>
  <c r="CY340" i="3"/>
  <c r="CZ340" i="3"/>
  <c r="DA340" i="3"/>
  <c r="DB340" i="3"/>
  <c r="DC340" i="3"/>
  <c r="A341" i="3"/>
  <c r="CY341" i="3"/>
  <c r="CZ341" i="3"/>
  <c r="DB341" i="3" s="1"/>
  <c r="DA341" i="3"/>
  <c r="DC341" i="3"/>
  <c r="A342" i="3"/>
  <c r="CY342" i="3"/>
  <c r="CZ342" i="3"/>
  <c r="DA342" i="3"/>
  <c r="DB342" i="3"/>
  <c r="DC342" i="3"/>
  <c r="A343" i="3"/>
  <c r="CY343" i="3"/>
  <c r="CZ343" i="3"/>
  <c r="DA343" i="3"/>
  <c r="DB343" i="3"/>
  <c r="DC343" i="3"/>
  <c r="A344" i="3"/>
  <c r="CY344" i="3"/>
  <c r="CZ344" i="3"/>
  <c r="DB344" i="3" s="1"/>
  <c r="DA344" i="3"/>
  <c r="DC344" i="3"/>
  <c r="A345" i="3"/>
  <c r="CY345" i="3"/>
  <c r="CZ345" i="3"/>
  <c r="DB345" i="3" s="1"/>
  <c r="DA345" i="3"/>
  <c r="DC345" i="3"/>
  <c r="A346" i="3"/>
  <c r="CY346" i="3"/>
  <c r="CZ346" i="3"/>
  <c r="DA346" i="3"/>
  <c r="DB346" i="3"/>
  <c r="DC346" i="3"/>
  <c r="A347" i="3"/>
  <c r="CY347" i="3"/>
  <c r="CZ347" i="3"/>
  <c r="DA347" i="3"/>
  <c r="DB347" i="3"/>
  <c r="DC347" i="3"/>
  <c r="A348" i="3"/>
  <c r="CY348" i="3"/>
  <c r="CZ348" i="3"/>
  <c r="DB348" i="3" s="1"/>
  <c r="DA348" i="3"/>
  <c r="DC348" i="3"/>
  <c r="A349" i="3"/>
  <c r="CY349" i="3"/>
  <c r="CZ349" i="3"/>
  <c r="DB349" i="3" s="1"/>
  <c r="DA349" i="3"/>
  <c r="DC349" i="3"/>
  <c r="A350" i="3"/>
  <c r="CY350" i="3"/>
  <c r="CZ350" i="3"/>
  <c r="DA350" i="3"/>
  <c r="DB350" i="3"/>
  <c r="DC350" i="3"/>
  <c r="A351" i="3"/>
  <c r="CY351" i="3"/>
  <c r="CZ351" i="3"/>
  <c r="DA351" i="3"/>
  <c r="DB351" i="3"/>
  <c r="DC351" i="3"/>
  <c r="A352" i="3"/>
  <c r="CY352" i="3"/>
  <c r="CZ352" i="3"/>
  <c r="DB352" i="3" s="1"/>
  <c r="DA352" i="3"/>
  <c r="DC352" i="3"/>
  <c r="A353" i="3"/>
  <c r="CY353" i="3"/>
  <c r="CZ353" i="3"/>
  <c r="DB353" i="3" s="1"/>
  <c r="DA353" i="3"/>
  <c r="DC353" i="3"/>
  <c r="A354" i="3"/>
  <c r="CY354" i="3"/>
  <c r="CZ354" i="3"/>
  <c r="DB354" i="3" s="1"/>
  <c r="DA354" i="3"/>
  <c r="DC354" i="3"/>
  <c r="A355" i="3"/>
  <c r="CY355" i="3"/>
  <c r="CZ355" i="3"/>
  <c r="DA355" i="3"/>
  <c r="DB355" i="3"/>
  <c r="DC355" i="3"/>
  <c r="A356" i="3"/>
  <c r="CY356" i="3"/>
  <c r="CZ356" i="3"/>
  <c r="DA356" i="3"/>
  <c r="DB356" i="3"/>
  <c r="DC356" i="3"/>
  <c r="A357" i="3"/>
  <c r="CY357" i="3"/>
  <c r="CZ357" i="3"/>
  <c r="DB357" i="3" s="1"/>
  <c r="DA357" i="3"/>
  <c r="DC357" i="3"/>
  <c r="A358" i="3"/>
  <c r="CY358" i="3"/>
  <c r="CZ358" i="3"/>
  <c r="DA358" i="3"/>
  <c r="DB358" i="3"/>
  <c r="DC358" i="3"/>
  <c r="A359" i="3"/>
  <c r="CY359" i="3"/>
  <c r="CZ359" i="3"/>
  <c r="DA359" i="3"/>
  <c r="DB359" i="3"/>
  <c r="DC359" i="3"/>
  <c r="A360" i="3"/>
  <c r="CY360" i="3"/>
  <c r="CZ360" i="3"/>
  <c r="DB360" i="3" s="1"/>
  <c r="DA360" i="3"/>
  <c r="DC360" i="3"/>
  <c r="A361" i="3"/>
  <c r="CY361" i="3"/>
  <c r="CZ361" i="3"/>
  <c r="DB361" i="3" s="1"/>
  <c r="DA361" i="3"/>
  <c r="DC361" i="3"/>
  <c r="A362" i="3"/>
  <c r="CY362" i="3"/>
  <c r="CZ362" i="3"/>
  <c r="DB362" i="3" s="1"/>
  <c r="DA362" i="3"/>
  <c r="DC362" i="3"/>
  <c r="A363" i="3"/>
  <c r="CY363" i="3"/>
  <c r="CZ363" i="3"/>
  <c r="DA363" i="3"/>
  <c r="DB363" i="3"/>
  <c r="DC363" i="3"/>
  <c r="A364" i="3"/>
  <c r="CY364" i="3"/>
  <c r="CZ364" i="3"/>
  <c r="DA364" i="3"/>
  <c r="DB364" i="3"/>
  <c r="DC364" i="3"/>
  <c r="A365" i="3"/>
  <c r="CY365" i="3"/>
  <c r="CZ365" i="3"/>
  <c r="DB365" i="3" s="1"/>
  <c r="DA365" i="3"/>
  <c r="DC365" i="3"/>
  <c r="A366" i="3"/>
  <c r="CY366" i="3"/>
  <c r="CZ366" i="3"/>
  <c r="DA366" i="3"/>
  <c r="DB366" i="3"/>
  <c r="DC366" i="3"/>
  <c r="A367" i="3"/>
  <c r="CY367" i="3"/>
  <c r="CZ367" i="3"/>
  <c r="DA367" i="3"/>
  <c r="DB367" i="3"/>
  <c r="DC367" i="3"/>
  <c r="A368" i="3"/>
  <c r="CY368" i="3"/>
  <c r="CZ368" i="3"/>
  <c r="DB368" i="3" s="1"/>
  <c r="DA368" i="3"/>
  <c r="DC368" i="3"/>
  <c r="A369" i="3"/>
  <c r="CY369" i="3"/>
  <c r="CZ369" i="3"/>
  <c r="DB369" i="3" s="1"/>
  <c r="DA369" i="3"/>
  <c r="DC369" i="3"/>
  <c r="A370" i="3"/>
  <c r="CY370" i="3"/>
  <c r="CZ370" i="3"/>
  <c r="DB370" i="3" s="1"/>
  <c r="DA370" i="3"/>
  <c r="DC370" i="3"/>
  <c r="A371" i="3"/>
  <c r="CY371" i="3"/>
  <c r="CZ371" i="3"/>
  <c r="DA371" i="3"/>
  <c r="DB371" i="3"/>
  <c r="DC371" i="3"/>
  <c r="A372" i="3"/>
  <c r="CY372" i="3"/>
  <c r="CZ372" i="3"/>
  <c r="DA372" i="3"/>
  <c r="DB372" i="3"/>
  <c r="DC372" i="3"/>
  <c r="A373" i="3"/>
  <c r="CY373" i="3"/>
  <c r="CZ373" i="3"/>
  <c r="DB373" i="3" s="1"/>
  <c r="DA373" i="3"/>
  <c r="DC373" i="3"/>
  <c r="A374" i="3"/>
  <c r="CY374" i="3"/>
  <c r="CZ374" i="3"/>
  <c r="DA374" i="3"/>
  <c r="DB374" i="3"/>
  <c r="DC374" i="3"/>
  <c r="A375" i="3"/>
  <c r="CY375" i="3"/>
  <c r="CZ375" i="3"/>
  <c r="DA375" i="3"/>
  <c r="DB375" i="3"/>
  <c r="DC375" i="3"/>
  <c r="A376" i="3"/>
  <c r="CY376" i="3"/>
  <c r="CZ376" i="3"/>
  <c r="DB376" i="3" s="1"/>
  <c r="DA376" i="3"/>
  <c r="DC376" i="3"/>
  <c r="A377" i="3"/>
  <c r="CY377" i="3"/>
  <c r="CZ377" i="3"/>
  <c r="DB377" i="3" s="1"/>
  <c r="DA377" i="3"/>
  <c r="DC377" i="3"/>
  <c r="A378" i="3"/>
  <c r="CY378" i="3"/>
  <c r="CZ378" i="3"/>
  <c r="DB378" i="3" s="1"/>
  <c r="DA378" i="3"/>
  <c r="DC378" i="3"/>
  <c r="A379" i="3"/>
  <c r="CY379" i="3"/>
  <c r="CZ379" i="3"/>
  <c r="DA379" i="3"/>
  <c r="DB379" i="3"/>
  <c r="DC379" i="3"/>
  <c r="A380" i="3"/>
  <c r="CY380" i="3"/>
  <c r="CZ380" i="3"/>
  <c r="DA380" i="3"/>
  <c r="DB380" i="3"/>
  <c r="DC380" i="3"/>
  <c r="A381" i="3"/>
  <c r="CY381" i="3"/>
  <c r="CZ381" i="3"/>
  <c r="DB381" i="3" s="1"/>
  <c r="DA381" i="3"/>
  <c r="DC381" i="3"/>
  <c r="A382" i="3"/>
  <c r="CY382" i="3"/>
  <c r="CZ382" i="3"/>
  <c r="DA382" i="3"/>
  <c r="DB382" i="3"/>
  <c r="DC382" i="3"/>
  <c r="A383" i="3"/>
  <c r="CY383" i="3"/>
  <c r="CZ383" i="3"/>
  <c r="DA383" i="3"/>
  <c r="DB383" i="3"/>
  <c r="DC383" i="3"/>
  <c r="A384" i="3"/>
  <c r="CY384" i="3"/>
  <c r="CZ384" i="3"/>
  <c r="DB384" i="3" s="1"/>
  <c r="DA384" i="3"/>
  <c r="DC384" i="3"/>
  <c r="A385" i="3"/>
  <c r="CY385" i="3"/>
  <c r="CZ385" i="3"/>
  <c r="DB385" i="3" s="1"/>
  <c r="DA385" i="3"/>
  <c r="DC385" i="3"/>
  <c r="A386" i="3"/>
  <c r="CY386" i="3"/>
  <c r="CZ386" i="3"/>
  <c r="DB386" i="3" s="1"/>
  <c r="DA386" i="3"/>
  <c r="DC386" i="3"/>
  <c r="A387" i="3"/>
  <c r="CY387" i="3"/>
  <c r="CZ387" i="3"/>
  <c r="DA387" i="3"/>
  <c r="DB387" i="3"/>
  <c r="DC387" i="3"/>
  <c r="A388" i="3"/>
  <c r="CY388" i="3"/>
  <c r="CZ388" i="3"/>
  <c r="DA388" i="3"/>
  <c r="DB388" i="3"/>
  <c r="DC388" i="3"/>
  <c r="A389" i="3"/>
  <c r="CY389" i="3"/>
  <c r="CZ389" i="3"/>
  <c r="DB389" i="3" s="1"/>
  <c r="DA389" i="3"/>
  <c r="DC389" i="3"/>
  <c r="A390" i="3"/>
  <c r="CY390" i="3"/>
  <c r="CZ390" i="3"/>
  <c r="DA390" i="3"/>
  <c r="DB390" i="3"/>
  <c r="DC390" i="3"/>
  <c r="A391" i="3"/>
  <c r="CY391" i="3"/>
  <c r="CZ391" i="3"/>
  <c r="DA391" i="3"/>
  <c r="DB391" i="3"/>
  <c r="DC391" i="3"/>
  <c r="A392" i="3"/>
  <c r="CY392" i="3"/>
  <c r="CZ392" i="3"/>
  <c r="DB392" i="3" s="1"/>
  <c r="DA392" i="3"/>
  <c r="DC392" i="3"/>
  <c r="A393" i="3"/>
  <c r="CY393" i="3"/>
  <c r="CZ393" i="3"/>
  <c r="DB393" i="3" s="1"/>
  <c r="DA393" i="3"/>
  <c r="DC393" i="3"/>
  <c r="A394" i="3"/>
  <c r="CY394" i="3"/>
  <c r="CZ394" i="3"/>
  <c r="DB394" i="3" s="1"/>
  <c r="DA394" i="3"/>
  <c r="DC394" i="3"/>
  <c r="A395" i="3"/>
  <c r="CY395" i="3"/>
  <c r="CZ395" i="3"/>
  <c r="DA395" i="3"/>
  <c r="DB395" i="3"/>
  <c r="DC395" i="3"/>
  <c r="A396" i="3"/>
  <c r="CY396" i="3"/>
  <c r="CZ396" i="3"/>
  <c r="DA396" i="3"/>
  <c r="DB396" i="3"/>
  <c r="DC396" i="3"/>
  <c r="A397" i="3"/>
  <c r="CY397" i="3"/>
  <c r="CZ397" i="3"/>
  <c r="DB397" i="3" s="1"/>
  <c r="DA397" i="3"/>
  <c r="DC397" i="3"/>
  <c r="A398" i="3"/>
  <c r="CY398" i="3"/>
  <c r="CZ398" i="3"/>
  <c r="DA398" i="3"/>
  <c r="DB398" i="3"/>
  <c r="DC398" i="3"/>
  <c r="A399" i="3"/>
  <c r="CY399" i="3"/>
  <c r="CZ399" i="3"/>
  <c r="DA399" i="3"/>
  <c r="DB399" i="3"/>
  <c r="DC399" i="3"/>
  <c r="A400" i="3"/>
  <c r="CY400" i="3"/>
  <c r="CZ400" i="3"/>
  <c r="DB400" i="3" s="1"/>
  <c r="DA400" i="3"/>
  <c r="DC400" i="3"/>
  <c r="A401" i="3"/>
  <c r="CY401" i="3"/>
  <c r="CZ401" i="3"/>
  <c r="DB401" i="3" s="1"/>
  <c r="DA401" i="3"/>
  <c r="DC401" i="3"/>
  <c r="A402" i="3"/>
  <c r="CY402" i="3"/>
  <c r="CZ402" i="3"/>
  <c r="DB402" i="3" s="1"/>
  <c r="DA402" i="3"/>
  <c r="DC402" i="3"/>
  <c r="A403" i="3"/>
  <c r="CY403" i="3"/>
  <c r="CZ403" i="3"/>
  <c r="DA403" i="3"/>
  <c r="DB403" i="3"/>
  <c r="DC403" i="3"/>
  <c r="A404" i="3"/>
  <c r="CY404" i="3"/>
  <c r="CZ404" i="3"/>
  <c r="DA404" i="3"/>
  <c r="DB404" i="3"/>
  <c r="DC404" i="3"/>
  <c r="A405" i="3"/>
  <c r="CY405" i="3"/>
  <c r="CZ405" i="3"/>
  <c r="DB405" i="3" s="1"/>
  <c r="DA405" i="3"/>
  <c r="DC405" i="3"/>
  <c r="A406" i="3"/>
  <c r="CY406" i="3"/>
  <c r="CZ406" i="3"/>
  <c r="DA406" i="3"/>
  <c r="DB406" i="3"/>
  <c r="DC406" i="3"/>
  <c r="A407" i="3"/>
  <c r="CY407" i="3"/>
  <c r="CZ407" i="3"/>
  <c r="DA407" i="3"/>
  <c r="DB407" i="3"/>
  <c r="DC407" i="3"/>
  <c r="A408" i="3"/>
  <c r="CY408" i="3"/>
  <c r="CZ408" i="3"/>
  <c r="DB408" i="3" s="1"/>
  <c r="DA408" i="3"/>
  <c r="DC408" i="3"/>
  <c r="A409" i="3"/>
  <c r="CY409" i="3"/>
  <c r="CZ409" i="3"/>
  <c r="DB409" i="3" s="1"/>
  <c r="DA409" i="3"/>
  <c r="DC409" i="3"/>
  <c r="A410" i="3"/>
  <c r="CY410" i="3"/>
  <c r="CZ410" i="3"/>
  <c r="DB410" i="3" s="1"/>
  <c r="DA410" i="3"/>
  <c r="DC410" i="3"/>
  <c r="A411" i="3"/>
  <c r="CY411" i="3"/>
  <c r="CZ411" i="3"/>
  <c r="DA411" i="3"/>
  <c r="DB411" i="3"/>
  <c r="DC411" i="3"/>
  <c r="A412" i="3"/>
  <c r="CY412" i="3"/>
  <c r="CZ412" i="3"/>
  <c r="DA412" i="3"/>
  <c r="DB412" i="3"/>
  <c r="DC412" i="3"/>
  <c r="A413" i="3"/>
  <c r="CY413" i="3"/>
  <c r="CZ413" i="3"/>
  <c r="DB413" i="3" s="1"/>
  <c r="DA413" i="3"/>
  <c r="DC413" i="3"/>
  <c r="A414" i="3"/>
  <c r="CY414" i="3"/>
  <c r="CZ414" i="3"/>
  <c r="DA414" i="3"/>
  <c r="DB414" i="3"/>
  <c r="DC414" i="3"/>
  <c r="A415" i="3"/>
  <c r="CY415" i="3"/>
  <c r="CZ415" i="3"/>
  <c r="DA415" i="3"/>
  <c r="DB415" i="3"/>
  <c r="DC415" i="3"/>
  <c r="A416" i="3"/>
  <c r="CY416" i="3"/>
  <c r="CZ416" i="3"/>
  <c r="DB416" i="3" s="1"/>
  <c r="DA416" i="3"/>
  <c r="DC416" i="3"/>
  <c r="A417" i="3"/>
  <c r="CX417" i="3"/>
  <c r="CY417" i="3"/>
  <c r="CZ417" i="3"/>
  <c r="DB417" i="3" s="1"/>
  <c r="DA417" i="3"/>
  <c r="DC417" i="3"/>
  <c r="A418" i="3"/>
  <c r="CX418" i="3"/>
  <c r="CY418" i="3"/>
  <c r="CZ418" i="3"/>
  <c r="DA418" i="3"/>
  <c r="DB418" i="3"/>
  <c r="DC418" i="3"/>
  <c r="A419" i="3"/>
  <c r="CY419" i="3"/>
  <c r="CZ419" i="3"/>
  <c r="DA419" i="3"/>
  <c r="DB419" i="3"/>
  <c r="DC419" i="3"/>
  <c r="A420" i="3"/>
  <c r="CY420" i="3"/>
  <c r="CZ420" i="3"/>
  <c r="DB420" i="3" s="1"/>
  <c r="DA420" i="3"/>
  <c r="DC420" i="3"/>
  <c r="A421" i="3"/>
  <c r="CY421" i="3"/>
  <c r="CZ421" i="3"/>
  <c r="DB421" i="3" s="1"/>
  <c r="DA421" i="3"/>
  <c r="DC421" i="3"/>
  <c r="A422" i="3"/>
  <c r="CY422" i="3"/>
  <c r="CZ422" i="3"/>
  <c r="DB422" i="3" s="1"/>
  <c r="DA422" i="3"/>
  <c r="DC422" i="3"/>
  <c r="A423" i="3"/>
  <c r="CY423" i="3"/>
  <c r="CZ423" i="3"/>
  <c r="DA423" i="3"/>
  <c r="DB423" i="3"/>
  <c r="DC423" i="3"/>
  <c r="A424" i="3"/>
  <c r="CY424" i="3"/>
  <c r="CZ424" i="3"/>
  <c r="DA424" i="3"/>
  <c r="DB424" i="3"/>
  <c r="DC424" i="3"/>
  <c r="A425" i="3"/>
  <c r="CY425" i="3"/>
  <c r="CZ425" i="3"/>
  <c r="DB425" i="3" s="1"/>
  <c r="DA425" i="3"/>
  <c r="DC425" i="3"/>
  <c r="A426" i="3"/>
  <c r="CY426" i="3"/>
  <c r="CZ426" i="3"/>
  <c r="DA426" i="3"/>
  <c r="DB426" i="3"/>
  <c r="DC426" i="3"/>
  <c r="A427" i="3"/>
  <c r="CY427" i="3"/>
  <c r="CZ427" i="3"/>
  <c r="DA427" i="3"/>
  <c r="DB427" i="3"/>
  <c r="DC427" i="3"/>
  <c r="A428" i="3"/>
  <c r="CY428" i="3"/>
  <c r="CZ428" i="3"/>
  <c r="DB428" i="3" s="1"/>
  <c r="DA428" i="3"/>
  <c r="DC428" i="3"/>
  <c r="A429" i="3"/>
  <c r="CY429" i="3"/>
  <c r="CZ429" i="3"/>
  <c r="DB429" i="3" s="1"/>
  <c r="DA429" i="3"/>
  <c r="DC429" i="3"/>
  <c r="A430" i="3"/>
  <c r="CY430" i="3"/>
  <c r="CZ430" i="3"/>
  <c r="DB430" i="3" s="1"/>
  <c r="DA430" i="3"/>
  <c r="DC430" i="3"/>
  <c r="A431" i="3"/>
  <c r="CY431" i="3"/>
  <c r="CZ431" i="3"/>
  <c r="DA431" i="3"/>
  <c r="DB431" i="3"/>
  <c r="DC431" i="3"/>
  <c r="A432" i="3"/>
  <c r="CY432" i="3"/>
  <c r="CZ432" i="3"/>
  <c r="DA432" i="3"/>
  <c r="DB432" i="3"/>
  <c r="DC432" i="3"/>
  <c r="A433" i="3"/>
  <c r="CY433" i="3"/>
  <c r="CZ433" i="3"/>
  <c r="DB433" i="3" s="1"/>
  <c r="DA433" i="3"/>
  <c r="DC433" i="3"/>
  <c r="A434" i="3"/>
  <c r="CY434" i="3"/>
  <c r="CZ434" i="3"/>
  <c r="DA434" i="3"/>
  <c r="DB434" i="3"/>
  <c r="DC434" i="3"/>
  <c r="A435" i="3"/>
  <c r="CY435" i="3"/>
  <c r="CZ435" i="3"/>
  <c r="DA435" i="3"/>
  <c r="DB435" i="3"/>
  <c r="DC435" i="3"/>
  <c r="A436" i="3"/>
  <c r="CY436" i="3"/>
  <c r="CZ436" i="3"/>
  <c r="DB436" i="3" s="1"/>
  <c r="DA436" i="3"/>
  <c r="DC436" i="3"/>
  <c r="A437" i="3"/>
  <c r="CY437" i="3"/>
  <c r="CZ437" i="3"/>
  <c r="DB437" i="3" s="1"/>
  <c r="DA437" i="3"/>
  <c r="DC437" i="3"/>
  <c r="A438" i="3"/>
  <c r="CY438" i="3"/>
  <c r="CZ438" i="3"/>
  <c r="DB438" i="3" s="1"/>
  <c r="DA438" i="3"/>
  <c r="DC438" i="3"/>
  <c r="A439" i="3"/>
  <c r="CY439" i="3"/>
  <c r="CZ439" i="3"/>
  <c r="DA439" i="3"/>
  <c r="DB439" i="3"/>
  <c r="DC439" i="3"/>
  <c r="A440" i="3"/>
  <c r="CY440" i="3"/>
  <c r="CZ440" i="3"/>
  <c r="DA440" i="3"/>
  <c r="DB440" i="3"/>
  <c r="DC440" i="3"/>
  <c r="A441" i="3"/>
  <c r="CY441" i="3"/>
  <c r="CZ441" i="3"/>
  <c r="DB441" i="3" s="1"/>
  <c r="DA441" i="3"/>
  <c r="DC441" i="3"/>
  <c r="A442" i="3"/>
  <c r="CY442" i="3"/>
  <c r="CZ442" i="3"/>
  <c r="DA442" i="3"/>
  <c r="DB442" i="3"/>
  <c r="DC442" i="3"/>
  <c r="A443" i="3"/>
  <c r="CY443" i="3"/>
  <c r="CZ443" i="3"/>
  <c r="DA443" i="3"/>
  <c r="DB443" i="3"/>
  <c r="DC443" i="3"/>
  <c r="A444" i="3"/>
  <c r="CY444" i="3"/>
  <c r="CZ444" i="3"/>
  <c r="DB444" i="3" s="1"/>
  <c r="DA444" i="3"/>
  <c r="DC444" i="3"/>
  <c r="A445" i="3"/>
  <c r="CY445" i="3"/>
  <c r="CZ445" i="3"/>
  <c r="DB445" i="3" s="1"/>
  <c r="DA445" i="3"/>
  <c r="DC445" i="3"/>
  <c r="A446" i="3"/>
  <c r="CY446" i="3"/>
  <c r="CZ446" i="3"/>
  <c r="DB446" i="3" s="1"/>
  <c r="DA446" i="3"/>
  <c r="DC446" i="3"/>
  <c r="A447" i="3"/>
  <c r="CY447" i="3"/>
  <c r="CZ447" i="3"/>
  <c r="DA447" i="3"/>
  <c r="DB447" i="3"/>
  <c r="DC447" i="3"/>
  <c r="A448" i="3"/>
  <c r="CY448" i="3"/>
  <c r="CZ448" i="3"/>
  <c r="DA448" i="3"/>
  <c r="DB448" i="3"/>
  <c r="DC448" i="3"/>
  <c r="A449" i="3"/>
  <c r="CY449" i="3"/>
  <c r="CZ449" i="3"/>
  <c r="DB449" i="3" s="1"/>
  <c r="DA449" i="3"/>
  <c r="DC449" i="3"/>
  <c r="A450" i="3"/>
  <c r="CY450" i="3"/>
  <c r="CZ450" i="3"/>
  <c r="DA450" i="3"/>
  <c r="DB450" i="3"/>
  <c r="DC450" i="3"/>
  <c r="A451" i="3"/>
  <c r="CY451" i="3"/>
  <c r="CZ451" i="3"/>
  <c r="DA451" i="3"/>
  <c r="DB451" i="3"/>
  <c r="DC451" i="3"/>
  <c r="A452" i="3"/>
  <c r="CY452" i="3"/>
  <c r="CZ452" i="3"/>
  <c r="DB452" i="3" s="1"/>
  <c r="DA452" i="3"/>
  <c r="DC452" i="3"/>
  <c r="A453" i="3"/>
  <c r="CY453" i="3"/>
  <c r="CZ453" i="3"/>
  <c r="DB453" i="3" s="1"/>
  <c r="DA453" i="3"/>
  <c r="DC453" i="3"/>
  <c r="A454" i="3"/>
  <c r="CY454" i="3"/>
  <c r="CZ454" i="3"/>
  <c r="DB454" i="3" s="1"/>
  <c r="DA454" i="3"/>
  <c r="DC454" i="3"/>
  <c r="A455" i="3"/>
  <c r="CY455" i="3"/>
  <c r="CZ455" i="3"/>
  <c r="DA455" i="3"/>
  <c r="DB455" i="3"/>
  <c r="DC455" i="3"/>
  <c r="A456" i="3"/>
  <c r="CY456" i="3"/>
  <c r="CZ456" i="3"/>
  <c r="DA456" i="3"/>
  <c r="DB456" i="3"/>
  <c r="DC456" i="3"/>
  <c r="A457" i="3"/>
  <c r="CY457" i="3"/>
  <c r="CZ457" i="3"/>
  <c r="DB457" i="3" s="1"/>
  <c r="DA457" i="3"/>
  <c r="DC457" i="3"/>
  <c r="A458" i="3"/>
  <c r="CY458" i="3"/>
  <c r="CZ458" i="3"/>
  <c r="DA458" i="3"/>
  <c r="DB458" i="3"/>
  <c r="DC458" i="3"/>
  <c r="A459" i="3"/>
  <c r="CY459" i="3"/>
  <c r="CZ459" i="3"/>
  <c r="DA459" i="3"/>
  <c r="DB459" i="3"/>
  <c r="DC459" i="3"/>
  <c r="A460" i="3"/>
  <c r="CY460" i="3"/>
  <c r="CZ460" i="3"/>
  <c r="DB460" i="3" s="1"/>
  <c r="DA460" i="3"/>
  <c r="DC460" i="3"/>
  <c r="A461" i="3"/>
  <c r="CY461" i="3"/>
  <c r="CZ461" i="3"/>
  <c r="DB461" i="3" s="1"/>
  <c r="DA461" i="3"/>
  <c r="DC461" i="3"/>
  <c r="A462" i="3"/>
  <c r="CY462" i="3"/>
  <c r="CZ462" i="3"/>
  <c r="DB462" i="3" s="1"/>
  <c r="DA462" i="3"/>
  <c r="DC462" i="3"/>
  <c r="A463" i="3"/>
  <c r="CY463" i="3"/>
  <c r="CZ463" i="3"/>
  <c r="DA463" i="3"/>
  <c r="DB463" i="3"/>
  <c r="DC463" i="3"/>
  <c r="A464" i="3"/>
  <c r="CY464" i="3"/>
  <c r="CZ464" i="3"/>
  <c r="DA464" i="3"/>
  <c r="DB464" i="3"/>
  <c r="DC464" i="3"/>
  <c r="A465" i="3"/>
  <c r="CY465" i="3"/>
  <c r="CZ465" i="3"/>
  <c r="DB465" i="3" s="1"/>
  <c r="DA465" i="3"/>
  <c r="DC465" i="3"/>
  <c r="A466" i="3"/>
  <c r="CY466" i="3"/>
  <c r="CZ466" i="3"/>
  <c r="DA466" i="3"/>
  <c r="DB466" i="3"/>
  <c r="DC466" i="3"/>
  <c r="A467" i="3"/>
  <c r="CY467" i="3"/>
  <c r="CZ467" i="3"/>
  <c r="DA467" i="3"/>
  <c r="DB467" i="3"/>
  <c r="DC467" i="3"/>
  <c r="A468" i="3"/>
  <c r="CY468" i="3"/>
  <c r="CZ468" i="3"/>
  <c r="DB468" i="3" s="1"/>
  <c r="DA468" i="3"/>
  <c r="DC468" i="3"/>
  <c r="A469" i="3"/>
  <c r="CY469" i="3"/>
  <c r="CZ469" i="3"/>
  <c r="DB469" i="3" s="1"/>
  <c r="DA469" i="3"/>
  <c r="DC469" i="3"/>
  <c r="A470" i="3"/>
  <c r="CY470" i="3"/>
  <c r="CZ470" i="3"/>
  <c r="DB470" i="3" s="1"/>
  <c r="DA470" i="3"/>
  <c r="DC470" i="3"/>
  <c r="A471" i="3"/>
  <c r="CX471" i="3"/>
  <c r="CY471" i="3"/>
  <c r="CZ471" i="3"/>
  <c r="DA471" i="3"/>
  <c r="DB471" i="3"/>
  <c r="DC471" i="3"/>
  <c r="A472" i="3"/>
  <c r="CY472" i="3"/>
  <c r="CZ472" i="3"/>
  <c r="DA472" i="3"/>
  <c r="DB472" i="3"/>
  <c r="DC472" i="3"/>
  <c r="A473" i="3"/>
  <c r="CY473" i="3"/>
  <c r="CZ473" i="3"/>
  <c r="DB473" i="3" s="1"/>
  <c r="DA473" i="3"/>
  <c r="DC473" i="3"/>
  <c r="A474" i="3"/>
  <c r="CY474" i="3"/>
  <c r="CZ474" i="3"/>
  <c r="DA474" i="3"/>
  <c r="DB474" i="3"/>
  <c r="DC474" i="3"/>
  <c r="A475" i="3"/>
  <c r="CY475" i="3"/>
  <c r="CZ475" i="3"/>
  <c r="DA475" i="3"/>
  <c r="DB475" i="3"/>
  <c r="DC475" i="3"/>
  <c r="A476" i="3"/>
  <c r="CY476" i="3"/>
  <c r="CZ476" i="3"/>
  <c r="DB476" i="3" s="1"/>
  <c r="DA476" i="3"/>
  <c r="DC476" i="3"/>
  <c r="A477" i="3"/>
  <c r="CY477" i="3"/>
  <c r="CZ477" i="3"/>
  <c r="DB477" i="3" s="1"/>
  <c r="DA477" i="3"/>
  <c r="DC477" i="3"/>
  <c r="A478" i="3"/>
  <c r="CY478" i="3"/>
  <c r="CZ478" i="3"/>
  <c r="DB478" i="3" s="1"/>
  <c r="DA478" i="3"/>
  <c r="DC478" i="3"/>
  <c r="A479" i="3"/>
  <c r="CX479" i="3"/>
  <c r="CY479" i="3"/>
  <c r="CZ479" i="3"/>
  <c r="DA479" i="3"/>
  <c r="DB479" i="3"/>
  <c r="DC479" i="3"/>
  <c r="A480" i="3"/>
  <c r="CX480" i="3"/>
  <c r="CY480" i="3"/>
  <c r="CZ480" i="3"/>
  <c r="DA480" i="3"/>
  <c r="DB480" i="3"/>
  <c r="DC480" i="3"/>
  <c r="A481" i="3"/>
  <c r="CX481" i="3"/>
  <c r="CY481" i="3"/>
  <c r="CZ481" i="3"/>
  <c r="DB481" i="3" s="1"/>
  <c r="DA481" i="3"/>
  <c r="DC481" i="3"/>
  <c r="A482" i="3"/>
  <c r="CX482" i="3"/>
  <c r="CY482" i="3"/>
  <c r="CZ482" i="3"/>
  <c r="DA482" i="3"/>
  <c r="DB482" i="3"/>
  <c r="DC482" i="3"/>
  <c r="A483" i="3"/>
  <c r="CX483" i="3"/>
  <c r="CY483" i="3"/>
  <c r="CZ483" i="3"/>
  <c r="DA483" i="3"/>
  <c r="DB483" i="3"/>
  <c r="DC483" i="3"/>
  <c r="A484" i="3"/>
  <c r="CX484" i="3"/>
  <c r="CY484" i="3"/>
  <c r="CZ484" i="3"/>
  <c r="DB484" i="3" s="1"/>
  <c r="DA484" i="3"/>
  <c r="DC484" i="3"/>
  <c r="A485" i="3"/>
  <c r="CX485" i="3"/>
  <c r="CY485" i="3"/>
  <c r="CZ485" i="3"/>
  <c r="DB485" i="3" s="1"/>
  <c r="DA485" i="3"/>
  <c r="DC485" i="3"/>
  <c r="A486" i="3"/>
  <c r="CX486" i="3"/>
  <c r="CY486" i="3"/>
  <c r="CZ486" i="3"/>
  <c r="DA486" i="3"/>
  <c r="DB486" i="3"/>
  <c r="DC486" i="3"/>
  <c r="A487" i="3"/>
  <c r="CX487" i="3"/>
  <c r="CY487" i="3"/>
  <c r="CZ487" i="3"/>
  <c r="DA487" i="3"/>
  <c r="DB487" i="3"/>
  <c r="DC487" i="3"/>
  <c r="A488" i="3"/>
  <c r="CX488" i="3"/>
  <c r="CY488" i="3"/>
  <c r="CZ488" i="3"/>
  <c r="DB488" i="3" s="1"/>
  <c r="DA488" i="3"/>
  <c r="DC488" i="3"/>
  <c r="A489" i="3"/>
  <c r="CX489" i="3"/>
  <c r="CY489" i="3"/>
  <c r="CZ489" i="3"/>
  <c r="DB489" i="3" s="1"/>
  <c r="DA489" i="3"/>
  <c r="DC489" i="3"/>
  <c r="A490" i="3"/>
  <c r="CX490" i="3"/>
  <c r="CY490" i="3"/>
  <c r="CZ490" i="3"/>
  <c r="DB490" i="3" s="1"/>
  <c r="DA490" i="3"/>
  <c r="DC490" i="3"/>
  <c r="A491" i="3"/>
  <c r="CX491" i="3"/>
  <c r="CY491" i="3"/>
  <c r="CZ491" i="3"/>
  <c r="DA491" i="3"/>
  <c r="DB491" i="3"/>
  <c r="DC491" i="3"/>
  <c r="A492" i="3"/>
  <c r="CX492" i="3"/>
  <c r="CY492" i="3"/>
  <c r="CZ492" i="3"/>
  <c r="DA492" i="3"/>
  <c r="DB492" i="3"/>
  <c r="DC492" i="3"/>
  <c r="A493" i="3"/>
  <c r="CX493" i="3"/>
  <c r="CY493" i="3"/>
  <c r="CZ493" i="3"/>
  <c r="DB493" i="3" s="1"/>
  <c r="DA493" i="3"/>
  <c r="DC493" i="3"/>
  <c r="A494" i="3"/>
  <c r="CX494" i="3"/>
  <c r="CY494" i="3"/>
  <c r="CZ494" i="3"/>
  <c r="DB494" i="3" s="1"/>
  <c r="DA494" i="3"/>
  <c r="DC494" i="3"/>
  <c r="A495" i="3"/>
  <c r="CX495" i="3"/>
  <c r="CY495" i="3"/>
  <c r="CZ495" i="3"/>
  <c r="DA495" i="3"/>
  <c r="DB495" i="3"/>
  <c r="DC495" i="3"/>
  <c r="A496" i="3"/>
  <c r="CX496" i="3"/>
  <c r="CY496" i="3"/>
  <c r="CZ496" i="3"/>
  <c r="DA496" i="3"/>
  <c r="DB496" i="3"/>
  <c r="DC496" i="3"/>
  <c r="A497" i="3"/>
  <c r="CX497" i="3"/>
  <c r="CY497" i="3"/>
  <c r="CZ497" i="3"/>
  <c r="DB497" i="3" s="1"/>
  <c r="DA497" i="3"/>
  <c r="DC497" i="3"/>
  <c r="A498" i="3"/>
  <c r="CX498" i="3"/>
  <c r="CY498" i="3"/>
  <c r="CZ498" i="3"/>
  <c r="DA498" i="3"/>
  <c r="DB498" i="3"/>
  <c r="DC498" i="3"/>
  <c r="A499" i="3"/>
  <c r="CX499" i="3"/>
  <c r="CY499" i="3"/>
  <c r="CZ499" i="3"/>
  <c r="DA499" i="3"/>
  <c r="DB499" i="3"/>
  <c r="DC499" i="3"/>
  <c r="A500" i="3"/>
  <c r="CX500" i="3"/>
  <c r="CY500" i="3"/>
  <c r="CZ500" i="3"/>
  <c r="DB500" i="3" s="1"/>
  <c r="DA500" i="3"/>
  <c r="DC500" i="3"/>
  <c r="A501" i="3"/>
  <c r="CX501" i="3"/>
  <c r="CY501" i="3"/>
  <c r="CZ501" i="3"/>
  <c r="DB501" i="3" s="1"/>
  <c r="DA501" i="3"/>
  <c r="DC501" i="3"/>
  <c r="A502" i="3"/>
  <c r="CX502" i="3"/>
  <c r="CY502" i="3"/>
  <c r="CZ502" i="3"/>
  <c r="DA502" i="3"/>
  <c r="DB502" i="3"/>
  <c r="DC502" i="3"/>
  <c r="A503" i="3"/>
  <c r="CX503" i="3"/>
  <c r="CY503" i="3"/>
  <c r="CZ503" i="3"/>
  <c r="DA503" i="3"/>
  <c r="DB503" i="3"/>
  <c r="DC503" i="3"/>
  <c r="A504" i="3"/>
  <c r="CX504" i="3"/>
  <c r="CY504" i="3"/>
  <c r="CZ504" i="3"/>
  <c r="DB504" i="3" s="1"/>
  <c r="DA504" i="3"/>
  <c r="DC504" i="3"/>
  <c r="A505" i="3"/>
  <c r="CX505" i="3"/>
  <c r="CY505" i="3"/>
  <c r="CZ505" i="3"/>
  <c r="DB505" i="3" s="1"/>
  <c r="DA505" i="3"/>
  <c r="DC505" i="3"/>
  <c r="A506" i="3"/>
  <c r="CX506" i="3"/>
  <c r="CY506" i="3"/>
  <c r="CZ506" i="3"/>
  <c r="DB506" i="3" s="1"/>
  <c r="DA506" i="3"/>
  <c r="DC506" i="3"/>
  <c r="A507" i="3"/>
  <c r="CY507" i="3"/>
  <c r="CZ507" i="3"/>
  <c r="DA507" i="3"/>
  <c r="DB507" i="3"/>
  <c r="DC507" i="3"/>
  <c r="A508" i="3"/>
  <c r="CY508" i="3"/>
  <c r="CZ508" i="3"/>
  <c r="DA508" i="3"/>
  <c r="DB508" i="3"/>
  <c r="DC508" i="3"/>
  <c r="A509" i="3"/>
  <c r="CY509" i="3"/>
  <c r="CZ509" i="3"/>
  <c r="DB509" i="3" s="1"/>
  <c r="DA509" i="3"/>
  <c r="DC509" i="3"/>
  <c r="A510" i="3"/>
  <c r="CY510" i="3"/>
  <c r="CZ510" i="3"/>
  <c r="DA510" i="3"/>
  <c r="DB510" i="3"/>
  <c r="DC510" i="3"/>
  <c r="A511" i="3"/>
  <c r="CY511" i="3"/>
  <c r="CZ511" i="3"/>
  <c r="DA511" i="3"/>
  <c r="DB511" i="3"/>
  <c r="DC511" i="3"/>
  <c r="A512" i="3"/>
  <c r="CY512" i="3"/>
  <c r="CZ512" i="3"/>
  <c r="DB512" i="3" s="1"/>
  <c r="DA512" i="3"/>
  <c r="DC512" i="3"/>
  <c r="A513" i="3"/>
  <c r="CY513" i="3"/>
  <c r="CZ513" i="3"/>
  <c r="DB513" i="3" s="1"/>
  <c r="DA513" i="3"/>
  <c r="DC513" i="3"/>
  <c r="A514" i="3"/>
  <c r="CY514" i="3"/>
  <c r="CZ514" i="3"/>
  <c r="DB514" i="3" s="1"/>
  <c r="DA514" i="3"/>
  <c r="DC514" i="3"/>
  <c r="A515" i="3"/>
  <c r="CY515" i="3"/>
  <c r="CZ515" i="3"/>
  <c r="DA515" i="3"/>
  <c r="DB515" i="3"/>
  <c r="DC515" i="3"/>
  <c r="A516" i="3"/>
  <c r="CY516" i="3"/>
  <c r="CZ516" i="3"/>
  <c r="DA516" i="3"/>
  <c r="DB516" i="3"/>
  <c r="DC516" i="3"/>
  <c r="A517" i="3"/>
  <c r="CY517" i="3"/>
  <c r="CZ517" i="3"/>
  <c r="DB517" i="3" s="1"/>
  <c r="DA517" i="3"/>
  <c r="DC517" i="3"/>
  <c r="A518" i="3"/>
  <c r="CY518" i="3"/>
  <c r="CZ518" i="3"/>
  <c r="DA518" i="3"/>
  <c r="DB518" i="3"/>
  <c r="DC518" i="3"/>
  <c r="A519" i="3"/>
  <c r="CY519" i="3"/>
  <c r="CZ519" i="3"/>
  <c r="DA519" i="3"/>
  <c r="DB519" i="3"/>
  <c r="DC519" i="3"/>
  <c r="A520" i="3"/>
  <c r="CY520" i="3"/>
  <c r="CZ520" i="3"/>
  <c r="DB520" i="3" s="1"/>
  <c r="DA520" i="3"/>
  <c r="DC520" i="3"/>
  <c r="A521" i="3"/>
  <c r="CY521" i="3"/>
  <c r="CZ521" i="3"/>
  <c r="DB521" i="3" s="1"/>
  <c r="DA521" i="3"/>
  <c r="DC521" i="3"/>
  <c r="A522" i="3"/>
  <c r="CY522" i="3"/>
  <c r="CZ522" i="3"/>
  <c r="DB522" i="3" s="1"/>
  <c r="DA522" i="3"/>
  <c r="DC522" i="3"/>
  <c r="A523" i="3"/>
  <c r="CY523" i="3"/>
  <c r="CZ523" i="3"/>
  <c r="DA523" i="3"/>
  <c r="DB523" i="3"/>
  <c r="DC523" i="3"/>
  <c r="A524" i="3"/>
  <c r="CY524" i="3"/>
  <c r="CZ524" i="3"/>
  <c r="DA524" i="3"/>
  <c r="DB524" i="3"/>
  <c r="DC524" i="3"/>
  <c r="A525" i="3"/>
  <c r="CY525" i="3"/>
  <c r="CZ525" i="3"/>
  <c r="DB525" i="3" s="1"/>
  <c r="DA525" i="3"/>
  <c r="DC525" i="3"/>
  <c r="A526" i="3"/>
  <c r="CY526" i="3"/>
  <c r="CZ526" i="3"/>
  <c r="DA526" i="3"/>
  <c r="DB526" i="3"/>
  <c r="DC526" i="3"/>
  <c r="A527" i="3"/>
  <c r="CX527" i="3"/>
  <c r="CY527" i="3"/>
  <c r="CZ527" i="3"/>
  <c r="DA527" i="3"/>
  <c r="DB527" i="3"/>
  <c r="DC527" i="3"/>
  <c r="A528" i="3"/>
  <c r="CX528" i="3"/>
  <c r="CY528" i="3"/>
  <c r="CZ528" i="3"/>
  <c r="DB528" i="3" s="1"/>
  <c r="DA528" i="3"/>
  <c r="DC528" i="3"/>
  <c r="A529" i="3"/>
  <c r="CX529" i="3"/>
  <c r="CY529" i="3"/>
  <c r="CZ529" i="3"/>
  <c r="DB529" i="3" s="1"/>
  <c r="DA529" i="3"/>
  <c r="DC529" i="3"/>
  <c r="A530" i="3"/>
  <c r="CX530" i="3"/>
  <c r="CY530" i="3"/>
  <c r="CZ530" i="3"/>
  <c r="DA530" i="3"/>
  <c r="DB530" i="3"/>
  <c r="DC530" i="3"/>
  <c r="A531" i="3"/>
  <c r="CX531" i="3"/>
  <c r="CY531" i="3"/>
  <c r="CZ531" i="3"/>
  <c r="DA531" i="3"/>
  <c r="DB531" i="3"/>
  <c r="DC531" i="3"/>
  <c r="A532" i="3"/>
  <c r="CX532" i="3"/>
  <c r="CY532" i="3"/>
  <c r="CZ532" i="3"/>
  <c r="DB532" i="3" s="1"/>
  <c r="DA532" i="3"/>
  <c r="DC532" i="3"/>
  <c r="A533" i="3"/>
  <c r="CX533" i="3"/>
  <c r="CY533" i="3"/>
  <c r="CZ533" i="3"/>
  <c r="DB533" i="3" s="1"/>
  <c r="DA533" i="3"/>
  <c r="DC533" i="3"/>
  <c r="A534" i="3"/>
  <c r="CX534" i="3"/>
  <c r="CY534" i="3"/>
  <c r="CZ534" i="3"/>
  <c r="DB534" i="3" s="1"/>
  <c r="DA534" i="3"/>
  <c r="DC534" i="3"/>
  <c r="A535" i="3"/>
  <c r="CX535" i="3"/>
  <c r="CY535" i="3"/>
  <c r="CZ535" i="3"/>
  <c r="DA535" i="3"/>
  <c r="DB535" i="3"/>
  <c r="DC535" i="3"/>
  <c r="A536" i="3"/>
  <c r="CX536" i="3"/>
  <c r="CY536" i="3"/>
  <c r="CZ536" i="3"/>
  <c r="DA536" i="3"/>
  <c r="DB536" i="3"/>
  <c r="DC536" i="3"/>
  <c r="A537" i="3"/>
  <c r="CX537" i="3"/>
  <c r="CY537" i="3"/>
  <c r="CZ537" i="3"/>
  <c r="DB537" i="3" s="1"/>
  <c r="DA537" i="3"/>
  <c r="DC537" i="3"/>
  <c r="A538" i="3"/>
  <c r="CX538" i="3"/>
  <c r="CY538" i="3"/>
  <c r="CZ538" i="3"/>
  <c r="DB538" i="3" s="1"/>
  <c r="DA538" i="3"/>
  <c r="DC538" i="3"/>
  <c r="A539" i="3"/>
  <c r="CX539" i="3"/>
  <c r="CY539" i="3"/>
  <c r="CZ539" i="3"/>
  <c r="DA539" i="3"/>
  <c r="DB539" i="3"/>
  <c r="DC539" i="3"/>
  <c r="A540" i="3"/>
  <c r="CX540" i="3"/>
  <c r="CY540" i="3"/>
  <c r="CZ540" i="3"/>
  <c r="DA540" i="3"/>
  <c r="DB540" i="3"/>
  <c r="DC540" i="3"/>
  <c r="A541" i="3"/>
  <c r="CX541" i="3"/>
  <c r="CY541" i="3"/>
  <c r="CZ541" i="3"/>
  <c r="DB541" i="3" s="1"/>
  <c r="DA541" i="3"/>
  <c r="DC541" i="3"/>
  <c r="A542" i="3"/>
  <c r="CX542" i="3"/>
  <c r="CY542" i="3"/>
  <c r="CZ542" i="3"/>
  <c r="DA542" i="3"/>
  <c r="DB542" i="3"/>
  <c r="DC542" i="3"/>
  <c r="A543" i="3"/>
  <c r="CX543" i="3"/>
  <c r="CY543" i="3"/>
  <c r="CZ543" i="3"/>
  <c r="DA543" i="3"/>
  <c r="DB543" i="3"/>
  <c r="DC543" i="3"/>
  <c r="A544" i="3"/>
  <c r="CX544" i="3"/>
  <c r="CY544" i="3"/>
  <c r="CZ544" i="3"/>
  <c r="DB544" i="3" s="1"/>
  <c r="DA544" i="3"/>
  <c r="DC544" i="3"/>
  <c r="A545" i="3"/>
  <c r="CY545" i="3"/>
  <c r="CZ545" i="3"/>
  <c r="DB545" i="3" s="1"/>
  <c r="DA545" i="3"/>
  <c r="DC545" i="3"/>
  <c r="A546" i="3"/>
  <c r="CY546" i="3"/>
  <c r="CZ546" i="3"/>
  <c r="DB546" i="3" s="1"/>
  <c r="DA546" i="3"/>
  <c r="DC546" i="3"/>
  <c r="A547" i="3"/>
  <c r="CY547" i="3"/>
  <c r="CZ547" i="3"/>
  <c r="DA547" i="3"/>
  <c r="DB547" i="3"/>
  <c r="DC547" i="3"/>
  <c r="A548" i="3"/>
  <c r="CY548" i="3"/>
  <c r="CZ548" i="3"/>
  <c r="DA548" i="3"/>
  <c r="DB548" i="3"/>
  <c r="DC548" i="3"/>
  <c r="A549" i="3"/>
  <c r="CY549" i="3"/>
  <c r="CZ549" i="3"/>
  <c r="DB549" i="3" s="1"/>
  <c r="DA549" i="3"/>
  <c r="DC549" i="3"/>
  <c r="A550" i="3"/>
  <c r="CY550" i="3"/>
  <c r="CZ550" i="3"/>
  <c r="DA550" i="3"/>
  <c r="DB550" i="3"/>
  <c r="DC550" i="3"/>
  <c r="A551" i="3"/>
  <c r="CY551" i="3"/>
  <c r="CZ551" i="3"/>
  <c r="DA551" i="3"/>
  <c r="DB551" i="3"/>
  <c r="DC551" i="3"/>
  <c r="A552" i="3"/>
  <c r="CY552" i="3"/>
  <c r="CZ552" i="3"/>
  <c r="DB552" i="3" s="1"/>
  <c r="DA552" i="3"/>
  <c r="DC552" i="3"/>
  <c r="A553" i="3"/>
  <c r="CY553" i="3"/>
  <c r="CZ553" i="3"/>
  <c r="DB553" i="3" s="1"/>
  <c r="DA553" i="3"/>
  <c r="DC553" i="3"/>
  <c r="A554" i="3"/>
  <c r="CY554" i="3"/>
  <c r="CZ554" i="3"/>
  <c r="DB554" i="3" s="1"/>
  <c r="DA554" i="3"/>
  <c r="DC554" i="3"/>
  <c r="A555" i="3"/>
  <c r="CY555" i="3"/>
  <c r="CZ555" i="3"/>
  <c r="DA555" i="3"/>
  <c r="DB555" i="3"/>
  <c r="DC555" i="3"/>
  <c r="A556" i="3"/>
  <c r="CY556" i="3"/>
  <c r="CZ556" i="3"/>
  <c r="DA556" i="3"/>
  <c r="DB556" i="3"/>
  <c r="DC556" i="3"/>
  <c r="A557" i="3"/>
  <c r="CY557" i="3"/>
  <c r="CZ557" i="3"/>
  <c r="DB557" i="3" s="1"/>
  <c r="DA557" i="3"/>
  <c r="DC557" i="3"/>
  <c r="A558" i="3"/>
  <c r="CY558" i="3"/>
  <c r="CZ558" i="3"/>
  <c r="DA558" i="3"/>
  <c r="DB558" i="3"/>
  <c r="DC558" i="3"/>
  <c r="A559" i="3"/>
  <c r="CY559" i="3"/>
  <c r="CZ559" i="3"/>
  <c r="DA559" i="3"/>
  <c r="DB559" i="3"/>
  <c r="DC559" i="3"/>
  <c r="A560" i="3"/>
  <c r="CY560" i="3"/>
  <c r="CZ560" i="3"/>
  <c r="DB560" i="3" s="1"/>
  <c r="DA560" i="3"/>
  <c r="DC560" i="3"/>
  <c r="A561" i="3"/>
  <c r="CY561" i="3"/>
  <c r="CZ561" i="3"/>
  <c r="DB561" i="3" s="1"/>
  <c r="DA561" i="3"/>
  <c r="DC561" i="3"/>
  <c r="A562" i="3"/>
  <c r="CY562" i="3"/>
  <c r="CZ562" i="3"/>
  <c r="DB562" i="3" s="1"/>
  <c r="DA562" i="3"/>
  <c r="DC562" i="3"/>
  <c r="A563" i="3"/>
  <c r="CY563" i="3"/>
  <c r="CZ563" i="3"/>
  <c r="DA563" i="3"/>
  <c r="DB563" i="3"/>
  <c r="DC563" i="3"/>
  <c r="A564" i="3"/>
  <c r="CY564" i="3"/>
  <c r="CZ564" i="3"/>
  <c r="DA564" i="3"/>
  <c r="DB564" i="3"/>
  <c r="DC564" i="3"/>
  <c r="A565" i="3"/>
  <c r="CY565" i="3"/>
  <c r="CZ565" i="3"/>
  <c r="DB565" i="3" s="1"/>
  <c r="DA565" i="3"/>
  <c r="DC565" i="3"/>
  <c r="A566" i="3"/>
  <c r="CY566" i="3"/>
  <c r="CZ566" i="3"/>
  <c r="DA566" i="3"/>
  <c r="DB566" i="3"/>
  <c r="DC566" i="3"/>
  <c r="A567" i="3"/>
  <c r="CY567" i="3"/>
  <c r="CZ567" i="3"/>
  <c r="DA567" i="3"/>
  <c r="DB567" i="3"/>
  <c r="DC567" i="3"/>
  <c r="A568" i="3"/>
  <c r="CY568" i="3"/>
  <c r="CZ568" i="3"/>
  <c r="DB568" i="3" s="1"/>
  <c r="DA568" i="3"/>
  <c r="DC568" i="3"/>
  <c r="A569" i="3"/>
  <c r="CY569" i="3"/>
  <c r="CZ569" i="3"/>
  <c r="DB569" i="3" s="1"/>
  <c r="DA569" i="3"/>
  <c r="DC569" i="3"/>
  <c r="A570" i="3"/>
  <c r="CY570" i="3"/>
  <c r="CZ570" i="3"/>
  <c r="DB570" i="3" s="1"/>
  <c r="DA570" i="3"/>
  <c r="DC570" i="3"/>
  <c r="A571" i="3"/>
  <c r="CY571" i="3"/>
  <c r="CZ571" i="3"/>
  <c r="DA571" i="3"/>
  <c r="DB571" i="3"/>
  <c r="DC571" i="3"/>
  <c r="A572" i="3"/>
  <c r="CY572" i="3"/>
  <c r="CZ572" i="3"/>
  <c r="DA572" i="3"/>
  <c r="DB572" i="3"/>
  <c r="DC572" i="3"/>
  <c r="A573" i="3"/>
  <c r="CY573" i="3"/>
  <c r="CZ573" i="3"/>
  <c r="DB573" i="3" s="1"/>
  <c r="DA573" i="3"/>
  <c r="DC573" i="3"/>
  <c r="A574" i="3"/>
  <c r="CY574" i="3"/>
  <c r="CZ574" i="3"/>
  <c r="DA574" i="3"/>
  <c r="DB574" i="3"/>
  <c r="DC574" i="3"/>
  <c r="A575" i="3"/>
  <c r="CY575" i="3"/>
  <c r="CZ575" i="3"/>
  <c r="DA575" i="3"/>
  <c r="DB575" i="3"/>
  <c r="DC575" i="3"/>
  <c r="A576" i="3"/>
  <c r="CY576" i="3"/>
  <c r="CZ576" i="3"/>
  <c r="DB576" i="3" s="1"/>
  <c r="DA576" i="3"/>
  <c r="DC576" i="3"/>
  <c r="A577" i="3"/>
  <c r="CY577" i="3"/>
  <c r="CZ577" i="3"/>
  <c r="DB577" i="3" s="1"/>
  <c r="DA577" i="3"/>
  <c r="DC577" i="3"/>
  <c r="A578" i="3"/>
  <c r="CY578" i="3"/>
  <c r="CZ578" i="3"/>
  <c r="DB578" i="3" s="1"/>
  <c r="DA578" i="3"/>
  <c r="DC578" i="3"/>
  <c r="A579" i="3"/>
  <c r="CY579" i="3"/>
  <c r="CZ579" i="3"/>
  <c r="DA579" i="3"/>
  <c r="DB579" i="3"/>
  <c r="DC579" i="3"/>
  <c r="A580" i="3"/>
  <c r="CY580" i="3"/>
  <c r="CZ580" i="3"/>
  <c r="DA580" i="3"/>
  <c r="DB580" i="3"/>
  <c r="DC580" i="3"/>
  <c r="A581" i="3"/>
  <c r="CY581" i="3"/>
  <c r="CZ581" i="3"/>
  <c r="DB581" i="3" s="1"/>
  <c r="DA581" i="3"/>
  <c r="DC581" i="3"/>
  <c r="A582" i="3"/>
  <c r="CY582" i="3"/>
  <c r="CZ582" i="3"/>
  <c r="DA582" i="3"/>
  <c r="DB582" i="3"/>
  <c r="DC582" i="3"/>
  <c r="A583" i="3"/>
  <c r="CY583" i="3"/>
  <c r="CZ583" i="3"/>
  <c r="DA583" i="3"/>
  <c r="DB583" i="3"/>
  <c r="DC583" i="3"/>
  <c r="A584" i="3"/>
  <c r="CY584" i="3"/>
  <c r="CZ584" i="3"/>
  <c r="DB584" i="3" s="1"/>
  <c r="DA584" i="3"/>
  <c r="DC584" i="3"/>
  <c r="A585" i="3"/>
  <c r="CY585" i="3"/>
  <c r="CZ585" i="3"/>
  <c r="DB585" i="3" s="1"/>
  <c r="DA585" i="3"/>
  <c r="DC585" i="3"/>
  <c r="A586" i="3"/>
  <c r="CY586" i="3"/>
  <c r="CZ586" i="3"/>
  <c r="DA586" i="3"/>
  <c r="DB586" i="3"/>
  <c r="DC586" i="3"/>
  <c r="A587" i="3"/>
  <c r="CY587" i="3"/>
  <c r="CZ587" i="3"/>
  <c r="DA587" i="3"/>
  <c r="DB587" i="3"/>
  <c r="DC587" i="3"/>
  <c r="A588" i="3"/>
  <c r="CY588" i="3"/>
  <c r="CZ588" i="3"/>
  <c r="DB588" i="3" s="1"/>
  <c r="DA588" i="3"/>
  <c r="DC588" i="3"/>
  <c r="A589" i="3"/>
  <c r="CY589" i="3"/>
  <c r="CZ589" i="3"/>
  <c r="DB589" i="3" s="1"/>
  <c r="DA589" i="3"/>
  <c r="DC589" i="3"/>
  <c r="A590" i="3"/>
  <c r="CY590" i="3"/>
  <c r="CZ590" i="3"/>
  <c r="DB590" i="3" s="1"/>
  <c r="DA590" i="3"/>
  <c r="DC590" i="3"/>
  <c r="A591" i="3"/>
  <c r="CY591" i="3"/>
  <c r="CZ591" i="3"/>
  <c r="DA591" i="3"/>
  <c r="DB591" i="3"/>
  <c r="DC591" i="3"/>
  <c r="A592" i="3"/>
  <c r="CY592" i="3"/>
  <c r="CZ592" i="3"/>
  <c r="DA592" i="3"/>
  <c r="DB592" i="3"/>
  <c r="DC592" i="3"/>
  <c r="A593" i="3"/>
  <c r="CY593" i="3"/>
  <c r="CZ593" i="3"/>
  <c r="DB593" i="3" s="1"/>
  <c r="DA593" i="3"/>
  <c r="DC593" i="3"/>
  <c r="A594" i="3"/>
  <c r="CY594" i="3"/>
  <c r="CZ594" i="3"/>
  <c r="DA594" i="3"/>
  <c r="DB594" i="3"/>
  <c r="DC594" i="3"/>
  <c r="A595" i="3"/>
  <c r="CY595" i="3"/>
  <c r="CZ595" i="3"/>
  <c r="DA595" i="3"/>
  <c r="DB595" i="3"/>
  <c r="DC595" i="3"/>
  <c r="A596" i="3"/>
  <c r="CY596" i="3"/>
  <c r="CZ596" i="3"/>
  <c r="DA596" i="3"/>
  <c r="DB596" i="3"/>
  <c r="DC596" i="3"/>
  <c r="A597" i="3"/>
  <c r="CY597" i="3"/>
  <c r="CZ597" i="3"/>
  <c r="DB597" i="3" s="1"/>
  <c r="DA597" i="3"/>
  <c r="DC597" i="3"/>
  <c r="A598" i="3"/>
  <c r="CY598" i="3"/>
  <c r="CZ598" i="3"/>
  <c r="DA598" i="3"/>
  <c r="DB598" i="3"/>
  <c r="DC598" i="3"/>
  <c r="A599" i="3"/>
  <c r="CY599" i="3"/>
  <c r="CZ599" i="3"/>
  <c r="DA599" i="3"/>
  <c r="DB599" i="3"/>
  <c r="DC599" i="3"/>
  <c r="A600" i="3"/>
  <c r="CY600" i="3"/>
  <c r="CZ600" i="3"/>
  <c r="DB600" i="3" s="1"/>
  <c r="DA600" i="3"/>
  <c r="DC600" i="3"/>
  <c r="A601" i="3"/>
  <c r="CY601" i="3"/>
  <c r="CZ601" i="3"/>
  <c r="DB601" i="3" s="1"/>
  <c r="DA601" i="3"/>
  <c r="DC601" i="3"/>
  <c r="A602" i="3"/>
  <c r="CY602" i="3"/>
  <c r="CZ602" i="3"/>
  <c r="DB602" i="3" s="1"/>
  <c r="DA602" i="3"/>
  <c r="DC602" i="3"/>
  <c r="A603" i="3"/>
  <c r="CY603" i="3"/>
  <c r="CZ603" i="3"/>
  <c r="DA603" i="3"/>
  <c r="DB603" i="3"/>
  <c r="DC603" i="3"/>
  <c r="A604" i="3"/>
  <c r="CY604" i="3"/>
  <c r="CZ604" i="3"/>
  <c r="DA604" i="3"/>
  <c r="DB604" i="3"/>
  <c r="DC604" i="3"/>
  <c r="A605" i="3"/>
  <c r="CY605" i="3"/>
  <c r="CZ605" i="3"/>
  <c r="DB605" i="3" s="1"/>
  <c r="DA605" i="3"/>
  <c r="DC605" i="3"/>
  <c r="A606" i="3"/>
  <c r="CY606" i="3"/>
  <c r="CZ606" i="3"/>
  <c r="DB606" i="3" s="1"/>
  <c r="DA606" i="3"/>
  <c r="DC606" i="3"/>
  <c r="A607" i="3"/>
  <c r="CY607" i="3"/>
  <c r="CZ607" i="3"/>
  <c r="DB607" i="3" s="1"/>
  <c r="DA607" i="3"/>
  <c r="DC607" i="3"/>
  <c r="A608" i="3"/>
  <c r="CY608" i="3"/>
  <c r="CZ608" i="3"/>
  <c r="DA608" i="3"/>
  <c r="DB608" i="3"/>
  <c r="DC608" i="3"/>
  <c r="A609" i="3"/>
  <c r="CY609" i="3"/>
  <c r="CZ609" i="3"/>
  <c r="DA609" i="3"/>
  <c r="DB609" i="3"/>
  <c r="DC609" i="3"/>
  <c r="A610" i="3"/>
  <c r="CY610" i="3"/>
  <c r="CZ610" i="3"/>
  <c r="DB610" i="3" s="1"/>
  <c r="DA610" i="3"/>
  <c r="DC610" i="3"/>
  <c r="A611" i="3"/>
  <c r="CY611" i="3"/>
  <c r="CZ611" i="3"/>
  <c r="DA611" i="3"/>
  <c r="DB611" i="3"/>
  <c r="DC611" i="3"/>
  <c r="A612" i="3"/>
  <c r="CY612" i="3"/>
  <c r="CZ612" i="3"/>
  <c r="DA612" i="3"/>
  <c r="DB612" i="3"/>
  <c r="DC612" i="3"/>
  <c r="A613" i="3"/>
  <c r="CY613" i="3"/>
  <c r="CZ613" i="3"/>
  <c r="DB613" i="3" s="1"/>
  <c r="DA613" i="3"/>
  <c r="DC613" i="3"/>
  <c r="A614" i="3"/>
  <c r="CY614" i="3"/>
  <c r="CZ614" i="3"/>
  <c r="DB614" i="3" s="1"/>
  <c r="DA614" i="3"/>
  <c r="DC614" i="3"/>
  <c r="A615" i="3"/>
  <c r="CY615" i="3"/>
  <c r="CZ615" i="3"/>
  <c r="DB615" i="3" s="1"/>
  <c r="DA615" i="3"/>
  <c r="DC615" i="3"/>
  <c r="A616" i="3"/>
  <c r="CY616" i="3"/>
  <c r="CZ616" i="3"/>
  <c r="DA616" i="3"/>
  <c r="DB616" i="3"/>
  <c r="DC616" i="3"/>
  <c r="A617" i="3"/>
  <c r="CY617" i="3"/>
  <c r="CZ617" i="3"/>
  <c r="DA617" i="3"/>
  <c r="DB617" i="3"/>
  <c r="DC617" i="3"/>
  <c r="A618" i="3"/>
  <c r="CY618" i="3"/>
  <c r="CZ618" i="3"/>
  <c r="DB618" i="3" s="1"/>
  <c r="DA618" i="3"/>
  <c r="DC618" i="3"/>
  <c r="A619" i="3"/>
  <c r="CY619" i="3"/>
  <c r="CZ619" i="3"/>
  <c r="DA619" i="3"/>
  <c r="DB619" i="3"/>
  <c r="DC619" i="3"/>
  <c r="A620" i="3"/>
  <c r="CY620" i="3"/>
  <c r="CZ620" i="3"/>
  <c r="DA620" i="3"/>
  <c r="DB620" i="3"/>
  <c r="DC620" i="3"/>
  <c r="A621" i="3"/>
  <c r="CY621" i="3"/>
  <c r="CZ621" i="3"/>
  <c r="DB621" i="3" s="1"/>
  <c r="DA621" i="3"/>
  <c r="DC621" i="3"/>
  <c r="A622" i="3"/>
  <c r="CY622" i="3"/>
  <c r="CZ622" i="3"/>
  <c r="DB622" i="3" s="1"/>
  <c r="DA622" i="3"/>
  <c r="DC622" i="3"/>
  <c r="A623" i="3"/>
  <c r="CY623" i="3"/>
  <c r="CZ623" i="3"/>
  <c r="DB623" i="3" s="1"/>
  <c r="DA623" i="3"/>
  <c r="DC623" i="3"/>
  <c r="A624" i="3"/>
  <c r="CY624" i="3"/>
  <c r="CZ624" i="3"/>
  <c r="DA624" i="3"/>
  <c r="DB624" i="3"/>
  <c r="DC624" i="3"/>
  <c r="A625" i="3"/>
  <c r="CY625" i="3"/>
  <c r="CZ625" i="3"/>
  <c r="DA625" i="3"/>
  <c r="DB625" i="3"/>
  <c r="DC625" i="3"/>
  <c r="A626" i="3"/>
  <c r="CY626" i="3"/>
  <c r="CZ626" i="3"/>
  <c r="DB626" i="3" s="1"/>
  <c r="DA626" i="3"/>
  <c r="DC626" i="3"/>
  <c r="A627" i="3"/>
  <c r="CY627" i="3"/>
  <c r="CZ627" i="3"/>
  <c r="DA627" i="3"/>
  <c r="DB627" i="3"/>
  <c r="DC627" i="3"/>
  <c r="A628" i="3"/>
  <c r="CY628" i="3"/>
  <c r="CZ628" i="3"/>
  <c r="DA628" i="3"/>
  <c r="DB628" i="3"/>
  <c r="DC628" i="3"/>
  <c r="A629" i="3"/>
  <c r="CY629" i="3"/>
  <c r="CZ629" i="3"/>
  <c r="DB629" i="3" s="1"/>
  <c r="DA629" i="3"/>
  <c r="DC629" i="3"/>
  <c r="A630" i="3"/>
  <c r="CY630" i="3"/>
  <c r="CZ630" i="3"/>
  <c r="DB630" i="3" s="1"/>
  <c r="DA630" i="3"/>
  <c r="DC630" i="3"/>
  <c r="A631" i="3"/>
  <c r="CY631" i="3"/>
  <c r="CZ631" i="3"/>
  <c r="DB631" i="3" s="1"/>
  <c r="DA631" i="3"/>
  <c r="DC631" i="3"/>
  <c r="A632" i="3"/>
  <c r="CY632" i="3"/>
  <c r="CZ632" i="3"/>
  <c r="DA632" i="3"/>
  <c r="DB632" i="3"/>
  <c r="DC632" i="3"/>
  <c r="A633" i="3"/>
  <c r="CX633" i="3"/>
  <c r="CY633" i="3"/>
  <c r="CZ633" i="3"/>
  <c r="DA633" i="3"/>
  <c r="DB633" i="3"/>
  <c r="DC633" i="3"/>
  <c r="A634" i="3"/>
  <c r="CX634" i="3"/>
  <c r="CY634" i="3"/>
  <c r="CZ634" i="3"/>
  <c r="DB634" i="3" s="1"/>
  <c r="DA634" i="3"/>
  <c r="DC634" i="3"/>
  <c r="A635" i="3"/>
  <c r="CY635" i="3"/>
  <c r="CZ635" i="3"/>
  <c r="DA635" i="3"/>
  <c r="DB635" i="3"/>
  <c r="DC635" i="3"/>
  <c r="A636" i="3"/>
  <c r="CY636" i="3"/>
  <c r="CZ636" i="3"/>
  <c r="DA636" i="3"/>
  <c r="DB636" i="3"/>
  <c r="DC636" i="3"/>
  <c r="A637" i="3"/>
  <c r="CY637" i="3"/>
  <c r="CZ637" i="3"/>
  <c r="DB637" i="3" s="1"/>
  <c r="DA637" i="3"/>
  <c r="DC637" i="3"/>
  <c r="A638" i="3"/>
  <c r="CY638" i="3"/>
  <c r="CZ638" i="3"/>
  <c r="DB638" i="3" s="1"/>
  <c r="DA638" i="3"/>
  <c r="DC638" i="3"/>
  <c r="A639" i="3"/>
  <c r="CY639" i="3"/>
  <c r="CZ639" i="3"/>
  <c r="DB639" i="3" s="1"/>
  <c r="DA639" i="3"/>
  <c r="DC639" i="3"/>
  <c r="A640" i="3"/>
  <c r="CY640" i="3"/>
  <c r="CZ640" i="3"/>
  <c r="DA640" i="3"/>
  <c r="DB640" i="3"/>
  <c r="DC640" i="3"/>
  <c r="A641" i="3"/>
  <c r="CY641" i="3"/>
  <c r="CZ641" i="3"/>
  <c r="DA641" i="3"/>
  <c r="DB641" i="3"/>
  <c r="DC641" i="3"/>
  <c r="A642" i="3"/>
  <c r="CY642" i="3"/>
  <c r="CZ642" i="3"/>
  <c r="DB642" i="3" s="1"/>
  <c r="DA642" i="3"/>
  <c r="DC642" i="3"/>
  <c r="A643" i="3"/>
  <c r="CY643" i="3"/>
  <c r="CZ643" i="3"/>
  <c r="DA643" i="3"/>
  <c r="DB643" i="3"/>
  <c r="DC643" i="3"/>
  <c r="A644" i="3"/>
  <c r="CY644" i="3"/>
  <c r="CZ644" i="3"/>
  <c r="DA644" i="3"/>
  <c r="DB644" i="3"/>
  <c r="DC644" i="3"/>
  <c r="A645" i="3"/>
  <c r="CY645" i="3"/>
  <c r="CZ645" i="3"/>
  <c r="DB645" i="3" s="1"/>
  <c r="DA645" i="3"/>
  <c r="DC645" i="3"/>
  <c r="A646" i="3"/>
  <c r="CY646" i="3"/>
  <c r="CZ646" i="3"/>
  <c r="DB646" i="3" s="1"/>
  <c r="DA646" i="3"/>
  <c r="DC646" i="3"/>
  <c r="A647" i="3"/>
  <c r="CY647" i="3"/>
  <c r="CZ647" i="3"/>
  <c r="DB647" i="3" s="1"/>
  <c r="DA647" i="3"/>
  <c r="DC647" i="3"/>
  <c r="A648" i="3"/>
  <c r="CY648" i="3"/>
  <c r="CZ648" i="3"/>
  <c r="DA648" i="3"/>
  <c r="DB648" i="3"/>
  <c r="DC648" i="3"/>
  <c r="A649" i="3"/>
  <c r="CY649" i="3"/>
  <c r="CZ649" i="3"/>
  <c r="DA649" i="3"/>
  <c r="DB649" i="3"/>
  <c r="DC649" i="3"/>
  <c r="A650" i="3"/>
  <c r="CY650" i="3"/>
  <c r="CZ650" i="3"/>
  <c r="DB650" i="3" s="1"/>
  <c r="DA650" i="3"/>
  <c r="DC650" i="3"/>
  <c r="A651" i="3"/>
  <c r="CY651" i="3"/>
  <c r="CZ651" i="3"/>
  <c r="DA651" i="3"/>
  <c r="DB651" i="3"/>
  <c r="DC651" i="3"/>
  <c r="A652" i="3"/>
  <c r="CY652" i="3"/>
  <c r="CZ652" i="3"/>
  <c r="DA652" i="3"/>
  <c r="DB652" i="3"/>
  <c r="DC652" i="3"/>
  <c r="A653" i="3"/>
  <c r="CX653" i="3"/>
  <c r="CY653" i="3"/>
  <c r="CZ653" i="3"/>
  <c r="DB653" i="3" s="1"/>
  <c r="DA653" i="3"/>
  <c r="DC653" i="3"/>
  <c r="A654" i="3"/>
  <c r="CX654" i="3"/>
  <c r="CY654" i="3"/>
  <c r="CZ654" i="3"/>
  <c r="DB654" i="3" s="1"/>
  <c r="DA654" i="3"/>
  <c r="DC654" i="3"/>
  <c r="A655" i="3"/>
  <c r="CX655" i="3"/>
  <c r="CY655" i="3"/>
  <c r="CZ655" i="3"/>
  <c r="DA655" i="3"/>
  <c r="DB655" i="3"/>
  <c r="DC655" i="3"/>
  <c r="A656" i="3"/>
  <c r="CX656" i="3"/>
  <c r="CY656" i="3"/>
  <c r="CZ656" i="3"/>
  <c r="DA656" i="3"/>
  <c r="DB656" i="3"/>
  <c r="DC656" i="3"/>
  <c r="A657" i="3"/>
  <c r="CX657" i="3"/>
  <c r="CY657" i="3"/>
  <c r="CZ657" i="3"/>
  <c r="DB657" i="3" s="1"/>
  <c r="DA657" i="3"/>
  <c r="DC657" i="3"/>
  <c r="A658" i="3"/>
  <c r="CX658" i="3"/>
  <c r="CY658" i="3"/>
  <c r="CZ658" i="3"/>
  <c r="DB658" i="3" s="1"/>
  <c r="DA658" i="3"/>
  <c r="DC658" i="3"/>
  <c r="A659" i="3"/>
  <c r="CX659" i="3"/>
  <c r="CY659" i="3"/>
  <c r="CZ659" i="3"/>
  <c r="DB659" i="3" s="1"/>
  <c r="DA659" i="3"/>
  <c r="DC659" i="3"/>
  <c r="A660" i="3"/>
  <c r="CX660" i="3"/>
  <c r="CY660" i="3"/>
  <c r="CZ660" i="3"/>
  <c r="DA660" i="3"/>
  <c r="DB660" i="3"/>
  <c r="DC660" i="3"/>
  <c r="A661" i="3"/>
  <c r="CX661" i="3"/>
  <c r="CY661" i="3"/>
  <c r="CZ661" i="3"/>
  <c r="DA661" i="3"/>
  <c r="DB661" i="3"/>
  <c r="DC661" i="3"/>
  <c r="A662" i="3"/>
  <c r="CX662" i="3"/>
  <c r="CY662" i="3"/>
  <c r="CZ662" i="3"/>
  <c r="DB662" i="3" s="1"/>
  <c r="DA662" i="3"/>
  <c r="DC662" i="3"/>
  <c r="A663" i="3"/>
  <c r="CY663" i="3"/>
  <c r="CZ663" i="3"/>
  <c r="DB663" i="3" s="1"/>
  <c r="DA663" i="3"/>
  <c r="DC663" i="3"/>
  <c r="A664" i="3"/>
  <c r="CY664" i="3"/>
  <c r="CZ664" i="3"/>
  <c r="DA664" i="3"/>
  <c r="DB664" i="3"/>
  <c r="DC664" i="3"/>
  <c r="A665" i="3"/>
  <c r="CY665" i="3"/>
  <c r="CZ665" i="3"/>
  <c r="DA665" i="3"/>
  <c r="DB665" i="3"/>
  <c r="DC665" i="3"/>
  <c r="A666" i="3"/>
  <c r="CY666" i="3"/>
  <c r="CZ666" i="3"/>
  <c r="DB666" i="3" s="1"/>
  <c r="DA666" i="3"/>
  <c r="DC666" i="3"/>
  <c r="A667" i="3"/>
  <c r="CY667" i="3"/>
  <c r="CZ667" i="3"/>
  <c r="DA667" i="3"/>
  <c r="DB667" i="3"/>
  <c r="DC667" i="3"/>
  <c r="A668" i="3"/>
  <c r="CY668" i="3"/>
  <c r="CZ668" i="3"/>
  <c r="DA668" i="3"/>
  <c r="DB668" i="3"/>
  <c r="DC668" i="3"/>
  <c r="A669" i="3"/>
  <c r="CY669" i="3"/>
  <c r="CZ669" i="3"/>
  <c r="DB669" i="3" s="1"/>
  <c r="DA669" i="3"/>
  <c r="DC669" i="3"/>
  <c r="A670" i="3"/>
  <c r="CY670" i="3"/>
  <c r="CZ670" i="3"/>
  <c r="DB670" i="3" s="1"/>
  <c r="DA670" i="3"/>
  <c r="DC670" i="3"/>
  <c r="A671" i="3"/>
  <c r="CY671" i="3"/>
  <c r="CZ671" i="3"/>
  <c r="DB671" i="3" s="1"/>
  <c r="DA671" i="3"/>
  <c r="DC671" i="3"/>
  <c r="A672" i="3"/>
  <c r="CY672" i="3"/>
  <c r="CZ672" i="3"/>
  <c r="DA672" i="3"/>
  <c r="DB672" i="3"/>
  <c r="DC672" i="3"/>
  <c r="A673" i="3"/>
  <c r="CY673" i="3"/>
  <c r="CZ673" i="3"/>
  <c r="DA673" i="3"/>
  <c r="DB673" i="3"/>
  <c r="DC673" i="3"/>
  <c r="A674" i="3"/>
  <c r="CY674" i="3"/>
  <c r="CZ674" i="3"/>
  <c r="DB674" i="3" s="1"/>
  <c r="DA674" i="3"/>
  <c r="DC674" i="3"/>
  <c r="A675" i="3"/>
  <c r="CY675" i="3"/>
  <c r="CZ675" i="3"/>
  <c r="DA675" i="3"/>
  <c r="DB675" i="3"/>
  <c r="DC675" i="3"/>
  <c r="A676" i="3"/>
  <c r="CY676" i="3"/>
  <c r="CZ676" i="3"/>
  <c r="DA676" i="3"/>
  <c r="DB676" i="3"/>
  <c r="DC676" i="3"/>
  <c r="A677" i="3"/>
  <c r="CY677" i="3"/>
  <c r="CZ677" i="3"/>
  <c r="DB677" i="3" s="1"/>
  <c r="DA677" i="3"/>
  <c r="DC677" i="3"/>
  <c r="A678" i="3"/>
  <c r="CY678" i="3"/>
  <c r="CZ678" i="3"/>
  <c r="DB678" i="3" s="1"/>
  <c r="DA678" i="3"/>
  <c r="DC678" i="3"/>
  <c r="A679" i="3"/>
  <c r="CY679" i="3"/>
  <c r="CZ679" i="3"/>
  <c r="DB679" i="3" s="1"/>
  <c r="DA679" i="3"/>
  <c r="DC679" i="3"/>
  <c r="A680" i="3"/>
  <c r="CY680" i="3"/>
  <c r="CZ680" i="3"/>
  <c r="DA680" i="3"/>
  <c r="DB680" i="3"/>
  <c r="DC680" i="3"/>
  <c r="A681" i="3"/>
  <c r="CY681" i="3"/>
  <c r="CZ681" i="3"/>
  <c r="DA681" i="3"/>
  <c r="DB681" i="3"/>
  <c r="DC681" i="3"/>
  <c r="A682" i="3"/>
  <c r="CY682" i="3"/>
  <c r="CZ682" i="3"/>
  <c r="DB682" i="3" s="1"/>
  <c r="DA682" i="3"/>
  <c r="DC682" i="3"/>
  <c r="A683" i="3"/>
  <c r="CY683" i="3"/>
  <c r="CZ683" i="3"/>
  <c r="DA683" i="3"/>
  <c r="DB683" i="3"/>
  <c r="DC683" i="3"/>
  <c r="A684" i="3"/>
  <c r="CY684" i="3"/>
  <c r="CZ684" i="3"/>
  <c r="DA684" i="3"/>
  <c r="DB684" i="3"/>
  <c r="DC684" i="3"/>
  <c r="A685" i="3"/>
  <c r="CY685" i="3"/>
  <c r="CZ685" i="3"/>
  <c r="DB685" i="3" s="1"/>
  <c r="DA685" i="3"/>
  <c r="DC685" i="3"/>
  <c r="A686" i="3"/>
  <c r="CY686" i="3"/>
  <c r="CZ686" i="3"/>
  <c r="DB686" i="3" s="1"/>
  <c r="DA686" i="3"/>
  <c r="DC686" i="3"/>
  <c r="A687" i="3"/>
  <c r="CY687" i="3"/>
  <c r="CZ687" i="3"/>
  <c r="DB687" i="3" s="1"/>
  <c r="DA687" i="3"/>
  <c r="DC687" i="3"/>
  <c r="A688" i="3"/>
  <c r="CY688" i="3"/>
  <c r="CZ688" i="3"/>
  <c r="DA688" i="3"/>
  <c r="DB688" i="3"/>
  <c r="DC688" i="3"/>
  <c r="A689" i="3"/>
  <c r="CY689" i="3"/>
  <c r="CZ689" i="3"/>
  <c r="DA689" i="3"/>
  <c r="DB689" i="3"/>
  <c r="DC689" i="3"/>
  <c r="A690" i="3"/>
  <c r="CY690" i="3"/>
  <c r="CZ690" i="3"/>
  <c r="DB690" i="3" s="1"/>
  <c r="DA690" i="3"/>
  <c r="DC690" i="3"/>
  <c r="A691" i="3"/>
  <c r="CY691" i="3"/>
  <c r="CZ691" i="3"/>
  <c r="DA691" i="3"/>
  <c r="DB691" i="3"/>
  <c r="DC691" i="3"/>
  <c r="A692" i="3"/>
  <c r="CY692" i="3"/>
  <c r="CZ692" i="3"/>
  <c r="DA692" i="3"/>
  <c r="DB692" i="3"/>
  <c r="DC692" i="3"/>
  <c r="A693" i="3"/>
  <c r="CY693" i="3"/>
  <c r="CZ693" i="3"/>
  <c r="DB693" i="3" s="1"/>
  <c r="DA693" i="3"/>
  <c r="DC693" i="3"/>
  <c r="A694" i="3"/>
  <c r="CY694" i="3"/>
  <c r="CZ694" i="3"/>
  <c r="DB694" i="3" s="1"/>
  <c r="DA694" i="3"/>
  <c r="DC694" i="3"/>
  <c r="A695" i="3"/>
  <c r="CY695" i="3"/>
  <c r="CZ695" i="3"/>
  <c r="DB695" i="3" s="1"/>
  <c r="DA695" i="3"/>
  <c r="DC695" i="3"/>
  <c r="A696" i="3"/>
  <c r="CY696" i="3"/>
  <c r="CZ696" i="3"/>
  <c r="DA696" i="3"/>
  <c r="DB696" i="3"/>
  <c r="DC696" i="3"/>
  <c r="A697" i="3"/>
  <c r="CX697" i="3"/>
  <c r="CY697" i="3"/>
  <c r="CZ697" i="3"/>
  <c r="DA697" i="3"/>
  <c r="DB697" i="3"/>
  <c r="DC697" i="3"/>
  <c r="A698" i="3"/>
  <c r="CY698" i="3"/>
  <c r="CZ698" i="3"/>
  <c r="DB698" i="3" s="1"/>
  <c r="DA698" i="3"/>
  <c r="DC698" i="3"/>
  <c r="A699" i="3"/>
  <c r="CX699" i="3"/>
  <c r="CY699" i="3"/>
  <c r="CZ699" i="3"/>
  <c r="DA699" i="3"/>
  <c r="DB699" i="3"/>
  <c r="DC699" i="3"/>
  <c r="A700" i="3"/>
  <c r="CY700" i="3"/>
  <c r="CZ700" i="3"/>
  <c r="DA700" i="3"/>
  <c r="DB700" i="3"/>
  <c r="DC700" i="3"/>
  <c r="A701" i="3"/>
  <c r="CY701" i="3"/>
  <c r="CZ701" i="3"/>
  <c r="DB701" i="3" s="1"/>
  <c r="DA701" i="3"/>
  <c r="DC701" i="3"/>
  <c r="A702" i="3"/>
  <c r="CY702" i="3"/>
  <c r="CZ702" i="3"/>
  <c r="DB702" i="3" s="1"/>
  <c r="DA702" i="3"/>
  <c r="DC702" i="3"/>
  <c r="A703" i="3"/>
  <c r="CY703" i="3"/>
  <c r="CZ703" i="3"/>
  <c r="DB703" i="3" s="1"/>
  <c r="DA703" i="3"/>
  <c r="DC703" i="3"/>
  <c r="A704" i="3"/>
  <c r="CX704" i="3"/>
  <c r="CY704" i="3"/>
  <c r="CZ704" i="3"/>
  <c r="DA704" i="3"/>
  <c r="DB704" i="3"/>
  <c r="DC704" i="3"/>
  <c r="A705" i="3"/>
  <c r="CY705" i="3"/>
  <c r="CZ705" i="3"/>
  <c r="DA705" i="3"/>
  <c r="DB705" i="3"/>
  <c r="DC705" i="3"/>
  <c r="A706" i="3"/>
  <c r="CY706" i="3"/>
  <c r="CZ706" i="3"/>
  <c r="DB706" i="3" s="1"/>
  <c r="DA706" i="3"/>
  <c r="DC706" i="3"/>
  <c r="A707" i="3"/>
  <c r="CY707" i="3"/>
  <c r="CZ707" i="3"/>
  <c r="DA707" i="3"/>
  <c r="DB707" i="3"/>
  <c r="DC707" i="3"/>
  <c r="A708" i="3"/>
  <c r="CY708" i="3"/>
  <c r="CZ708" i="3"/>
  <c r="DA708" i="3"/>
  <c r="DB708" i="3"/>
  <c r="DC708" i="3"/>
  <c r="A709" i="3"/>
  <c r="CY709" i="3"/>
  <c r="CZ709" i="3"/>
  <c r="DB709" i="3" s="1"/>
  <c r="DA709" i="3"/>
  <c r="DC709" i="3"/>
  <c r="A710" i="3"/>
  <c r="CY710" i="3"/>
  <c r="CZ710" i="3"/>
  <c r="DB710" i="3" s="1"/>
  <c r="DA710" i="3"/>
  <c r="DC710" i="3"/>
  <c r="A711" i="3"/>
  <c r="CY711" i="3"/>
  <c r="CZ711" i="3"/>
  <c r="DB711" i="3" s="1"/>
  <c r="DA711" i="3"/>
  <c r="DC711" i="3"/>
  <c r="A712" i="3"/>
  <c r="CY712" i="3"/>
  <c r="CZ712" i="3"/>
  <c r="DA712" i="3"/>
  <c r="DB712" i="3"/>
  <c r="DC712" i="3"/>
  <c r="A713" i="3"/>
  <c r="CY713" i="3"/>
  <c r="CZ713" i="3"/>
  <c r="DA713" i="3"/>
  <c r="DB713" i="3"/>
  <c r="DC713" i="3"/>
  <c r="A714" i="3"/>
  <c r="CY714" i="3"/>
  <c r="CZ714" i="3"/>
  <c r="DB714" i="3" s="1"/>
  <c r="DA714" i="3"/>
  <c r="DC714" i="3"/>
  <c r="A715" i="3"/>
  <c r="CY715" i="3"/>
  <c r="CZ715" i="3"/>
  <c r="DA715" i="3"/>
  <c r="DB715" i="3"/>
  <c r="DC715" i="3"/>
  <c r="A716" i="3"/>
  <c r="CY716" i="3"/>
  <c r="CZ716" i="3"/>
  <c r="DA716" i="3"/>
  <c r="DB716" i="3"/>
  <c r="DC716" i="3"/>
  <c r="A717" i="3"/>
  <c r="CY717" i="3"/>
  <c r="CZ717" i="3"/>
  <c r="DB717" i="3" s="1"/>
  <c r="DA717" i="3"/>
  <c r="DC717" i="3"/>
  <c r="A718" i="3"/>
  <c r="CY718" i="3"/>
  <c r="CZ718" i="3"/>
  <c r="DB718" i="3" s="1"/>
  <c r="DA718" i="3"/>
  <c r="DC718" i="3"/>
  <c r="A719" i="3"/>
  <c r="CY719" i="3"/>
  <c r="CZ719" i="3"/>
  <c r="DB719" i="3" s="1"/>
  <c r="DA719" i="3"/>
  <c r="DC719" i="3"/>
  <c r="A720" i="3"/>
  <c r="CY720" i="3"/>
  <c r="CZ720" i="3"/>
  <c r="DA720" i="3"/>
  <c r="DB720" i="3"/>
  <c r="DC720" i="3"/>
  <c r="A721" i="3"/>
  <c r="CY721" i="3"/>
  <c r="CZ721" i="3"/>
  <c r="DA721" i="3"/>
  <c r="DB721" i="3"/>
  <c r="DC721" i="3"/>
  <c r="A722" i="3"/>
  <c r="CY722" i="3"/>
  <c r="CZ722" i="3"/>
  <c r="DB722" i="3" s="1"/>
  <c r="DA722" i="3"/>
  <c r="DC722" i="3"/>
  <c r="A723" i="3"/>
  <c r="CX723" i="3"/>
  <c r="CY723" i="3"/>
  <c r="CZ723" i="3"/>
  <c r="DA723" i="3"/>
  <c r="DB723" i="3"/>
  <c r="DC723" i="3"/>
  <c r="A724" i="3"/>
  <c r="CX724" i="3"/>
  <c r="CY724" i="3"/>
  <c r="CZ724" i="3"/>
  <c r="DA724" i="3"/>
  <c r="DB724" i="3"/>
  <c r="DC724" i="3"/>
  <c r="A725" i="3"/>
  <c r="CX725" i="3"/>
  <c r="CY725" i="3"/>
  <c r="CZ725" i="3"/>
  <c r="DB725" i="3" s="1"/>
  <c r="DA725" i="3"/>
  <c r="DC725" i="3"/>
  <c r="A726" i="3"/>
  <c r="CX726" i="3"/>
  <c r="CY726" i="3"/>
  <c r="CZ726" i="3"/>
  <c r="DB726" i="3" s="1"/>
  <c r="DA726" i="3"/>
  <c r="DC726" i="3"/>
  <c r="A727" i="3"/>
  <c r="CX727" i="3"/>
  <c r="CY727" i="3"/>
  <c r="CZ727" i="3"/>
  <c r="DB727" i="3" s="1"/>
  <c r="DA727" i="3"/>
  <c r="DC727" i="3"/>
  <c r="A728" i="3"/>
  <c r="CX728" i="3"/>
  <c r="CY728" i="3"/>
  <c r="CZ728" i="3"/>
  <c r="DA728" i="3"/>
  <c r="DB728" i="3"/>
  <c r="DC728" i="3"/>
  <c r="A729" i="3"/>
  <c r="CX729" i="3"/>
  <c r="CY729" i="3"/>
  <c r="CZ729" i="3"/>
  <c r="DA729" i="3"/>
  <c r="DB729" i="3"/>
  <c r="DC729" i="3"/>
  <c r="A730" i="3"/>
  <c r="CX730" i="3"/>
  <c r="CY730" i="3"/>
  <c r="CZ730" i="3"/>
  <c r="DB730" i="3" s="1"/>
  <c r="DA730" i="3"/>
  <c r="DC73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D26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R26" i="1"/>
  <c r="DS26" i="1"/>
  <c r="EE26" i="1"/>
  <c r="EF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W28" i="1"/>
  <c r="AC28" i="1"/>
  <c r="AD28" i="1"/>
  <c r="CR28" i="1" s="1"/>
  <c r="AE28" i="1"/>
  <c r="AF28" i="1"/>
  <c r="AG28" i="1"/>
  <c r="AH28" i="1"/>
  <c r="CV28" i="1" s="1"/>
  <c r="AI28" i="1"/>
  <c r="AJ28" i="1"/>
  <c r="CQ28" i="1"/>
  <c r="CS28" i="1"/>
  <c r="R28" i="1" s="1"/>
  <c r="CT28" i="1"/>
  <c r="CU28" i="1"/>
  <c r="CW28" i="1"/>
  <c r="CX28" i="1"/>
  <c r="FR28" i="1"/>
  <c r="GL28" i="1"/>
  <c r="GO28" i="1"/>
  <c r="GP28" i="1"/>
  <c r="GV28" i="1"/>
  <c r="HC28" i="1" s="1"/>
  <c r="GX28" i="1" s="1"/>
  <c r="C29" i="1"/>
  <c r="D29" i="1"/>
  <c r="I29" i="1"/>
  <c r="CX2" i="3" s="1"/>
  <c r="T29" i="1"/>
  <c r="AC29" i="1"/>
  <c r="AE29" i="1"/>
  <c r="AF29" i="1"/>
  <c r="AG29" i="1"/>
  <c r="AH29" i="1"/>
  <c r="AI29" i="1"/>
  <c r="CW29" i="1" s="1"/>
  <c r="V29" i="1" s="1"/>
  <c r="AJ29" i="1"/>
  <c r="CQ29" i="1"/>
  <c r="P29" i="1" s="1"/>
  <c r="CT29" i="1"/>
  <c r="S29" i="1" s="1"/>
  <c r="CU29" i="1"/>
  <c r="CV29" i="1"/>
  <c r="U29" i="1" s="1"/>
  <c r="CX29" i="1"/>
  <c r="W29" i="1" s="1"/>
  <c r="FR29" i="1"/>
  <c r="GL29" i="1"/>
  <c r="GO29" i="1"/>
  <c r="GP29" i="1"/>
  <c r="GV29" i="1"/>
  <c r="HC29" i="1" s="1"/>
  <c r="GX29" i="1" s="1"/>
  <c r="C30" i="1"/>
  <c r="D30" i="1"/>
  <c r="I30" i="1"/>
  <c r="AC30" i="1"/>
  <c r="AE30" i="1"/>
  <c r="AD30" i="1" s="1"/>
  <c r="AF30" i="1"/>
  <c r="CT30" i="1" s="1"/>
  <c r="AG30" i="1"/>
  <c r="AH30" i="1"/>
  <c r="CV30" i="1" s="1"/>
  <c r="AI30" i="1"/>
  <c r="CW30" i="1" s="1"/>
  <c r="V30" i="1" s="1"/>
  <c r="AJ30" i="1"/>
  <c r="CX30" i="1" s="1"/>
  <c r="CQ30" i="1"/>
  <c r="CU30" i="1"/>
  <c r="FR30" i="1"/>
  <c r="GL30" i="1"/>
  <c r="GO30" i="1"/>
  <c r="GP30" i="1"/>
  <c r="GV30" i="1"/>
  <c r="HC30" i="1" s="1"/>
  <c r="GX30" i="1" s="1"/>
  <c r="C31" i="1"/>
  <c r="D31" i="1"/>
  <c r="I31" i="1"/>
  <c r="W31" i="1"/>
  <c r="AC31" i="1"/>
  <c r="AE31" i="1"/>
  <c r="AD31" i="1" s="1"/>
  <c r="AF31" i="1"/>
  <c r="AG31" i="1"/>
  <c r="CU31" i="1" s="1"/>
  <c r="T31" i="1" s="1"/>
  <c r="AH31" i="1"/>
  <c r="AI31" i="1"/>
  <c r="AJ31" i="1"/>
  <c r="CR31" i="1"/>
  <c r="Q31" i="1" s="1"/>
  <c r="CS31" i="1"/>
  <c r="R31" i="1" s="1"/>
  <c r="CT31" i="1"/>
  <c r="S31" i="1" s="1"/>
  <c r="CV31" i="1"/>
  <c r="U31" i="1" s="1"/>
  <c r="CW31" i="1"/>
  <c r="V31" i="1" s="1"/>
  <c r="CX31" i="1"/>
  <c r="FR31" i="1"/>
  <c r="GL31" i="1"/>
  <c r="GO31" i="1"/>
  <c r="GP31" i="1"/>
  <c r="GV31" i="1"/>
  <c r="GX31" i="1"/>
  <c r="HC31" i="1"/>
  <c r="C32" i="1"/>
  <c r="D32" i="1"/>
  <c r="S32" i="1"/>
  <c r="T32" i="1"/>
  <c r="AC32" i="1"/>
  <c r="AE32" i="1"/>
  <c r="AF32" i="1"/>
  <c r="AG32" i="1"/>
  <c r="AH32" i="1"/>
  <c r="AI32" i="1"/>
  <c r="CW32" i="1" s="1"/>
  <c r="V32" i="1" s="1"/>
  <c r="AJ32" i="1"/>
  <c r="CQ32" i="1"/>
  <c r="P32" i="1" s="1"/>
  <c r="CT32" i="1"/>
  <c r="CU32" i="1"/>
  <c r="CV32" i="1"/>
  <c r="U32" i="1" s="1"/>
  <c r="CX32" i="1"/>
  <c r="W32" i="1" s="1"/>
  <c r="FR32" i="1"/>
  <c r="GL32" i="1"/>
  <c r="GO32" i="1"/>
  <c r="GP32" i="1"/>
  <c r="GV32" i="1"/>
  <c r="HC32" i="1" s="1"/>
  <c r="GX32" i="1" s="1"/>
  <c r="C33" i="1"/>
  <c r="D33" i="1"/>
  <c r="U33" i="1"/>
  <c r="AB33" i="1"/>
  <c r="AC33" i="1"/>
  <c r="CQ33" i="1" s="1"/>
  <c r="P33" i="1" s="1"/>
  <c r="AE33" i="1"/>
  <c r="AD33" i="1" s="1"/>
  <c r="CR33" i="1" s="1"/>
  <c r="Q33" i="1" s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CS33" i="1"/>
  <c r="R33" i="1" s="1"/>
  <c r="CT33" i="1"/>
  <c r="S33" i="1" s="1"/>
  <c r="CV33" i="1"/>
  <c r="FR33" i="1"/>
  <c r="GL33" i="1"/>
  <c r="GO33" i="1"/>
  <c r="GP33" i="1"/>
  <c r="GV33" i="1"/>
  <c r="HC33" i="1"/>
  <c r="GX33" i="1" s="1"/>
  <c r="C34" i="1"/>
  <c r="D34" i="1"/>
  <c r="I34" i="1"/>
  <c r="V34" i="1"/>
  <c r="AC34" i="1"/>
  <c r="CQ34" i="1" s="1"/>
  <c r="P34" i="1" s="1"/>
  <c r="AD34" i="1"/>
  <c r="CR34" i="1" s="1"/>
  <c r="AE34" i="1"/>
  <c r="AF34" i="1"/>
  <c r="AB34" i="1" s="1"/>
  <c r="AG34" i="1"/>
  <c r="AH34" i="1"/>
  <c r="CV34" i="1" s="1"/>
  <c r="AI34" i="1"/>
  <c r="AJ34" i="1"/>
  <c r="CX34" i="1" s="1"/>
  <c r="W34" i="1" s="1"/>
  <c r="CS34" i="1"/>
  <c r="R34" i="1" s="1"/>
  <c r="CT34" i="1"/>
  <c r="S34" i="1" s="1"/>
  <c r="CU34" i="1"/>
  <c r="T34" i="1" s="1"/>
  <c r="CW34" i="1"/>
  <c r="FR34" i="1"/>
  <c r="GL34" i="1"/>
  <c r="GO34" i="1"/>
  <c r="GP34" i="1"/>
  <c r="GV34" i="1"/>
  <c r="HC34" i="1"/>
  <c r="GX34" i="1" s="1"/>
  <c r="C35" i="1"/>
  <c r="D35" i="1"/>
  <c r="I35" i="1"/>
  <c r="W35" i="1"/>
  <c r="AC35" i="1"/>
  <c r="AD35" i="1"/>
  <c r="CR35" i="1" s="1"/>
  <c r="Q35" i="1" s="1"/>
  <c r="AE35" i="1"/>
  <c r="CS35" i="1" s="1"/>
  <c r="R35" i="1" s="1"/>
  <c r="AF35" i="1"/>
  <c r="AG35" i="1"/>
  <c r="AH35" i="1"/>
  <c r="AI35" i="1"/>
  <c r="CW35" i="1" s="1"/>
  <c r="V35" i="1" s="1"/>
  <c r="AJ35" i="1"/>
  <c r="CT35" i="1"/>
  <c r="S35" i="1" s="1"/>
  <c r="CY35" i="1" s="1"/>
  <c r="X35" i="1" s="1"/>
  <c r="CU35" i="1"/>
  <c r="T35" i="1" s="1"/>
  <c r="CV35" i="1"/>
  <c r="U35" i="1" s="1"/>
  <c r="CX35" i="1"/>
  <c r="CZ35" i="1"/>
  <c r="Y35" i="1" s="1"/>
  <c r="FR35" i="1"/>
  <c r="GL35" i="1"/>
  <c r="GO35" i="1"/>
  <c r="GP35" i="1"/>
  <c r="GV35" i="1"/>
  <c r="HC35" i="1" s="1"/>
  <c r="GX35" i="1"/>
  <c r="I36" i="1"/>
  <c r="R36" i="1"/>
  <c r="S36" i="1"/>
  <c r="AC36" i="1"/>
  <c r="AB36" i="1" s="1"/>
  <c r="AD36" i="1"/>
  <c r="CR36" i="1" s="1"/>
  <c r="Q36" i="1" s="1"/>
  <c r="AE36" i="1"/>
  <c r="AF36" i="1"/>
  <c r="AG36" i="1"/>
  <c r="AH36" i="1"/>
  <c r="CV36" i="1" s="1"/>
  <c r="U36" i="1" s="1"/>
  <c r="AI36" i="1"/>
  <c r="AJ36" i="1"/>
  <c r="CQ36" i="1"/>
  <c r="P36" i="1" s="1"/>
  <c r="CP36" i="1" s="1"/>
  <c r="O36" i="1" s="1"/>
  <c r="CS36" i="1"/>
  <c r="CT36" i="1"/>
  <c r="CU36" i="1"/>
  <c r="T36" i="1" s="1"/>
  <c r="CW36" i="1"/>
  <c r="V36" i="1" s="1"/>
  <c r="CX36" i="1"/>
  <c r="W36" i="1" s="1"/>
  <c r="FR36" i="1"/>
  <c r="GL36" i="1"/>
  <c r="GO36" i="1"/>
  <c r="GP36" i="1"/>
  <c r="GV36" i="1"/>
  <c r="HC36" i="1"/>
  <c r="GX36" i="1" s="1"/>
  <c r="I37" i="1"/>
  <c r="W37" i="1"/>
  <c r="AC37" i="1"/>
  <c r="AE37" i="1"/>
  <c r="AD37" i="1" s="1"/>
  <c r="AF37" i="1"/>
  <c r="AG37" i="1"/>
  <c r="CU37" i="1" s="1"/>
  <c r="T37" i="1" s="1"/>
  <c r="AH37" i="1"/>
  <c r="AI37" i="1"/>
  <c r="AJ37" i="1"/>
  <c r="CR37" i="1"/>
  <c r="Q37" i="1" s="1"/>
  <c r="CT37" i="1"/>
  <c r="S37" i="1" s="1"/>
  <c r="CV37" i="1"/>
  <c r="U37" i="1" s="1"/>
  <c r="CW37" i="1"/>
  <c r="V37" i="1" s="1"/>
  <c r="CX37" i="1"/>
  <c r="FR37" i="1"/>
  <c r="GL37" i="1"/>
  <c r="GO37" i="1"/>
  <c r="GP37" i="1"/>
  <c r="GV37" i="1"/>
  <c r="GX37" i="1"/>
  <c r="HC37" i="1"/>
  <c r="I38" i="1"/>
  <c r="Q38" i="1"/>
  <c r="V38" i="1"/>
  <c r="AB38" i="1"/>
  <c r="AC38" i="1"/>
  <c r="AE38" i="1"/>
  <c r="AD38" i="1" s="1"/>
  <c r="CR38" i="1" s="1"/>
  <c r="AF38" i="1"/>
  <c r="CT38" i="1" s="1"/>
  <c r="S38" i="1" s="1"/>
  <c r="AG38" i="1"/>
  <c r="AH38" i="1"/>
  <c r="AI38" i="1"/>
  <c r="CW38" i="1" s="1"/>
  <c r="AJ38" i="1"/>
  <c r="CX38" i="1" s="1"/>
  <c r="W38" i="1" s="1"/>
  <c r="CQ38" i="1"/>
  <c r="P38" i="1" s="1"/>
  <c r="CP38" i="1" s="1"/>
  <c r="O38" i="1" s="1"/>
  <c r="CS38" i="1"/>
  <c r="R38" i="1" s="1"/>
  <c r="CU38" i="1"/>
  <c r="T38" i="1" s="1"/>
  <c r="CV38" i="1"/>
  <c r="U38" i="1" s="1"/>
  <c r="CZ38" i="1"/>
  <c r="Y38" i="1" s="1"/>
  <c r="FR38" i="1"/>
  <c r="GL38" i="1"/>
  <c r="GO38" i="1"/>
  <c r="GP38" i="1"/>
  <c r="GV38" i="1"/>
  <c r="HC38" i="1"/>
  <c r="GX38" i="1" s="1"/>
  <c r="I39" i="1"/>
  <c r="W39" i="1"/>
  <c r="AC39" i="1"/>
  <c r="AD39" i="1"/>
  <c r="CR39" i="1" s="1"/>
  <c r="Q39" i="1" s="1"/>
  <c r="AE39" i="1"/>
  <c r="CS39" i="1" s="1"/>
  <c r="R39" i="1" s="1"/>
  <c r="AF39" i="1"/>
  <c r="AG39" i="1"/>
  <c r="AH39" i="1"/>
  <c r="CV39" i="1" s="1"/>
  <c r="U39" i="1" s="1"/>
  <c r="AI39" i="1"/>
  <c r="CW39" i="1" s="1"/>
  <c r="V39" i="1" s="1"/>
  <c r="AJ39" i="1"/>
  <c r="CQ39" i="1"/>
  <c r="P39" i="1" s="1"/>
  <c r="CT39" i="1"/>
  <c r="S39" i="1" s="1"/>
  <c r="CU39" i="1"/>
  <c r="T39" i="1" s="1"/>
  <c r="CX39" i="1"/>
  <c r="FR39" i="1"/>
  <c r="GL39" i="1"/>
  <c r="GO39" i="1"/>
  <c r="GP39" i="1"/>
  <c r="GV39" i="1"/>
  <c r="HC39" i="1" s="1"/>
  <c r="GX39" i="1"/>
  <c r="C40" i="1"/>
  <c r="D40" i="1"/>
  <c r="I40" i="1"/>
  <c r="I44" i="1" s="1"/>
  <c r="U40" i="1"/>
  <c r="AC40" i="1"/>
  <c r="AE40" i="1"/>
  <c r="AD40" i="1" s="1"/>
  <c r="AF40" i="1"/>
  <c r="CT40" i="1" s="1"/>
  <c r="S40" i="1" s="1"/>
  <c r="AG40" i="1"/>
  <c r="AH40" i="1"/>
  <c r="AI40" i="1"/>
  <c r="CW40" i="1" s="1"/>
  <c r="V40" i="1" s="1"/>
  <c r="AJ40" i="1"/>
  <c r="CX40" i="1" s="1"/>
  <c r="W40" i="1" s="1"/>
  <c r="CQ40" i="1"/>
  <c r="P40" i="1" s="1"/>
  <c r="CS40" i="1"/>
  <c r="R40" i="1" s="1"/>
  <c r="CZ40" i="1" s="1"/>
  <c r="Y40" i="1" s="1"/>
  <c r="CU40" i="1"/>
  <c r="T40" i="1" s="1"/>
  <c r="CV40" i="1"/>
  <c r="FR40" i="1"/>
  <c r="GL40" i="1"/>
  <c r="GO40" i="1"/>
  <c r="GP40" i="1"/>
  <c r="GV40" i="1"/>
  <c r="HC40" i="1"/>
  <c r="GX40" i="1" s="1"/>
  <c r="C41" i="1"/>
  <c r="D41" i="1"/>
  <c r="I41" i="1"/>
  <c r="S41" i="1"/>
  <c r="U41" i="1"/>
  <c r="AB41" i="1"/>
  <c r="AC41" i="1"/>
  <c r="CQ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CS41" i="1"/>
  <c r="R41" i="1" s="1"/>
  <c r="CT41" i="1"/>
  <c r="CV41" i="1"/>
  <c r="FR41" i="1"/>
  <c r="GL41" i="1"/>
  <c r="GO41" i="1"/>
  <c r="GP41" i="1"/>
  <c r="GV41" i="1"/>
  <c r="HC41" i="1"/>
  <c r="GX41" i="1" s="1"/>
  <c r="I42" i="1"/>
  <c r="T42" i="1"/>
  <c r="AC42" i="1"/>
  <c r="AE42" i="1"/>
  <c r="AD42" i="1" s="1"/>
  <c r="AF42" i="1"/>
  <c r="CT42" i="1" s="1"/>
  <c r="AG42" i="1"/>
  <c r="AH42" i="1"/>
  <c r="CV42" i="1" s="1"/>
  <c r="U42" i="1" s="1"/>
  <c r="AI42" i="1"/>
  <c r="CW42" i="1" s="1"/>
  <c r="V42" i="1" s="1"/>
  <c r="AJ42" i="1"/>
  <c r="CX42" i="1" s="1"/>
  <c r="CQ42" i="1"/>
  <c r="P42" i="1" s="1"/>
  <c r="CS42" i="1"/>
  <c r="R42" i="1" s="1"/>
  <c r="CU42" i="1"/>
  <c r="FR42" i="1"/>
  <c r="GL42" i="1"/>
  <c r="GO42" i="1"/>
  <c r="GP42" i="1"/>
  <c r="GV42" i="1"/>
  <c r="HC42" i="1" s="1"/>
  <c r="GX42" i="1" s="1"/>
  <c r="AC43" i="1"/>
  <c r="AE43" i="1"/>
  <c r="CS43" i="1" s="1"/>
  <c r="AF43" i="1"/>
  <c r="AG43" i="1"/>
  <c r="AH43" i="1"/>
  <c r="AI43" i="1"/>
  <c r="CW43" i="1" s="1"/>
  <c r="AJ43" i="1"/>
  <c r="CT43" i="1"/>
  <c r="CU43" i="1"/>
  <c r="CV43" i="1"/>
  <c r="CX43" i="1"/>
  <c r="FR43" i="1"/>
  <c r="GL43" i="1"/>
  <c r="GO43" i="1"/>
  <c r="GP43" i="1"/>
  <c r="GV43" i="1"/>
  <c r="HC43" i="1" s="1"/>
  <c r="R44" i="1"/>
  <c r="V44" i="1"/>
  <c r="AC44" i="1"/>
  <c r="AD44" i="1"/>
  <c r="CR44" i="1" s="1"/>
  <c r="Q44" i="1" s="1"/>
  <c r="AE44" i="1"/>
  <c r="AF44" i="1"/>
  <c r="AG44" i="1"/>
  <c r="AH44" i="1"/>
  <c r="CV44" i="1" s="1"/>
  <c r="U44" i="1" s="1"/>
  <c r="AI44" i="1"/>
  <c r="AJ44" i="1"/>
  <c r="CX44" i="1" s="1"/>
  <c r="W44" i="1" s="1"/>
  <c r="CQ44" i="1"/>
  <c r="P44" i="1" s="1"/>
  <c r="CP44" i="1" s="1"/>
  <c r="O44" i="1" s="1"/>
  <c r="CS44" i="1"/>
  <c r="CT44" i="1"/>
  <c r="S44" i="1" s="1"/>
  <c r="CU44" i="1"/>
  <c r="T44" i="1" s="1"/>
  <c r="CW44" i="1"/>
  <c r="FR44" i="1"/>
  <c r="GL44" i="1"/>
  <c r="GO44" i="1"/>
  <c r="GP44" i="1"/>
  <c r="GV44" i="1"/>
  <c r="HC44" i="1" s="1"/>
  <c r="GX44" i="1" s="1"/>
  <c r="AB45" i="1"/>
  <c r="AC45" i="1"/>
  <c r="CQ45" i="1" s="1"/>
  <c r="AE45" i="1"/>
  <c r="AD45" i="1" s="1"/>
  <c r="AF45" i="1"/>
  <c r="AG45" i="1"/>
  <c r="CU45" i="1" s="1"/>
  <c r="AH45" i="1"/>
  <c r="AI45" i="1"/>
  <c r="AJ45" i="1"/>
  <c r="CX45" i="1" s="1"/>
  <c r="CR45" i="1"/>
  <c r="CS45" i="1"/>
  <c r="CT45" i="1"/>
  <c r="CV45" i="1"/>
  <c r="CW45" i="1"/>
  <c r="FR45" i="1"/>
  <c r="GL45" i="1"/>
  <c r="GO45" i="1"/>
  <c r="GP45" i="1"/>
  <c r="GV45" i="1"/>
  <c r="HC45" i="1"/>
  <c r="I46" i="1"/>
  <c r="AC46" i="1"/>
  <c r="AE46" i="1"/>
  <c r="AF46" i="1"/>
  <c r="CT46" i="1" s="1"/>
  <c r="AG46" i="1"/>
  <c r="AH46" i="1"/>
  <c r="CV46" i="1" s="1"/>
  <c r="AI46" i="1"/>
  <c r="CW46" i="1" s="1"/>
  <c r="AJ46" i="1"/>
  <c r="CX46" i="1" s="1"/>
  <c r="CQ46" i="1"/>
  <c r="CU46" i="1"/>
  <c r="T46" i="1" s="1"/>
  <c r="FR46" i="1"/>
  <c r="GL46" i="1"/>
  <c r="GO46" i="1"/>
  <c r="GP46" i="1"/>
  <c r="GV46" i="1"/>
  <c r="HC46" i="1" s="1"/>
  <c r="AC47" i="1"/>
  <c r="AD47" i="1"/>
  <c r="CR47" i="1" s="1"/>
  <c r="AE47" i="1"/>
  <c r="CS47" i="1" s="1"/>
  <c r="AF47" i="1"/>
  <c r="AG47" i="1"/>
  <c r="AH47" i="1"/>
  <c r="AI47" i="1"/>
  <c r="CW47" i="1" s="1"/>
  <c r="AJ47" i="1"/>
  <c r="CT47" i="1"/>
  <c r="CU47" i="1"/>
  <c r="CV47" i="1"/>
  <c r="CX47" i="1"/>
  <c r="FR47" i="1"/>
  <c r="GL47" i="1"/>
  <c r="GO47" i="1"/>
  <c r="GP47" i="1"/>
  <c r="GV47" i="1"/>
  <c r="HC47" i="1" s="1"/>
  <c r="C48" i="1"/>
  <c r="D48" i="1"/>
  <c r="I48" i="1"/>
  <c r="P48" i="1"/>
  <c r="AC48" i="1"/>
  <c r="AE48" i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Q48" i="1"/>
  <c r="CU48" i="1"/>
  <c r="T48" i="1" s="1"/>
  <c r="CV48" i="1"/>
  <c r="U48" i="1" s="1"/>
  <c r="FR48" i="1"/>
  <c r="GL48" i="1"/>
  <c r="GO48" i="1"/>
  <c r="GP48" i="1"/>
  <c r="GV48" i="1"/>
  <c r="HC48" i="1"/>
  <c r="GX48" i="1" s="1"/>
  <c r="C49" i="1"/>
  <c r="D49" i="1"/>
  <c r="I49" i="1"/>
  <c r="AC49" i="1"/>
  <c r="CQ49" i="1" s="1"/>
  <c r="AE49" i="1"/>
  <c r="AF49" i="1"/>
  <c r="AG49" i="1"/>
  <c r="CU49" i="1" s="1"/>
  <c r="AH49" i="1"/>
  <c r="AI49" i="1"/>
  <c r="CW49" i="1" s="1"/>
  <c r="V49" i="1" s="1"/>
  <c r="AJ49" i="1"/>
  <c r="CX49" i="1" s="1"/>
  <c r="W49" i="1" s="1"/>
  <c r="CT49" i="1"/>
  <c r="S49" i="1" s="1"/>
  <c r="CV49" i="1"/>
  <c r="U49" i="1" s="1"/>
  <c r="FR49" i="1"/>
  <c r="GL49" i="1"/>
  <c r="GO49" i="1"/>
  <c r="GP49" i="1"/>
  <c r="GV49" i="1"/>
  <c r="HC49" i="1"/>
  <c r="GX49" i="1" s="1"/>
  <c r="C50" i="1"/>
  <c r="D50" i="1"/>
  <c r="I50" i="1"/>
  <c r="I56" i="1" s="1"/>
  <c r="AC50" i="1"/>
  <c r="CQ50" i="1" s="1"/>
  <c r="P50" i="1" s="1"/>
  <c r="CP50" i="1" s="1"/>
  <c r="O50" i="1" s="1"/>
  <c r="AE50" i="1"/>
  <c r="AD50" i="1" s="1"/>
  <c r="AF50" i="1"/>
  <c r="AG50" i="1"/>
  <c r="CU50" i="1" s="1"/>
  <c r="T50" i="1" s="1"/>
  <c r="AH50" i="1"/>
  <c r="AI50" i="1"/>
  <c r="AJ50" i="1"/>
  <c r="CX50" i="1" s="1"/>
  <c r="W50" i="1" s="1"/>
  <c r="CR50" i="1"/>
  <c r="Q50" i="1" s="1"/>
  <c r="CS50" i="1"/>
  <c r="R50" i="1" s="1"/>
  <c r="CT50" i="1"/>
  <c r="S50" i="1" s="1"/>
  <c r="CV50" i="1"/>
  <c r="U50" i="1" s="1"/>
  <c r="CW50" i="1"/>
  <c r="V50" i="1" s="1"/>
  <c r="FR50" i="1"/>
  <c r="GL50" i="1"/>
  <c r="GO50" i="1"/>
  <c r="GP50" i="1"/>
  <c r="CD77" i="1" s="1"/>
  <c r="GV50" i="1"/>
  <c r="HC50" i="1"/>
  <c r="GX50" i="1" s="1"/>
  <c r="C51" i="1"/>
  <c r="D51" i="1"/>
  <c r="I51" i="1"/>
  <c r="R51" i="1"/>
  <c r="AC51" i="1"/>
  <c r="AD51" i="1"/>
  <c r="CR51" i="1" s="1"/>
  <c r="Q51" i="1" s="1"/>
  <c r="AE51" i="1"/>
  <c r="AF51" i="1"/>
  <c r="AG51" i="1"/>
  <c r="AH51" i="1"/>
  <c r="CV51" i="1" s="1"/>
  <c r="U51" i="1" s="1"/>
  <c r="AI51" i="1"/>
  <c r="AJ51" i="1"/>
  <c r="CX51" i="1" s="1"/>
  <c r="W51" i="1" s="1"/>
  <c r="CQ51" i="1"/>
  <c r="P51" i="1" s="1"/>
  <c r="CP51" i="1" s="1"/>
  <c r="O51" i="1" s="1"/>
  <c r="CS51" i="1"/>
  <c r="CT51" i="1"/>
  <c r="S51" i="1" s="1"/>
  <c r="CU51" i="1"/>
  <c r="T51" i="1" s="1"/>
  <c r="CW51" i="1"/>
  <c r="V51" i="1" s="1"/>
  <c r="FR51" i="1"/>
  <c r="GL51" i="1"/>
  <c r="GO51" i="1"/>
  <c r="GP51" i="1"/>
  <c r="GV51" i="1"/>
  <c r="HC51" i="1" s="1"/>
  <c r="GX51" i="1" s="1"/>
  <c r="I52" i="1"/>
  <c r="U52" i="1"/>
  <c r="AC52" i="1"/>
  <c r="AE52" i="1"/>
  <c r="AD52" i="1" s="1"/>
  <c r="AF52" i="1"/>
  <c r="AG52" i="1"/>
  <c r="CU52" i="1" s="1"/>
  <c r="T52" i="1" s="1"/>
  <c r="AH52" i="1"/>
  <c r="AI52" i="1"/>
  <c r="AJ52" i="1"/>
  <c r="CX52" i="1" s="1"/>
  <c r="W52" i="1" s="1"/>
  <c r="CR52" i="1"/>
  <c r="Q52" i="1" s="1"/>
  <c r="CS52" i="1"/>
  <c r="R52" i="1" s="1"/>
  <c r="CT52" i="1"/>
  <c r="S52" i="1" s="1"/>
  <c r="CV52" i="1"/>
  <c r="CW52" i="1"/>
  <c r="V52" i="1" s="1"/>
  <c r="FR52" i="1"/>
  <c r="GL52" i="1"/>
  <c r="GO52" i="1"/>
  <c r="GP52" i="1"/>
  <c r="GV52" i="1"/>
  <c r="HC52" i="1"/>
  <c r="GX52" i="1" s="1"/>
  <c r="I53" i="1"/>
  <c r="P53" i="1"/>
  <c r="T53" i="1"/>
  <c r="AB53" i="1"/>
  <c r="AC53" i="1"/>
  <c r="AE53" i="1"/>
  <c r="AD53" i="1" s="1"/>
  <c r="CR53" i="1" s="1"/>
  <c r="AF53" i="1"/>
  <c r="CT53" i="1" s="1"/>
  <c r="S53" i="1" s="1"/>
  <c r="AG53" i="1"/>
  <c r="AH53" i="1"/>
  <c r="CV53" i="1" s="1"/>
  <c r="U53" i="1" s="1"/>
  <c r="AI53" i="1"/>
  <c r="CW53" i="1" s="1"/>
  <c r="AJ53" i="1"/>
  <c r="CX53" i="1" s="1"/>
  <c r="W53" i="1" s="1"/>
  <c r="CQ53" i="1"/>
  <c r="CS53" i="1"/>
  <c r="R53" i="1" s="1"/>
  <c r="CU53" i="1"/>
  <c r="FR53" i="1"/>
  <c r="GL53" i="1"/>
  <c r="GO53" i="1"/>
  <c r="GP53" i="1"/>
  <c r="GV53" i="1"/>
  <c r="HC53" i="1" s="1"/>
  <c r="GX53" i="1"/>
  <c r="AC54" i="1"/>
  <c r="AD54" i="1"/>
  <c r="CR54" i="1" s="1"/>
  <c r="AE54" i="1"/>
  <c r="CS54" i="1" s="1"/>
  <c r="AF54" i="1"/>
  <c r="AG54" i="1"/>
  <c r="CU54" i="1" s="1"/>
  <c r="AH54" i="1"/>
  <c r="AI54" i="1"/>
  <c r="CW54" i="1" s="1"/>
  <c r="AJ54" i="1"/>
  <c r="CT54" i="1"/>
  <c r="CV54" i="1"/>
  <c r="CX54" i="1"/>
  <c r="FR54" i="1"/>
  <c r="GL54" i="1"/>
  <c r="GO54" i="1"/>
  <c r="GP54" i="1"/>
  <c r="GV54" i="1"/>
  <c r="HC54" i="1" s="1"/>
  <c r="I55" i="1"/>
  <c r="R55" i="1"/>
  <c r="S55" i="1"/>
  <c r="AC55" i="1"/>
  <c r="AB55" i="1" s="1"/>
  <c r="AD55" i="1"/>
  <c r="CR55" i="1" s="1"/>
  <c r="Q55" i="1" s="1"/>
  <c r="AE55" i="1"/>
  <c r="AF55" i="1"/>
  <c r="AG55" i="1"/>
  <c r="AH55" i="1"/>
  <c r="CV55" i="1" s="1"/>
  <c r="U55" i="1" s="1"/>
  <c r="AI55" i="1"/>
  <c r="AJ55" i="1"/>
  <c r="CQ55" i="1"/>
  <c r="P55" i="1" s="1"/>
  <c r="CP55" i="1" s="1"/>
  <c r="O55" i="1" s="1"/>
  <c r="CS55" i="1"/>
  <c r="CT55" i="1"/>
  <c r="CU55" i="1"/>
  <c r="T55" i="1" s="1"/>
  <c r="CW55" i="1"/>
  <c r="V55" i="1" s="1"/>
  <c r="CX55" i="1"/>
  <c r="W55" i="1" s="1"/>
  <c r="FR55" i="1"/>
  <c r="GL55" i="1"/>
  <c r="GO55" i="1"/>
  <c r="GP55" i="1"/>
  <c r="GV55" i="1"/>
  <c r="HC55" i="1"/>
  <c r="GX55" i="1" s="1"/>
  <c r="AC56" i="1"/>
  <c r="AE56" i="1"/>
  <c r="AD56" i="1" s="1"/>
  <c r="AF56" i="1"/>
  <c r="AG56" i="1"/>
  <c r="CU56" i="1" s="1"/>
  <c r="AH56" i="1"/>
  <c r="AI56" i="1"/>
  <c r="AJ56" i="1"/>
  <c r="CR56" i="1"/>
  <c r="Q56" i="1" s="1"/>
  <c r="CS56" i="1"/>
  <c r="R56" i="1" s="1"/>
  <c r="CT56" i="1"/>
  <c r="CV56" i="1"/>
  <c r="U56" i="1" s="1"/>
  <c r="CW56" i="1"/>
  <c r="V56" i="1" s="1"/>
  <c r="CX56" i="1"/>
  <c r="W56" i="1" s="1"/>
  <c r="FR56" i="1"/>
  <c r="GL56" i="1"/>
  <c r="GO56" i="1"/>
  <c r="GP56" i="1"/>
  <c r="GV56" i="1"/>
  <c r="GX56" i="1"/>
  <c r="HC56" i="1"/>
  <c r="I57" i="1"/>
  <c r="U57" i="1"/>
  <c r="AC57" i="1"/>
  <c r="AE57" i="1"/>
  <c r="AD57" i="1" s="1"/>
  <c r="AF57" i="1"/>
  <c r="CT57" i="1" s="1"/>
  <c r="S57" i="1" s="1"/>
  <c r="AG57" i="1"/>
  <c r="AH57" i="1"/>
  <c r="AI57" i="1"/>
  <c r="CW57" i="1" s="1"/>
  <c r="V57" i="1" s="1"/>
  <c r="AJ57" i="1"/>
  <c r="CX57" i="1" s="1"/>
  <c r="W57" i="1" s="1"/>
  <c r="CQ57" i="1"/>
  <c r="P57" i="1" s="1"/>
  <c r="CS57" i="1"/>
  <c r="R57" i="1" s="1"/>
  <c r="CZ57" i="1" s="1"/>
  <c r="Y57" i="1" s="1"/>
  <c r="CU57" i="1"/>
  <c r="T57" i="1" s="1"/>
  <c r="CV57" i="1"/>
  <c r="FR57" i="1"/>
  <c r="GL57" i="1"/>
  <c r="GO57" i="1"/>
  <c r="GP57" i="1"/>
  <c r="GV57" i="1"/>
  <c r="HC57" i="1"/>
  <c r="GX57" i="1" s="1"/>
  <c r="C58" i="1"/>
  <c r="D58" i="1"/>
  <c r="I58" i="1"/>
  <c r="S58" i="1"/>
  <c r="U58" i="1"/>
  <c r="AB58" i="1"/>
  <c r="AC58" i="1"/>
  <c r="CQ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X58" i="1" s="1"/>
  <c r="W58" i="1" s="1"/>
  <c r="CS58" i="1"/>
  <c r="R58" i="1" s="1"/>
  <c r="CT58" i="1"/>
  <c r="CV58" i="1"/>
  <c r="FR58" i="1"/>
  <c r="GL58" i="1"/>
  <c r="GO58" i="1"/>
  <c r="GP58" i="1"/>
  <c r="GV58" i="1"/>
  <c r="HC58" i="1"/>
  <c r="GX58" i="1" s="1"/>
  <c r="C59" i="1"/>
  <c r="D59" i="1"/>
  <c r="I59" i="1"/>
  <c r="I63" i="1" s="1"/>
  <c r="V59" i="1"/>
  <c r="AC59" i="1"/>
  <c r="CQ59" i="1" s="1"/>
  <c r="P59" i="1" s="1"/>
  <c r="AD59" i="1"/>
  <c r="CR59" i="1" s="1"/>
  <c r="AE59" i="1"/>
  <c r="AF59" i="1"/>
  <c r="CT59" i="1" s="1"/>
  <c r="S59" i="1" s="1"/>
  <c r="AG59" i="1"/>
  <c r="AH59" i="1"/>
  <c r="CV59" i="1" s="1"/>
  <c r="AI59" i="1"/>
  <c r="AJ59" i="1"/>
  <c r="CX59" i="1" s="1"/>
  <c r="W59" i="1" s="1"/>
  <c r="CS59" i="1"/>
  <c r="R59" i="1" s="1"/>
  <c r="CU59" i="1"/>
  <c r="T59" i="1" s="1"/>
  <c r="CW59" i="1"/>
  <c r="FR59" i="1"/>
  <c r="GL59" i="1"/>
  <c r="GO59" i="1"/>
  <c r="GP59" i="1"/>
  <c r="GV59" i="1"/>
  <c r="HC59" i="1"/>
  <c r="GX59" i="1" s="1"/>
  <c r="I60" i="1"/>
  <c r="S60" i="1"/>
  <c r="U60" i="1"/>
  <c r="AB60" i="1"/>
  <c r="AC60" i="1"/>
  <c r="CQ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X60" i="1" s="1"/>
  <c r="W60" i="1" s="1"/>
  <c r="CS60" i="1"/>
  <c r="R60" i="1" s="1"/>
  <c r="CT60" i="1"/>
  <c r="CV60" i="1"/>
  <c r="FR60" i="1"/>
  <c r="GL60" i="1"/>
  <c r="GO60" i="1"/>
  <c r="GP60" i="1"/>
  <c r="GV60" i="1"/>
  <c r="HC60" i="1"/>
  <c r="GX60" i="1" s="1"/>
  <c r="I61" i="1"/>
  <c r="T61" i="1"/>
  <c r="AC61" i="1"/>
  <c r="AE61" i="1"/>
  <c r="AD61" i="1" s="1"/>
  <c r="AF61" i="1"/>
  <c r="CT61" i="1" s="1"/>
  <c r="AG61" i="1"/>
  <c r="AH61" i="1"/>
  <c r="CV61" i="1" s="1"/>
  <c r="U61" i="1" s="1"/>
  <c r="AI61" i="1"/>
  <c r="CW61" i="1" s="1"/>
  <c r="V61" i="1" s="1"/>
  <c r="AJ61" i="1"/>
  <c r="CX61" i="1" s="1"/>
  <c r="CQ61" i="1"/>
  <c r="P61" i="1" s="1"/>
  <c r="CU61" i="1"/>
  <c r="FR61" i="1"/>
  <c r="GL61" i="1"/>
  <c r="GO61" i="1"/>
  <c r="GP61" i="1"/>
  <c r="GV61" i="1"/>
  <c r="HC61" i="1" s="1"/>
  <c r="GX61" i="1" s="1"/>
  <c r="AC62" i="1"/>
  <c r="AE62" i="1"/>
  <c r="CS62" i="1" s="1"/>
  <c r="AF62" i="1"/>
  <c r="AG62" i="1"/>
  <c r="AH62" i="1"/>
  <c r="AI62" i="1"/>
  <c r="CW62" i="1" s="1"/>
  <c r="AJ62" i="1"/>
  <c r="CT62" i="1"/>
  <c r="CU62" i="1"/>
  <c r="CV62" i="1"/>
  <c r="CX62" i="1"/>
  <c r="FR62" i="1"/>
  <c r="GL62" i="1"/>
  <c r="GO62" i="1"/>
  <c r="GP62" i="1"/>
  <c r="GV62" i="1"/>
  <c r="HC62" i="1" s="1"/>
  <c r="AC63" i="1"/>
  <c r="AD63" i="1"/>
  <c r="CR63" i="1" s="1"/>
  <c r="AE63" i="1"/>
  <c r="AF63" i="1"/>
  <c r="AG63" i="1"/>
  <c r="AH63" i="1"/>
  <c r="CV63" i="1" s="1"/>
  <c r="AI63" i="1"/>
  <c r="AJ63" i="1"/>
  <c r="CX63" i="1" s="1"/>
  <c r="W63" i="1" s="1"/>
  <c r="CQ63" i="1"/>
  <c r="CS63" i="1"/>
  <c r="CT63" i="1"/>
  <c r="CU63" i="1"/>
  <c r="CW63" i="1"/>
  <c r="FR63" i="1"/>
  <c r="GL63" i="1"/>
  <c r="GO63" i="1"/>
  <c r="GP63" i="1"/>
  <c r="GV63" i="1"/>
  <c r="HC63" i="1" s="1"/>
  <c r="AB64" i="1"/>
  <c r="AC64" i="1"/>
  <c r="CQ64" i="1" s="1"/>
  <c r="AE64" i="1"/>
  <c r="AD64" i="1" s="1"/>
  <c r="AF64" i="1"/>
  <c r="AG64" i="1"/>
  <c r="CU64" i="1" s="1"/>
  <c r="AH64" i="1"/>
  <c r="AI64" i="1"/>
  <c r="AJ64" i="1"/>
  <c r="CX64" i="1" s="1"/>
  <c r="CR64" i="1"/>
  <c r="CS64" i="1"/>
  <c r="CT64" i="1"/>
  <c r="CV64" i="1"/>
  <c r="CW64" i="1"/>
  <c r="FR64" i="1"/>
  <c r="GL64" i="1"/>
  <c r="GO64" i="1"/>
  <c r="GP64" i="1"/>
  <c r="GV64" i="1"/>
  <c r="HC64" i="1"/>
  <c r="I65" i="1"/>
  <c r="AC65" i="1"/>
  <c r="AE65" i="1"/>
  <c r="AF65" i="1"/>
  <c r="CT65" i="1" s="1"/>
  <c r="AG65" i="1"/>
  <c r="AH65" i="1"/>
  <c r="CV65" i="1" s="1"/>
  <c r="AI65" i="1"/>
  <c r="CW65" i="1" s="1"/>
  <c r="V65" i="1" s="1"/>
  <c r="AJ65" i="1"/>
  <c r="CX65" i="1" s="1"/>
  <c r="CQ65" i="1"/>
  <c r="CU65" i="1"/>
  <c r="T65" i="1" s="1"/>
  <c r="FR65" i="1"/>
  <c r="GL65" i="1"/>
  <c r="GO65" i="1"/>
  <c r="GP65" i="1"/>
  <c r="GV65" i="1"/>
  <c r="HC65" i="1" s="1"/>
  <c r="C66" i="1"/>
  <c r="D66" i="1"/>
  <c r="I66" i="1"/>
  <c r="AC66" i="1"/>
  <c r="CQ66" i="1" s="1"/>
  <c r="AE66" i="1"/>
  <c r="AD66" i="1" s="1"/>
  <c r="CR66" i="1" s="1"/>
  <c r="AF66" i="1"/>
  <c r="CT66" i="1" s="1"/>
  <c r="S66" i="1" s="1"/>
  <c r="AG66" i="1"/>
  <c r="CU66" i="1" s="1"/>
  <c r="AH66" i="1"/>
  <c r="AI66" i="1"/>
  <c r="CW66" i="1" s="1"/>
  <c r="AJ66" i="1"/>
  <c r="CX66" i="1" s="1"/>
  <c r="W66" i="1" s="1"/>
  <c r="CS66" i="1"/>
  <c r="R66" i="1" s="1"/>
  <c r="CZ66" i="1" s="1"/>
  <c r="Y66" i="1" s="1"/>
  <c r="CV66" i="1"/>
  <c r="FR66" i="1"/>
  <c r="GL66" i="1"/>
  <c r="GO66" i="1"/>
  <c r="GP66" i="1"/>
  <c r="GV66" i="1"/>
  <c r="HC66" i="1"/>
  <c r="GX66" i="1" s="1"/>
  <c r="C67" i="1"/>
  <c r="D67" i="1"/>
  <c r="I67" i="1"/>
  <c r="AC67" i="1"/>
  <c r="AD67" i="1"/>
  <c r="CR67" i="1" s="1"/>
  <c r="AE67" i="1"/>
  <c r="AF67" i="1"/>
  <c r="AB67" i="1" s="1"/>
  <c r="AG67" i="1"/>
  <c r="AH67" i="1"/>
  <c r="CV67" i="1" s="1"/>
  <c r="AI67" i="1"/>
  <c r="AJ67" i="1"/>
  <c r="CX67" i="1" s="1"/>
  <c r="W67" i="1" s="1"/>
  <c r="CQ67" i="1"/>
  <c r="CS67" i="1"/>
  <c r="CT67" i="1"/>
  <c r="S67" i="1" s="1"/>
  <c r="CU67" i="1"/>
  <c r="CW67" i="1"/>
  <c r="FR67" i="1"/>
  <c r="GL67" i="1"/>
  <c r="GO67" i="1"/>
  <c r="GP67" i="1"/>
  <c r="GV67" i="1"/>
  <c r="HC67" i="1"/>
  <c r="C68" i="1"/>
  <c r="D68" i="1"/>
  <c r="I68" i="1"/>
  <c r="U68" i="1"/>
  <c r="AC68" i="1"/>
  <c r="AE68" i="1"/>
  <c r="CS68" i="1" s="1"/>
  <c r="R68" i="1" s="1"/>
  <c r="AF68" i="1"/>
  <c r="AG68" i="1"/>
  <c r="AH68" i="1"/>
  <c r="AI68" i="1"/>
  <c r="CW68" i="1" s="1"/>
  <c r="V68" i="1" s="1"/>
  <c r="AJ68" i="1"/>
  <c r="CT68" i="1"/>
  <c r="S68" i="1" s="1"/>
  <c r="CU68" i="1"/>
  <c r="T68" i="1" s="1"/>
  <c r="CV68" i="1"/>
  <c r="CX68" i="1"/>
  <c r="W68" i="1" s="1"/>
  <c r="CY68" i="1"/>
  <c r="X68" i="1" s="1"/>
  <c r="CZ68" i="1"/>
  <c r="Y68" i="1" s="1"/>
  <c r="FR68" i="1"/>
  <c r="GL68" i="1"/>
  <c r="GO68" i="1"/>
  <c r="GP68" i="1"/>
  <c r="GV68" i="1"/>
  <c r="HC68" i="1" s="1"/>
  <c r="GX68" i="1"/>
  <c r="C69" i="1"/>
  <c r="D69" i="1"/>
  <c r="I69" i="1"/>
  <c r="P69" i="1"/>
  <c r="AC69" i="1"/>
  <c r="AE69" i="1"/>
  <c r="AD69" i="1" s="1"/>
  <c r="CR69" i="1" s="1"/>
  <c r="AF69" i="1"/>
  <c r="AG69" i="1"/>
  <c r="AH69" i="1"/>
  <c r="CV69" i="1" s="1"/>
  <c r="AI69" i="1"/>
  <c r="CW69" i="1" s="1"/>
  <c r="AJ69" i="1"/>
  <c r="CX69" i="1" s="1"/>
  <c r="W69" i="1" s="1"/>
  <c r="CQ69" i="1"/>
  <c r="CU69" i="1"/>
  <c r="T69" i="1" s="1"/>
  <c r="FR69" i="1"/>
  <c r="GL69" i="1"/>
  <c r="GO69" i="1"/>
  <c r="GP69" i="1"/>
  <c r="GV69" i="1"/>
  <c r="HC69" i="1" s="1"/>
  <c r="GX69" i="1" s="1"/>
  <c r="C70" i="1"/>
  <c r="D70" i="1"/>
  <c r="I70" i="1"/>
  <c r="AC70" i="1"/>
  <c r="CQ70" i="1" s="1"/>
  <c r="AE70" i="1"/>
  <c r="AD70" i="1" s="1"/>
  <c r="CR70" i="1" s="1"/>
  <c r="AF70" i="1"/>
  <c r="AG70" i="1"/>
  <c r="CU70" i="1" s="1"/>
  <c r="AH70" i="1"/>
  <c r="AI70" i="1"/>
  <c r="CW70" i="1" s="1"/>
  <c r="AJ70" i="1"/>
  <c r="CS70" i="1"/>
  <c r="CT70" i="1"/>
  <c r="CV70" i="1"/>
  <c r="CX70" i="1"/>
  <c r="FR70" i="1"/>
  <c r="GL70" i="1"/>
  <c r="GO70" i="1"/>
  <c r="GP70" i="1"/>
  <c r="GV70" i="1"/>
  <c r="HC70" i="1"/>
  <c r="C71" i="1"/>
  <c r="D71" i="1"/>
  <c r="I71" i="1"/>
  <c r="T71" i="1" s="1"/>
  <c r="S71" i="1"/>
  <c r="AC71" i="1"/>
  <c r="AD71" i="1"/>
  <c r="CR71" i="1" s="1"/>
  <c r="AE71" i="1"/>
  <c r="AF71" i="1"/>
  <c r="CT71" i="1" s="1"/>
  <c r="AG71" i="1"/>
  <c r="AH71" i="1"/>
  <c r="CV71" i="1" s="1"/>
  <c r="AI71" i="1"/>
  <c r="AJ71" i="1"/>
  <c r="CX71" i="1" s="1"/>
  <c r="W71" i="1" s="1"/>
  <c r="CQ71" i="1"/>
  <c r="P71" i="1" s="1"/>
  <c r="CS71" i="1"/>
  <c r="CU71" i="1"/>
  <c r="CW71" i="1"/>
  <c r="V71" i="1" s="1"/>
  <c r="FR71" i="1"/>
  <c r="GL71" i="1"/>
  <c r="GO71" i="1"/>
  <c r="GP71" i="1"/>
  <c r="GV71" i="1"/>
  <c r="HC71" i="1"/>
  <c r="AC72" i="1"/>
  <c r="CQ72" i="1" s="1"/>
  <c r="AE72" i="1"/>
  <c r="AF72" i="1"/>
  <c r="AG72" i="1"/>
  <c r="CU72" i="1" s="1"/>
  <c r="AH72" i="1"/>
  <c r="AI72" i="1"/>
  <c r="CW72" i="1" s="1"/>
  <c r="AJ72" i="1"/>
  <c r="CT72" i="1"/>
  <c r="CV72" i="1"/>
  <c r="CX72" i="1"/>
  <c r="FR72" i="1"/>
  <c r="GL72" i="1"/>
  <c r="GO72" i="1"/>
  <c r="GP72" i="1"/>
  <c r="GV72" i="1"/>
  <c r="HC72" i="1"/>
  <c r="AC73" i="1"/>
  <c r="AD73" i="1"/>
  <c r="AB73" i="1" s="1"/>
  <c r="AE73" i="1"/>
  <c r="AF73" i="1"/>
  <c r="CT73" i="1" s="1"/>
  <c r="AG73" i="1"/>
  <c r="AH73" i="1"/>
  <c r="AI73" i="1"/>
  <c r="AJ73" i="1"/>
  <c r="CX73" i="1" s="1"/>
  <c r="CQ73" i="1"/>
  <c r="CR73" i="1"/>
  <c r="CS73" i="1"/>
  <c r="CU73" i="1"/>
  <c r="CV73" i="1"/>
  <c r="CW73" i="1"/>
  <c r="FR73" i="1"/>
  <c r="GL73" i="1"/>
  <c r="GO73" i="1"/>
  <c r="GP73" i="1"/>
  <c r="GV73" i="1"/>
  <c r="HC73" i="1"/>
  <c r="AC74" i="1"/>
  <c r="AE74" i="1"/>
  <c r="AF74" i="1"/>
  <c r="AG74" i="1"/>
  <c r="AH74" i="1"/>
  <c r="AI74" i="1"/>
  <c r="CW74" i="1" s="1"/>
  <c r="AJ74" i="1"/>
  <c r="CQ74" i="1"/>
  <c r="CT74" i="1"/>
  <c r="CU74" i="1"/>
  <c r="CV74" i="1"/>
  <c r="CX74" i="1"/>
  <c r="FR74" i="1"/>
  <c r="GL74" i="1"/>
  <c r="GO74" i="1"/>
  <c r="GP74" i="1"/>
  <c r="GV74" i="1"/>
  <c r="HC74" i="1" s="1"/>
  <c r="AC75" i="1"/>
  <c r="CQ75" i="1" s="1"/>
  <c r="AD75" i="1"/>
  <c r="CR75" i="1" s="1"/>
  <c r="AE75" i="1"/>
  <c r="AF75" i="1"/>
  <c r="CT75" i="1" s="1"/>
  <c r="AG75" i="1"/>
  <c r="AH75" i="1"/>
  <c r="CV75" i="1" s="1"/>
  <c r="AI75" i="1"/>
  <c r="AJ75" i="1"/>
  <c r="CX75" i="1" s="1"/>
  <c r="CS75" i="1"/>
  <c r="CU75" i="1"/>
  <c r="CW75" i="1"/>
  <c r="FR75" i="1"/>
  <c r="GL75" i="1"/>
  <c r="GO75" i="1"/>
  <c r="GP75" i="1"/>
  <c r="GV75" i="1"/>
  <c r="HC75" i="1"/>
  <c r="B77" i="1"/>
  <c r="B26" i="1" s="1"/>
  <c r="C77" i="1"/>
  <c r="C26" i="1" s="1"/>
  <c r="D77" i="1"/>
  <c r="F77" i="1"/>
  <c r="F26" i="1" s="1"/>
  <c r="G77" i="1"/>
  <c r="G26" i="1" s="1"/>
  <c r="AO77" i="1"/>
  <c r="AO26" i="1" s="1"/>
  <c r="BB77" i="1"/>
  <c r="BB26" i="1" s="1"/>
  <c r="BC77" i="1"/>
  <c r="BX77" i="1"/>
  <c r="BX26" i="1" s="1"/>
  <c r="CK77" i="1"/>
  <c r="CK26" i="1" s="1"/>
  <c r="CL77" i="1"/>
  <c r="CL26" i="1" s="1"/>
  <c r="ET77" i="1"/>
  <c r="ET26" i="1" s="1"/>
  <c r="EU77" i="1"/>
  <c r="EU26" i="1" s="1"/>
  <c r="FP77" i="1"/>
  <c r="GC77" i="1"/>
  <c r="GC26" i="1" s="1"/>
  <c r="GD77" i="1"/>
  <c r="GD26" i="1" s="1"/>
  <c r="P90" i="1"/>
  <c r="P93" i="1"/>
  <c r="D109" i="1"/>
  <c r="D111" i="1"/>
  <c r="E111" i="1"/>
  <c r="Z111" i="1"/>
  <c r="AA111" i="1"/>
  <c r="AM111" i="1"/>
  <c r="AN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R111" i="1"/>
  <c r="DS111" i="1"/>
  <c r="EE111" i="1"/>
  <c r="EF111" i="1"/>
  <c r="EV111" i="1"/>
  <c r="EW111" i="1"/>
  <c r="EX111" i="1"/>
  <c r="EY111" i="1"/>
  <c r="EZ111" i="1"/>
  <c r="FA111" i="1"/>
  <c r="FB111" i="1"/>
  <c r="FC111" i="1"/>
  <c r="FD111" i="1"/>
  <c r="FE111" i="1"/>
  <c r="FF111" i="1"/>
  <c r="FG111" i="1"/>
  <c r="FH111" i="1"/>
  <c r="FI111" i="1"/>
  <c r="FJ111" i="1"/>
  <c r="FK111" i="1"/>
  <c r="FL111" i="1"/>
  <c r="FM111" i="1"/>
  <c r="FN111" i="1"/>
  <c r="FO111" i="1"/>
  <c r="GD111" i="1"/>
  <c r="GE111" i="1"/>
  <c r="GF111" i="1"/>
  <c r="GG111" i="1"/>
  <c r="GH111" i="1"/>
  <c r="GI111" i="1"/>
  <c r="GJ111" i="1"/>
  <c r="GK111" i="1"/>
  <c r="GL111" i="1"/>
  <c r="GM111" i="1"/>
  <c r="GN111" i="1"/>
  <c r="GO111" i="1"/>
  <c r="GP111" i="1"/>
  <c r="GQ111" i="1"/>
  <c r="GR111" i="1"/>
  <c r="GS111" i="1"/>
  <c r="GT111" i="1"/>
  <c r="GU111" i="1"/>
  <c r="GV111" i="1"/>
  <c r="GW111" i="1"/>
  <c r="GX111" i="1"/>
  <c r="C113" i="1"/>
  <c r="D113" i="1"/>
  <c r="I113" i="1"/>
  <c r="CX159" i="3" s="1"/>
  <c r="S113" i="1"/>
  <c r="CY113" i="1" s="1"/>
  <c r="X113" i="1" s="1"/>
  <c r="T113" i="1"/>
  <c r="AC113" i="1"/>
  <c r="AD113" i="1"/>
  <c r="CR113" i="1" s="1"/>
  <c r="Q113" i="1" s="1"/>
  <c r="AE113" i="1"/>
  <c r="AF113" i="1"/>
  <c r="AG113" i="1"/>
  <c r="AH113" i="1"/>
  <c r="CV113" i="1" s="1"/>
  <c r="U113" i="1" s="1"/>
  <c r="AI113" i="1"/>
  <c r="AJ113" i="1"/>
  <c r="CQ113" i="1"/>
  <c r="P113" i="1" s="1"/>
  <c r="CS113" i="1"/>
  <c r="R113" i="1" s="1"/>
  <c r="CT113" i="1"/>
  <c r="CU113" i="1"/>
  <c r="CW113" i="1"/>
  <c r="V113" i="1" s="1"/>
  <c r="CX113" i="1"/>
  <c r="W113" i="1" s="1"/>
  <c r="FR113" i="1"/>
  <c r="GL113" i="1"/>
  <c r="GO113" i="1"/>
  <c r="GP113" i="1"/>
  <c r="GV113" i="1"/>
  <c r="HC113" i="1" s="1"/>
  <c r="GX113" i="1" s="1"/>
  <c r="C114" i="1"/>
  <c r="D114" i="1"/>
  <c r="I114" i="1"/>
  <c r="CX160" i="3" s="1"/>
  <c r="P114" i="1"/>
  <c r="AC114" i="1"/>
  <c r="AE114" i="1"/>
  <c r="AF114" i="1"/>
  <c r="AG114" i="1"/>
  <c r="AH114" i="1"/>
  <c r="CV114" i="1" s="1"/>
  <c r="U114" i="1" s="1"/>
  <c r="AI114" i="1"/>
  <c r="CW114" i="1" s="1"/>
  <c r="V114" i="1" s="1"/>
  <c r="AJ114" i="1"/>
  <c r="CQ114" i="1"/>
  <c r="CT114" i="1"/>
  <c r="S114" i="1" s="1"/>
  <c r="CU114" i="1"/>
  <c r="T114" i="1" s="1"/>
  <c r="CX114" i="1"/>
  <c r="W114" i="1" s="1"/>
  <c r="FR114" i="1"/>
  <c r="GL114" i="1"/>
  <c r="GO114" i="1"/>
  <c r="GP114" i="1"/>
  <c r="GV114" i="1"/>
  <c r="HC114" i="1" s="1"/>
  <c r="GX114" i="1" s="1"/>
  <c r="C115" i="1"/>
  <c r="D115" i="1"/>
  <c r="I115" i="1"/>
  <c r="AC115" i="1"/>
  <c r="AE115" i="1"/>
  <c r="AD115" i="1" s="1"/>
  <c r="AF115" i="1"/>
  <c r="CT115" i="1" s="1"/>
  <c r="AG115" i="1"/>
  <c r="AH115" i="1"/>
  <c r="AI115" i="1"/>
  <c r="CW115" i="1" s="1"/>
  <c r="AJ115" i="1"/>
  <c r="CX115" i="1" s="1"/>
  <c r="CQ115" i="1"/>
  <c r="CS115" i="1"/>
  <c r="R115" i="1" s="1"/>
  <c r="CU115" i="1"/>
  <c r="CV115" i="1"/>
  <c r="FR115" i="1"/>
  <c r="GL115" i="1"/>
  <c r="GO115" i="1"/>
  <c r="GP115" i="1"/>
  <c r="GV115" i="1"/>
  <c r="HC115" i="1"/>
  <c r="C116" i="1"/>
  <c r="D116" i="1"/>
  <c r="I116" i="1"/>
  <c r="R116" i="1"/>
  <c r="AB116" i="1"/>
  <c r="AC116" i="1"/>
  <c r="CQ116" i="1" s="1"/>
  <c r="AE116" i="1"/>
  <c r="AD116" i="1" s="1"/>
  <c r="CR116" i="1" s="1"/>
  <c r="Q116" i="1" s="1"/>
  <c r="AF116" i="1"/>
  <c r="CT116" i="1" s="1"/>
  <c r="S116" i="1" s="1"/>
  <c r="AG116" i="1"/>
  <c r="CU116" i="1" s="1"/>
  <c r="T116" i="1" s="1"/>
  <c r="AH116" i="1"/>
  <c r="AI116" i="1"/>
  <c r="AJ116" i="1"/>
  <c r="CX116" i="1" s="1"/>
  <c r="W116" i="1" s="1"/>
  <c r="CS116" i="1"/>
  <c r="CV116" i="1"/>
  <c r="U116" i="1" s="1"/>
  <c r="CW116" i="1"/>
  <c r="V116" i="1" s="1"/>
  <c r="FR116" i="1"/>
  <c r="GL116" i="1"/>
  <c r="GO116" i="1"/>
  <c r="GP116" i="1"/>
  <c r="GV116" i="1"/>
  <c r="HC116" i="1"/>
  <c r="GX116" i="1" s="1"/>
  <c r="C117" i="1"/>
  <c r="D117" i="1"/>
  <c r="I117" i="1"/>
  <c r="CX169" i="3" s="1"/>
  <c r="P117" i="1"/>
  <c r="T117" i="1"/>
  <c r="AC117" i="1"/>
  <c r="AD117" i="1"/>
  <c r="CR117" i="1" s="1"/>
  <c r="Q117" i="1" s="1"/>
  <c r="AE117" i="1"/>
  <c r="AF117" i="1"/>
  <c r="AG117" i="1"/>
  <c r="AH117" i="1"/>
  <c r="CV117" i="1" s="1"/>
  <c r="U117" i="1" s="1"/>
  <c r="AI117" i="1"/>
  <c r="AJ117" i="1"/>
  <c r="CQ117" i="1"/>
  <c r="CS117" i="1"/>
  <c r="R117" i="1" s="1"/>
  <c r="CT117" i="1"/>
  <c r="S117" i="1" s="1"/>
  <c r="CZ117" i="1" s="1"/>
  <c r="Y117" i="1" s="1"/>
  <c r="CU117" i="1"/>
  <c r="CW117" i="1"/>
  <c r="V117" i="1" s="1"/>
  <c r="CX117" i="1"/>
  <c r="W117" i="1" s="1"/>
  <c r="CY117" i="1"/>
  <c r="X117" i="1" s="1"/>
  <c r="FR117" i="1"/>
  <c r="GL117" i="1"/>
  <c r="GO117" i="1"/>
  <c r="GP117" i="1"/>
  <c r="GV117" i="1"/>
  <c r="HC117" i="1"/>
  <c r="GX117" i="1" s="1"/>
  <c r="C118" i="1"/>
  <c r="D118" i="1"/>
  <c r="I118" i="1"/>
  <c r="CX170" i="3" s="1"/>
  <c r="U118" i="1"/>
  <c r="AC118" i="1"/>
  <c r="AE118" i="1"/>
  <c r="CS118" i="1" s="1"/>
  <c r="R118" i="1" s="1"/>
  <c r="AF118" i="1"/>
  <c r="AG118" i="1"/>
  <c r="CU118" i="1" s="1"/>
  <c r="T118" i="1" s="1"/>
  <c r="AH118" i="1"/>
  <c r="AI118" i="1"/>
  <c r="CW118" i="1" s="1"/>
  <c r="V118" i="1" s="1"/>
  <c r="AJ118" i="1"/>
  <c r="CT118" i="1"/>
  <c r="S118" i="1" s="1"/>
  <c r="CZ118" i="1" s="1"/>
  <c r="Y118" i="1" s="1"/>
  <c r="CV118" i="1"/>
  <c r="CX118" i="1"/>
  <c r="W118" i="1" s="1"/>
  <c r="FR118" i="1"/>
  <c r="GL118" i="1"/>
  <c r="GO118" i="1"/>
  <c r="GP118" i="1"/>
  <c r="GV118" i="1"/>
  <c r="HC118" i="1" s="1"/>
  <c r="GX118" i="1" s="1"/>
  <c r="C119" i="1"/>
  <c r="D119" i="1"/>
  <c r="I119" i="1"/>
  <c r="U119" i="1"/>
  <c r="AC119" i="1"/>
  <c r="AE119" i="1"/>
  <c r="AF119" i="1"/>
  <c r="CT119" i="1" s="1"/>
  <c r="S119" i="1" s="1"/>
  <c r="AG119" i="1"/>
  <c r="AH119" i="1"/>
  <c r="CV119" i="1" s="1"/>
  <c r="AI119" i="1"/>
  <c r="CW119" i="1" s="1"/>
  <c r="V119" i="1" s="1"/>
  <c r="AJ119" i="1"/>
  <c r="CX119" i="1" s="1"/>
  <c r="W119" i="1" s="1"/>
  <c r="CQ119" i="1"/>
  <c r="CU119" i="1"/>
  <c r="FR119" i="1"/>
  <c r="GL119" i="1"/>
  <c r="GO119" i="1"/>
  <c r="GP119" i="1"/>
  <c r="GV119" i="1"/>
  <c r="HC119" i="1" s="1"/>
  <c r="C120" i="1"/>
  <c r="D120" i="1"/>
  <c r="I120" i="1"/>
  <c r="AC120" i="1"/>
  <c r="CQ120" i="1" s="1"/>
  <c r="AE120" i="1"/>
  <c r="AD120" i="1" s="1"/>
  <c r="CR120" i="1" s="1"/>
  <c r="AF120" i="1"/>
  <c r="CT120" i="1" s="1"/>
  <c r="AG120" i="1"/>
  <c r="CU120" i="1" s="1"/>
  <c r="AH120" i="1"/>
  <c r="AI120" i="1"/>
  <c r="CW120" i="1" s="1"/>
  <c r="AJ120" i="1"/>
  <c r="CS120" i="1"/>
  <c r="CV120" i="1"/>
  <c r="CX120" i="1"/>
  <c r="W120" i="1" s="1"/>
  <c r="FR120" i="1"/>
  <c r="GL120" i="1"/>
  <c r="GO120" i="1"/>
  <c r="GP120" i="1"/>
  <c r="GV120" i="1"/>
  <c r="GX120" i="1"/>
  <c r="HC120" i="1"/>
  <c r="C121" i="1"/>
  <c r="D121" i="1"/>
  <c r="I121" i="1"/>
  <c r="AC121" i="1"/>
  <c r="AD121" i="1"/>
  <c r="CR121" i="1" s="1"/>
  <c r="AE121" i="1"/>
  <c r="AF121" i="1"/>
  <c r="CT121" i="1" s="1"/>
  <c r="S121" i="1" s="1"/>
  <c r="AG121" i="1"/>
  <c r="AH121" i="1"/>
  <c r="CV121" i="1" s="1"/>
  <c r="AI121" i="1"/>
  <c r="AJ121" i="1"/>
  <c r="CX121" i="1" s="1"/>
  <c r="CQ121" i="1"/>
  <c r="CS121" i="1"/>
  <c r="CU121" i="1"/>
  <c r="CW121" i="1"/>
  <c r="FR121" i="1"/>
  <c r="GL121" i="1"/>
  <c r="GO121" i="1"/>
  <c r="GP121" i="1"/>
  <c r="GV121" i="1"/>
  <c r="HC121" i="1"/>
  <c r="C122" i="1"/>
  <c r="D122" i="1"/>
  <c r="I122" i="1"/>
  <c r="T122" i="1"/>
  <c r="U122" i="1"/>
  <c r="AC122" i="1"/>
  <c r="AE122" i="1"/>
  <c r="CS122" i="1" s="1"/>
  <c r="R122" i="1" s="1"/>
  <c r="AF122" i="1"/>
  <c r="AG122" i="1"/>
  <c r="AH122" i="1"/>
  <c r="AI122" i="1"/>
  <c r="CW122" i="1" s="1"/>
  <c r="V122" i="1" s="1"/>
  <c r="AJ122" i="1"/>
  <c r="CT122" i="1"/>
  <c r="S122" i="1" s="1"/>
  <c r="CU122" i="1"/>
  <c r="CV122" i="1"/>
  <c r="CX122" i="1"/>
  <c r="W122" i="1" s="1"/>
  <c r="CY122" i="1"/>
  <c r="X122" i="1" s="1"/>
  <c r="CZ122" i="1"/>
  <c r="Y122" i="1" s="1"/>
  <c r="FR122" i="1"/>
  <c r="GL122" i="1"/>
  <c r="GO122" i="1"/>
  <c r="GP122" i="1"/>
  <c r="GV122" i="1"/>
  <c r="HC122" i="1" s="1"/>
  <c r="GX122" i="1"/>
  <c r="AC123" i="1"/>
  <c r="AD123" i="1"/>
  <c r="CR123" i="1" s="1"/>
  <c r="AE123" i="1"/>
  <c r="AF123" i="1"/>
  <c r="AG123" i="1"/>
  <c r="AH123" i="1"/>
  <c r="CV123" i="1" s="1"/>
  <c r="AI123" i="1"/>
  <c r="AJ123" i="1"/>
  <c r="CX123" i="1" s="1"/>
  <c r="CQ123" i="1"/>
  <c r="CS123" i="1"/>
  <c r="CT123" i="1"/>
  <c r="CU123" i="1"/>
  <c r="CW123" i="1"/>
  <c r="FR123" i="1"/>
  <c r="GL123" i="1"/>
  <c r="GO123" i="1"/>
  <c r="GP123" i="1"/>
  <c r="GV123" i="1"/>
  <c r="HC123" i="1" s="1"/>
  <c r="I124" i="1"/>
  <c r="U124" i="1"/>
  <c r="V124" i="1"/>
  <c r="AC124" i="1"/>
  <c r="CQ124" i="1" s="1"/>
  <c r="P124" i="1" s="1"/>
  <c r="AE124" i="1"/>
  <c r="AD124" i="1" s="1"/>
  <c r="AF124" i="1"/>
  <c r="AG124" i="1"/>
  <c r="CU124" i="1" s="1"/>
  <c r="T124" i="1" s="1"/>
  <c r="AH124" i="1"/>
  <c r="AI124" i="1"/>
  <c r="AJ124" i="1"/>
  <c r="CX124" i="1" s="1"/>
  <c r="W124" i="1" s="1"/>
  <c r="CR124" i="1"/>
  <c r="Q124" i="1" s="1"/>
  <c r="CS124" i="1"/>
  <c r="R124" i="1" s="1"/>
  <c r="CT124" i="1"/>
  <c r="S124" i="1" s="1"/>
  <c r="CV124" i="1"/>
  <c r="CW124" i="1"/>
  <c r="FR124" i="1"/>
  <c r="GL124" i="1"/>
  <c r="GO124" i="1"/>
  <c r="GP124" i="1"/>
  <c r="GV124" i="1"/>
  <c r="HC124" i="1"/>
  <c r="GX124" i="1" s="1"/>
  <c r="C125" i="1"/>
  <c r="D125" i="1"/>
  <c r="I125" i="1"/>
  <c r="R125" i="1"/>
  <c r="V125" i="1"/>
  <c r="AC125" i="1"/>
  <c r="AD125" i="1"/>
  <c r="CR125" i="1" s="1"/>
  <c r="Q125" i="1" s="1"/>
  <c r="AE125" i="1"/>
  <c r="AF125" i="1"/>
  <c r="AG125" i="1"/>
  <c r="CU125" i="1" s="1"/>
  <c r="T125" i="1" s="1"/>
  <c r="AH125" i="1"/>
  <c r="CV125" i="1" s="1"/>
  <c r="U125" i="1" s="1"/>
  <c r="AI125" i="1"/>
  <c r="AJ125" i="1"/>
  <c r="CX125" i="1" s="1"/>
  <c r="W125" i="1" s="1"/>
  <c r="CS125" i="1"/>
  <c r="CT125" i="1"/>
  <c r="S125" i="1" s="1"/>
  <c r="CW125" i="1"/>
  <c r="FR125" i="1"/>
  <c r="GL125" i="1"/>
  <c r="GO125" i="1"/>
  <c r="GP125" i="1"/>
  <c r="GV125" i="1"/>
  <c r="HC125" i="1" s="1"/>
  <c r="GX125" i="1" s="1"/>
  <c r="C126" i="1"/>
  <c r="D126" i="1"/>
  <c r="I126" i="1"/>
  <c r="S126" i="1"/>
  <c r="AC126" i="1"/>
  <c r="AE126" i="1"/>
  <c r="AF126" i="1"/>
  <c r="AG126" i="1"/>
  <c r="AH126" i="1"/>
  <c r="CV126" i="1" s="1"/>
  <c r="U126" i="1" s="1"/>
  <c r="AI126" i="1"/>
  <c r="CW126" i="1" s="1"/>
  <c r="V126" i="1" s="1"/>
  <c r="AJ126" i="1"/>
  <c r="CQ126" i="1"/>
  <c r="P126" i="1" s="1"/>
  <c r="CT126" i="1"/>
  <c r="CU126" i="1"/>
  <c r="T126" i="1" s="1"/>
  <c r="CX126" i="1"/>
  <c r="W126" i="1" s="1"/>
  <c r="FR126" i="1"/>
  <c r="GL126" i="1"/>
  <c r="GO126" i="1"/>
  <c r="GP126" i="1"/>
  <c r="GV126" i="1"/>
  <c r="HC126" i="1" s="1"/>
  <c r="GX126" i="1"/>
  <c r="C127" i="1"/>
  <c r="D127" i="1"/>
  <c r="AC127" i="1"/>
  <c r="CQ127" i="1" s="1"/>
  <c r="P127" i="1" s="1"/>
  <c r="AE127" i="1"/>
  <c r="AD127" i="1" s="1"/>
  <c r="CR127" i="1" s="1"/>
  <c r="Q127" i="1" s="1"/>
  <c r="AF127" i="1"/>
  <c r="AG127" i="1"/>
  <c r="CU127" i="1" s="1"/>
  <c r="T127" i="1" s="1"/>
  <c r="AH127" i="1"/>
  <c r="AI127" i="1"/>
  <c r="CW127" i="1" s="1"/>
  <c r="V127" i="1" s="1"/>
  <c r="AJ127" i="1"/>
  <c r="CS127" i="1"/>
  <c r="R127" i="1" s="1"/>
  <c r="CT127" i="1"/>
  <c r="S127" i="1" s="1"/>
  <c r="CV127" i="1"/>
  <c r="U127" i="1" s="1"/>
  <c r="CX127" i="1"/>
  <c r="W127" i="1" s="1"/>
  <c r="CZ127" i="1"/>
  <c r="Y127" i="1" s="1"/>
  <c r="FR127" i="1"/>
  <c r="GL127" i="1"/>
  <c r="GO127" i="1"/>
  <c r="GP127" i="1"/>
  <c r="GV127" i="1"/>
  <c r="HC127" i="1"/>
  <c r="GX127" i="1" s="1"/>
  <c r="C128" i="1"/>
  <c r="D128" i="1"/>
  <c r="U128" i="1"/>
  <c r="AC128" i="1"/>
  <c r="AE128" i="1"/>
  <c r="CS128" i="1" s="1"/>
  <c r="R128" i="1" s="1"/>
  <c r="AF128" i="1"/>
  <c r="AG128" i="1"/>
  <c r="AH128" i="1"/>
  <c r="AI128" i="1"/>
  <c r="CW128" i="1" s="1"/>
  <c r="V128" i="1" s="1"/>
  <c r="AJ128" i="1"/>
  <c r="CT128" i="1"/>
  <c r="S128" i="1" s="1"/>
  <c r="CY128" i="1" s="1"/>
  <c r="X128" i="1" s="1"/>
  <c r="CU128" i="1"/>
  <c r="T128" i="1" s="1"/>
  <c r="CV128" i="1"/>
  <c r="CX128" i="1"/>
  <c r="W128" i="1" s="1"/>
  <c r="CZ128" i="1"/>
  <c r="Y128" i="1" s="1"/>
  <c r="FR128" i="1"/>
  <c r="GL128" i="1"/>
  <c r="GO128" i="1"/>
  <c r="GP128" i="1"/>
  <c r="GV128" i="1"/>
  <c r="HC128" i="1" s="1"/>
  <c r="GX128" i="1"/>
  <c r="I129" i="1"/>
  <c r="R129" i="1"/>
  <c r="AC129" i="1"/>
  <c r="AD129" i="1"/>
  <c r="CR129" i="1" s="1"/>
  <c r="Q129" i="1" s="1"/>
  <c r="AE129" i="1"/>
  <c r="AF129" i="1"/>
  <c r="AG129" i="1"/>
  <c r="AH129" i="1"/>
  <c r="CV129" i="1" s="1"/>
  <c r="U129" i="1" s="1"/>
  <c r="AI129" i="1"/>
  <c r="AJ129" i="1"/>
  <c r="CX129" i="1" s="1"/>
  <c r="W129" i="1" s="1"/>
  <c r="CQ129" i="1"/>
  <c r="P129" i="1" s="1"/>
  <c r="CP129" i="1" s="1"/>
  <c r="O129" i="1" s="1"/>
  <c r="CS129" i="1"/>
  <c r="CT129" i="1"/>
  <c r="S129" i="1" s="1"/>
  <c r="CU129" i="1"/>
  <c r="T129" i="1" s="1"/>
  <c r="CW129" i="1"/>
  <c r="V129" i="1" s="1"/>
  <c r="FR129" i="1"/>
  <c r="GL129" i="1"/>
  <c r="GO129" i="1"/>
  <c r="GP129" i="1"/>
  <c r="GV129" i="1"/>
  <c r="HC129" i="1" s="1"/>
  <c r="GX129" i="1" s="1"/>
  <c r="I130" i="1"/>
  <c r="U130" i="1"/>
  <c r="AC130" i="1"/>
  <c r="AE130" i="1"/>
  <c r="AD130" i="1" s="1"/>
  <c r="AF130" i="1"/>
  <c r="AG130" i="1"/>
  <c r="CU130" i="1" s="1"/>
  <c r="T130" i="1" s="1"/>
  <c r="AH130" i="1"/>
  <c r="AI130" i="1"/>
  <c r="AJ130" i="1"/>
  <c r="CX130" i="1" s="1"/>
  <c r="W130" i="1" s="1"/>
  <c r="CR130" i="1"/>
  <c r="Q130" i="1" s="1"/>
  <c r="CS130" i="1"/>
  <c r="R130" i="1" s="1"/>
  <c r="CT130" i="1"/>
  <c r="S130" i="1" s="1"/>
  <c r="CV130" i="1"/>
  <c r="CW130" i="1"/>
  <c r="V130" i="1" s="1"/>
  <c r="FR130" i="1"/>
  <c r="GL130" i="1"/>
  <c r="GO130" i="1"/>
  <c r="GP130" i="1"/>
  <c r="GV130" i="1"/>
  <c r="HC130" i="1"/>
  <c r="GX130" i="1" s="1"/>
  <c r="C131" i="1"/>
  <c r="D131" i="1"/>
  <c r="S131" i="1"/>
  <c r="W131" i="1"/>
  <c r="AC131" i="1"/>
  <c r="AE131" i="1"/>
  <c r="CS131" i="1" s="1"/>
  <c r="R131" i="1" s="1"/>
  <c r="AF131" i="1"/>
  <c r="AG131" i="1"/>
  <c r="AH131" i="1"/>
  <c r="AI131" i="1"/>
  <c r="CW131" i="1" s="1"/>
  <c r="V131" i="1" s="1"/>
  <c r="AJ131" i="1"/>
  <c r="CQ131" i="1"/>
  <c r="P131" i="1" s="1"/>
  <c r="CT131" i="1"/>
  <c r="CU131" i="1"/>
  <c r="T131" i="1" s="1"/>
  <c r="CV131" i="1"/>
  <c r="U131" i="1" s="1"/>
  <c r="CX131" i="1"/>
  <c r="FR131" i="1"/>
  <c r="GL131" i="1"/>
  <c r="GO131" i="1"/>
  <c r="GP131" i="1"/>
  <c r="GV131" i="1"/>
  <c r="HC131" i="1" s="1"/>
  <c r="GX131" i="1"/>
  <c r="C132" i="1"/>
  <c r="D132" i="1"/>
  <c r="AC132" i="1"/>
  <c r="CQ132" i="1" s="1"/>
  <c r="P132" i="1" s="1"/>
  <c r="AE132" i="1"/>
  <c r="AF132" i="1"/>
  <c r="CT132" i="1" s="1"/>
  <c r="S132" i="1" s="1"/>
  <c r="AG132" i="1"/>
  <c r="CU132" i="1" s="1"/>
  <c r="T132" i="1" s="1"/>
  <c r="AH132" i="1"/>
  <c r="AI132" i="1"/>
  <c r="CW132" i="1" s="1"/>
  <c r="V132" i="1" s="1"/>
  <c r="AJ132" i="1"/>
  <c r="CV132" i="1"/>
  <c r="U132" i="1" s="1"/>
  <c r="CX132" i="1"/>
  <c r="W132" i="1" s="1"/>
  <c r="FR132" i="1"/>
  <c r="GL132" i="1"/>
  <c r="GO132" i="1"/>
  <c r="GP132" i="1"/>
  <c r="GV132" i="1"/>
  <c r="GX132" i="1"/>
  <c r="HC132" i="1"/>
  <c r="C133" i="1"/>
  <c r="D133" i="1"/>
  <c r="I133" i="1"/>
  <c r="T133" i="1"/>
  <c r="AC133" i="1"/>
  <c r="AD133" i="1"/>
  <c r="CR133" i="1" s="1"/>
  <c r="AE133" i="1"/>
  <c r="AF133" i="1"/>
  <c r="AB133" i="1" s="1"/>
  <c r="AG133" i="1"/>
  <c r="AH133" i="1"/>
  <c r="CV133" i="1" s="1"/>
  <c r="AI133" i="1"/>
  <c r="AJ133" i="1"/>
  <c r="CQ133" i="1"/>
  <c r="CS133" i="1"/>
  <c r="R133" i="1" s="1"/>
  <c r="CT133" i="1"/>
  <c r="S133" i="1" s="1"/>
  <c r="CZ133" i="1" s="1"/>
  <c r="Y133" i="1" s="1"/>
  <c r="CU133" i="1"/>
  <c r="CW133" i="1"/>
  <c r="CX133" i="1"/>
  <c r="W133" i="1" s="1"/>
  <c r="FR133" i="1"/>
  <c r="GL133" i="1"/>
  <c r="GO133" i="1"/>
  <c r="GP133" i="1"/>
  <c r="GV133" i="1"/>
  <c r="HC133" i="1"/>
  <c r="GX133" i="1" s="1"/>
  <c r="C134" i="1"/>
  <c r="D134" i="1"/>
  <c r="I134" i="1"/>
  <c r="U134" i="1"/>
  <c r="AC134" i="1"/>
  <c r="AE134" i="1"/>
  <c r="CS134" i="1" s="1"/>
  <c r="R134" i="1" s="1"/>
  <c r="AF134" i="1"/>
  <c r="AG134" i="1"/>
  <c r="CU134" i="1" s="1"/>
  <c r="T134" i="1" s="1"/>
  <c r="AH134" i="1"/>
  <c r="AI134" i="1"/>
  <c r="CW134" i="1" s="1"/>
  <c r="V134" i="1" s="1"/>
  <c r="AJ134" i="1"/>
  <c r="CT134" i="1"/>
  <c r="S134" i="1" s="1"/>
  <c r="CZ134" i="1" s="1"/>
  <c r="Y134" i="1" s="1"/>
  <c r="CV134" i="1"/>
  <c r="CX134" i="1"/>
  <c r="W134" i="1" s="1"/>
  <c r="FR134" i="1"/>
  <c r="GL134" i="1"/>
  <c r="GO134" i="1"/>
  <c r="GP134" i="1"/>
  <c r="GV134" i="1"/>
  <c r="HC134" i="1" s="1"/>
  <c r="GX134" i="1" s="1"/>
  <c r="AC135" i="1"/>
  <c r="AD135" i="1"/>
  <c r="CR135" i="1" s="1"/>
  <c r="AE135" i="1"/>
  <c r="AF135" i="1"/>
  <c r="AG135" i="1"/>
  <c r="AH135" i="1"/>
  <c r="CV135" i="1" s="1"/>
  <c r="AI135" i="1"/>
  <c r="AJ135" i="1"/>
  <c r="CX135" i="1" s="1"/>
  <c r="CQ135" i="1"/>
  <c r="CS135" i="1"/>
  <c r="CT135" i="1"/>
  <c r="CU135" i="1"/>
  <c r="CW135" i="1"/>
  <c r="FR135" i="1"/>
  <c r="GL135" i="1"/>
  <c r="GO135" i="1"/>
  <c r="GP135" i="1"/>
  <c r="GV135" i="1"/>
  <c r="HC135" i="1" s="1"/>
  <c r="I136" i="1"/>
  <c r="U136" i="1"/>
  <c r="AC136" i="1"/>
  <c r="AE136" i="1"/>
  <c r="AD136" i="1" s="1"/>
  <c r="AF136" i="1"/>
  <c r="AG136" i="1"/>
  <c r="CU136" i="1" s="1"/>
  <c r="T136" i="1" s="1"/>
  <c r="AH136" i="1"/>
  <c r="AI136" i="1"/>
  <c r="AJ136" i="1"/>
  <c r="CX136" i="1" s="1"/>
  <c r="W136" i="1" s="1"/>
  <c r="CR136" i="1"/>
  <c r="Q136" i="1" s="1"/>
  <c r="CS136" i="1"/>
  <c r="R136" i="1" s="1"/>
  <c r="CT136" i="1"/>
  <c r="S136" i="1" s="1"/>
  <c r="CV136" i="1"/>
  <c r="CW136" i="1"/>
  <c r="V136" i="1" s="1"/>
  <c r="FR136" i="1"/>
  <c r="GL136" i="1"/>
  <c r="GO136" i="1"/>
  <c r="GP136" i="1"/>
  <c r="GV136" i="1"/>
  <c r="HC136" i="1"/>
  <c r="GX136" i="1" s="1"/>
  <c r="AB137" i="1"/>
  <c r="AC137" i="1"/>
  <c r="AE137" i="1"/>
  <c r="AD137" i="1" s="1"/>
  <c r="CR137" i="1" s="1"/>
  <c r="AF137" i="1"/>
  <c r="CT137" i="1" s="1"/>
  <c r="AG137" i="1"/>
  <c r="AH137" i="1"/>
  <c r="CV137" i="1" s="1"/>
  <c r="AI137" i="1"/>
  <c r="CW137" i="1" s="1"/>
  <c r="AJ137" i="1"/>
  <c r="CX137" i="1" s="1"/>
  <c r="CQ137" i="1"/>
  <c r="CS137" i="1"/>
  <c r="CU137" i="1"/>
  <c r="FR137" i="1"/>
  <c r="GL137" i="1"/>
  <c r="GO137" i="1"/>
  <c r="GP137" i="1"/>
  <c r="GV137" i="1"/>
  <c r="HC137" i="1" s="1"/>
  <c r="I138" i="1"/>
  <c r="T138" i="1"/>
  <c r="U138" i="1"/>
  <c r="AC138" i="1"/>
  <c r="AE138" i="1"/>
  <c r="CS138" i="1" s="1"/>
  <c r="R138" i="1" s="1"/>
  <c r="AF138" i="1"/>
  <c r="AG138" i="1"/>
  <c r="AH138" i="1"/>
  <c r="AI138" i="1"/>
  <c r="CW138" i="1" s="1"/>
  <c r="V138" i="1" s="1"/>
  <c r="AJ138" i="1"/>
  <c r="CT138" i="1"/>
  <c r="S138" i="1" s="1"/>
  <c r="CU138" i="1"/>
  <c r="CV138" i="1"/>
  <c r="CX138" i="1"/>
  <c r="W138" i="1" s="1"/>
  <c r="CY138" i="1"/>
  <c r="X138" i="1" s="1"/>
  <c r="CZ138" i="1"/>
  <c r="Y138" i="1" s="1"/>
  <c r="FR138" i="1"/>
  <c r="GL138" i="1"/>
  <c r="GO138" i="1"/>
  <c r="GP138" i="1"/>
  <c r="GV138" i="1"/>
  <c r="HC138" i="1" s="1"/>
  <c r="GX138" i="1"/>
  <c r="C139" i="1"/>
  <c r="D139" i="1"/>
  <c r="U139" i="1"/>
  <c r="AC139" i="1"/>
  <c r="AE139" i="1"/>
  <c r="AD139" i="1" s="1"/>
  <c r="AF139" i="1"/>
  <c r="AG139" i="1"/>
  <c r="CU139" i="1" s="1"/>
  <c r="T139" i="1" s="1"/>
  <c r="AH139" i="1"/>
  <c r="AI139" i="1"/>
  <c r="AJ139" i="1"/>
  <c r="CX139" i="1" s="1"/>
  <c r="W139" i="1" s="1"/>
  <c r="CR139" i="1"/>
  <c r="Q139" i="1" s="1"/>
  <c r="CS139" i="1"/>
  <c r="R139" i="1" s="1"/>
  <c r="CT139" i="1"/>
  <c r="S139" i="1" s="1"/>
  <c r="CV139" i="1"/>
  <c r="CW139" i="1"/>
  <c r="V139" i="1" s="1"/>
  <c r="FR139" i="1"/>
  <c r="GL139" i="1"/>
  <c r="GO139" i="1"/>
  <c r="GP139" i="1"/>
  <c r="GV139" i="1"/>
  <c r="HC139" i="1"/>
  <c r="GX139" i="1" s="1"/>
  <c r="C140" i="1"/>
  <c r="D140" i="1"/>
  <c r="S140" i="1"/>
  <c r="W140" i="1"/>
  <c r="AC140" i="1"/>
  <c r="AE140" i="1"/>
  <c r="CS140" i="1" s="1"/>
  <c r="R140" i="1" s="1"/>
  <c r="AF140" i="1"/>
  <c r="AG140" i="1"/>
  <c r="AH140" i="1"/>
  <c r="AI140" i="1"/>
  <c r="CW140" i="1" s="1"/>
  <c r="V140" i="1" s="1"/>
  <c r="AJ140" i="1"/>
  <c r="CQ140" i="1"/>
  <c r="P140" i="1" s="1"/>
  <c r="CT140" i="1"/>
  <c r="CU140" i="1"/>
  <c r="T140" i="1" s="1"/>
  <c r="CV140" i="1"/>
  <c r="U140" i="1" s="1"/>
  <c r="CX140" i="1"/>
  <c r="FR140" i="1"/>
  <c r="GL140" i="1"/>
  <c r="GO140" i="1"/>
  <c r="GP140" i="1"/>
  <c r="GV140" i="1"/>
  <c r="HC140" i="1" s="1"/>
  <c r="GX140" i="1"/>
  <c r="I141" i="1"/>
  <c r="T141" i="1"/>
  <c r="AC141" i="1"/>
  <c r="AD141" i="1"/>
  <c r="CR141" i="1" s="1"/>
  <c r="AE141" i="1"/>
  <c r="AF141" i="1"/>
  <c r="AB141" i="1" s="1"/>
  <c r="AG141" i="1"/>
  <c r="AH141" i="1"/>
  <c r="CV141" i="1" s="1"/>
  <c r="AI141" i="1"/>
  <c r="AJ141" i="1"/>
  <c r="CQ141" i="1"/>
  <c r="CS141" i="1"/>
  <c r="R141" i="1" s="1"/>
  <c r="CT141" i="1"/>
  <c r="S141" i="1" s="1"/>
  <c r="CZ141" i="1" s="1"/>
  <c r="Y141" i="1" s="1"/>
  <c r="CU141" i="1"/>
  <c r="CW141" i="1"/>
  <c r="CX141" i="1"/>
  <c r="W141" i="1" s="1"/>
  <c r="CY141" i="1"/>
  <c r="X141" i="1" s="1"/>
  <c r="FR141" i="1"/>
  <c r="GL141" i="1"/>
  <c r="GO141" i="1"/>
  <c r="GP141" i="1"/>
  <c r="GV141" i="1"/>
  <c r="HC141" i="1"/>
  <c r="GX141" i="1" s="1"/>
  <c r="I142" i="1"/>
  <c r="AC142" i="1"/>
  <c r="CQ142" i="1" s="1"/>
  <c r="AE142" i="1"/>
  <c r="AD142" i="1" s="1"/>
  <c r="CR142" i="1" s="1"/>
  <c r="AF142" i="1"/>
  <c r="CT142" i="1" s="1"/>
  <c r="AG142" i="1"/>
  <c r="CU142" i="1" s="1"/>
  <c r="AH142" i="1"/>
  <c r="AI142" i="1"/>
  <c r="CW142" i="1" s="1"/>
  <c r="AJ142" i="1"/>
  <c r="CS142" i="1"/>
  <c r="CV142" i="1"/>
  <c r="CX142" i="1"/>
  <c r="W142" i="1" s="1"/>
  <c r="FR142" i="1"/>
  <c r="GL142" i="1"/>
  <c r="GO142" i="1"/>
  <c r="GP142" i="1"/>
  <c r="GV142" i="1"/>
  <c r="GX142" i="1"/>
  <c r="HC142" i="1"/>
  <c r="I143" i="1"/>
  <c r="R143" i="1"/>
  <c r="CZ143" i="1" s="1"/>
  <c r="Y143" i="1" s="1"/>
  <c r="V143" i="1"/>
  <c r="AC143" i="1"/>
  <c r="AD143" i="1"/>
  <c r="AB143" i="1" s="1"/>
  <c r="AE143" i="1"/>
  <c r="AF143" i="1"/>
  <c r="CT143" i="1" s="1"/>
  <c r="S143" i="1" s="1"/>
  <c r="AG143" i="1"/>
  <c r="AH143" i="1"/>
  <c r="CV143" i="1" s="1"/>
  <c r="U143" i="1" s="1"/>
  <c r="AI143" i="1"/>
  <c r="AJ143" i="1"/>
  <c r="CX143" i="1" s="1"/>
  <c r="W143" i="1" s="1"/>
  <c r="CQ143" i="1"/>
  <c r="P143" i="1" s="1"/>
  <c r="CR143" i="1"/>
  <c r="Q143" i="1" s="1"/>
  <c r="CS143" i="1"/>
  <c r="CU143" i="1"/>
  <c r="T143" i="1" s="1"/>
  <c r="CW143" i="1"/>
  <c r="FR143" i="1"/>
  <c r="GL143" i="1"/>
  <c r="GO143" i="1"/>
  <c r="GP143" i="1"/>
  <c r="GV143" i="1"/>
  <c r="HC143" i="1"/>
  <c r="GX143" i="1" s="1"/>
  <c r="I144" i="1"/>
  <c r="S144" i="1"/>
  <c r="AC144" i="1"/>
  <c r="AD144" i="1"/>
  <c r="AE144" i="1"/>
  <c r="CS144" i="1" s="1"/>
  <c r="R144" i="1" s="1"/>
  <c r="AF144" i="1"/>
  <c r="AG144" i="1"/>
  <c r="AH144" i="1"/>
  <c r="CV144" i="1" s="1"/>
  <c r="U144" i="1" s="1"/>
  <c r="AI144" i="1"/>
  <c r="CW144" i="1" s="1"/>
  <c r="V144" i="1" s="1"/>
  <c r="AJ144" i="1"/>
  <c r="CQ144" i="1"/>
  <c r="P144" i="1" s="1"/>
  <c r="CR144" i="1"/>
  <c r="Q144" i="1" s="1"/>
  <c r="CT144" i="1"/>
  <c r="CU144" i="1"/>
  <c r="T144" i="1" s="1"/>
  <c r="CX144" i="1"/>
  <c r="W144" i="1" s="1"/>
  <c r="FR144" i="1"/>
  <c r="GL144" i="1"/>
  <c r="GO144" i="1"/>
  <c r="GP144" i="1"/>
  <c r="GV144" i="1"/>
  <c r="HC144" i="1" s="1"/>
  <c r="GX144" i="1"/>
  <c r="I145" i="1"/>
  <c r="T145" i="1" s="1"/>
  <c r="AC145" i="1"/>
  <c r="AD145" i="1"/>
  <c r="CR145" i="1" s="1"/>
  <c r="AE145" i="1"/>
  <c r="AF145" i="1"/>
  <c r="AB145" i="1" s="1"/>
  <c r="AG145" i="1"/>
  <c r="AH145" i="1"/>
  <c r="CV145" i="1" s="1"/>
  <c r="AI145" i="1"/>
  <c r="AJ145" i="1"/>
  <c r="CX145" i="1" s="1"/>
  <c r="CQ145" i="1"/>
  <c r="CS145" i="1"/>
  <c r="CU145" i="1"/>
  <c r="CW145" i="1"/>
  <c r="FR145" i="1"/>
  <c r="GL145" i="1"/>
  <c r="GO145" i="1"/>
  <c r="GP145" i="1"/>
  <c r="GV145" i="1"/>
  <c r="HC145" i="1"/>
  <c r="I146" i="1"/>
  <c r="R146" i="1"/>
  <c r="AC146" i="1"/>
  <c r="CQ146" i="1" s="1"/>
  <c r="AE146" i="1"/>
  <c r="AD146" i="1" s="1"/>
  <c r="CR146" i="1" s="1"/>
  <c r="AF146" i="1"/>
  <c r="AG146" i="1"/>
  <c r="CU146" i="1" s="1"/>
  <c r="AH146" i="1"/>
  <c r="AI146" i="1"/>
  <c r="CW146" i="1" s="1"/>
  <c r="AJ146" i="1"/>
  <c r="CS146" i="1"/>
  <c r="CT146" i="1"/>
  <c r="CV146" i="1"/>
  <c r="CX146" i="1"/>
  <c r="W146" i="1" s="1"/>
  <c r="FR146" i="1"/>
  <c r="GL146" i="1"/>
  <c r="GO146" i="1"/>
  <c r="GP146" i="1"/>
  <c r="GV146" i="1"/>
  <c r="HC146" i="1"/>
  <c r="C147" i="1"/>
  <c r="D147" i="1"/>
  <c r="I147" i="1"/>
  <c r="T147" i="1" s="1"/>
  <c r="S147" i="1"/>
  <c r="AC147" i="1"/>
  <c r="AD147" i="1"/>
  <c r="CR147" i="1" s="1"/>
  <c r="AE147" i="1"/>
  <c r="AF147" i="1"/>
  <c r="CT147" i="1" s="1"/>
  <c r="AG147" i="1"/>
  <c r="AH147" i="1"/>
  <c r="CV147" i="1" s="1"/>
  <c r="AI147" i="1"/>
  <c r="AJ147" i="1"/>
  <c r="CX147" i="1" s="1"/>
  <c r="W147" i="1" s="1"/>
  <c r="CQ147" i="1"/>
  <c r="P147" i="1" s="1"/>
  <c r="CS147" i="1"/>
  <c r="CU147" i="1"/>
  <c r="CW147" i="1"/>
  <c r="V147" i="1" s="1"/>
  <c r="FR147" i="1"/>
  <c r="GL147" i="1"/>
  <c r="GO147" i="1"/>
  <c r="GP147" i="1"/>
  <c r="GV147" i="1"/>
  <c r="HC147" i="1"/>
  <c r="C148" i="1"/>
  <c r="D148" i="1"/>
  <c r="I148" i="1"/>
  <c r="T148" i="1"/>
  <c r="U148" i="1"/>
  <c r="AC148" i="1"/>
  <c r="AE148" i="1"/>
  <c r="CS148" i="1" s="1"/>
  <c r="R148" i="1" s="1"/>
  <c r="AF148" i="1"/>
  <c r="AG148" i="1"/>
  <c r="AH148" i="1"/>
  <c r="AI148" i="1"/>
  <c r="CW148" i="1" s="1"/>
  <c r="V148" i="1" s="1"/>
  <c r="AJ148" i="1"/>
  <c r="CT148" i="1"/>
  <c r="S148" i="1" s="1"/>
  <c r="CU148" i="1"/>
  <c r="CV148" i="1"/>
  <c r="CX148" i="1"/>
  <c r="W148" i="1" s="1"/>
  <c r="CY148" i="1"/>
  <c r="X148" i="1" s="1"/>
  <c r="CZ148" i="1"/>
  <c r="Y148" i="1" s="1"/>
  <c r="FR148" i="1"/>
  <c r="GL148" i="1"/>
  <c r="GO148" i="1"/>
  <c r="GP148" i="1"/>
  <c r="GV148" i="1"/>
  <c r="HC148" i="1" s="1"/>
  <c r="GX148" i="1"/>
  <c r="C149" i="1"/>
  <c r="D149" i="1"/>
  <c r="I149" i="1"/>
  <c r="I155" i="1" s="1"/>
  <c r="T155" i="1" s="1"/>
  <c r="P149" i="1"/>
  <c r="T149" i="1"/>
  <c r="AB149" i="1"/>
  <c r="AC149" i="1"/>
  <c r="AE149" i="1"/>
  <c r="AD149" i="1" s="1"/>
  <c r="CR149" i="1" s="1"/>
  <c r="AF149" i="1"/>
  <c r="CT149" i="1" s="1"/>
  <c r="S149" i="1" s="1"/>
  <c r="AG149" i="1"/>
  <c r="AH149" i="1"/>
  <c r="CV149" i="1" s="1"/>
  <c r="U149" i="1" s="1"/>
  <c r="AI149" i="1"/>
  <c r="CW149" i="1" s="1"/>
  <c r="AJ149" i="1"/>
  <c r="CX149" i="1" s="1"/>
  <c r="W149" i="1" s="1"/>
  <c r="CQ149" i="1"/>
  <c r="CS149" i="1"/>
  <c r="R149" i="1" s="1"/>
  <c r="CY149" i="1" s="1"/>
  <c r="X149" i="1" s="1"/>
  <c r="CU149" i="1"/>
  <c r="FR149" i="1"/>
  <c r="GL149" i="1"/>
  <c r="GO149" i="1"/>
  <c r="GP149" i="1"/>
  <c r="GV149" i="1"/>
  <c r="HC149" i="1" s="1"/>
  <c r="GX149" i="1"/>
  <c r="C150" i="1"/>
  <c r="D150" i="1"/>
  <c r="I150" i="1"/>
  <c r="I154" i="1" s="1"/>
  <c r="AC150" i="1"/>
  <c r="CQ150" i="1" s="1"/>
  <c r="AE150" i="1"/>
  <c r="AF150" i="1"/>
  <c r="AG150" i="1"/>
  <c r="CU150" i="1" s="1"/>
  <c r="AH150" i="1"/>
  <c r="AI150" i="1"/>
  <c r="CW150" i="1" s="1"/>
  <c r="V150" i="1" s="1"/>
  <c r="AJ150" i="1"/>
  <c r="CT150" i="1"/>
  <c r="S150" i="1" s="1"/>
  <c r="CV150" i="1"/>
  <c r="U150" i="1" s="1"/>
  <c r="CX150" i="1"/>
  <c r="W150" i="1" s="1"/>
  <c r="FR150" i="1"/>
  <c r="GL150" i="1"/>
  <c r="GO150" i="1"/>
  <c r="GP150" i="1"/>
  <c r="GV150" i="1"/>
  <c r="HC150" i="1"/>
  <c r="GX150" i="1" s="1"/>
  <c r="AC151" i="1"/>
  <c r="AD151" i="1"/>
  <c r="AB151" i="1" s="1"/>
  <c r="AE151" i="1"/>
  <c r="AF151" i="1"/>
  <c r="CT151" i="1" s="1"/>
  <c r="AG151" i="1"/>
  <c r="AH151" i="1"/>
  <c r="AI151" i="1"/>
  <c r="AJ151" i="1"/>
  <c r="CX151" i="1" s="1"/>
  <c r="CQ151" i="1"/>
  <c r="CR151" i="1"/>
  <c r="CS151" i="1"/>
  <c r="CU151" i="1"/>
  <c r="CV151" i="1"/>
  <c r="CW151" i="1"/>
  <c r="FR151" i="1"/>
  <c r="GL151" i="1"/>
  <c r="GO151" i="1"/>
  <c r="GP151" i="1"/>
  <c r="GV151" i="1"/>
  <c r="HC151" i="1"/>
  <c r="AC152" i="1"/>
  <c r="AE152" i="1"/>
  <c r="AF152" i="1"/>
  <c r="AG152" i="1"/>
  <c r="AH152" i="1"/>
  <c r="AI152" i="1"/>
  <c r="CW152" i="1" s="1"/>
  <c r="AJ152" i="1"/>
  <c r="CQ152" i="1"/>
  <c r="CT152" i="1"/>
  <c r="CU152" i="1"/>
  <c r="CV152" i="1"/>
  <c r="CX152" i="1"/>
  <c r="FR152" i="1"/>
  <c r="GL152" i="1"/>
  <c r="GO152" i="1"/>
  <c r="GP152" i="1"/>
  <c r="GV152" i="1"/>
  <c r="HC152" i="1" s="1"/>
  <c r="AC153" i="1"/>
  <c r="CQ153" i="1" s="1"/>
  <c r="AD153" i="1"/>
  <c r="CR153" i="1" s="1"/>
  <c r="AE153" i="1"/>
  <c r="AF153" i="1"/>
  <c r="CT153" i="1" s="1"/>
  <c r="AG153" i="1"/>
  <c r="AH153" i="1"/>
  <c r="CV153" i="1" s="1"/>
  <c r="AI153" i="1"/>
  <c r="AJ153" i="1"/>
  <c r="CX153" i="1" s="1"/>
  <c r="CS153" i="1"/>
  <c r="CU153" i="1"/>
  <c r="CW153" i="1"/>
  <c r="FR153" i="1"/>
  <c r="GL153" i="1"/>
  <c r="GO153" i="1"/>
  <c r="GP153" i="1"/>
  <c r="GV153" i="1"/>
  <c r="HC153" i="1"/>
  <c r="S154" i="1"/>
  <c r="U154" i="1"/>
  <c r="AB154" i="1"/>
  <c r="AC154" i="1"/>
  <c r="CQ154" i="1" s="1"/>
  <c r="AE154" i="1"/>
  <c r="AD154" i="1" s="1"/>
  <c r="CR154" i="1" s="1"/>
  <c r="Q154" i="1" s="1"/>
  <c r="AF154" i="1"/>
  <c r="AG154" i="1"/>
  <c r="CU154" i="1" s="1"/>
  <c r="AH154" i="1"/>
  <c r="AI154" i="1"/>
  <c r="CW154" i="1" s="1"/>
  <c r="V154" i="1" s="1"/>
  <c r="AJ154" i="1"/>
  <c r="CX154" i="1" s="1"/>
  <c r="CS154" i="1"/>
  <c r="CT154" i="1"/>
  <c r="CV154" i="1"/>
  <c r="FR154" i="1"/>
  <c r="GL154" i="1"/>
  <c r="GO154" i="1"/>
  <c r="GP154" i="1"/>
  <c r="GV154" i="1"/>
  <c r="HC154" i="1"/>
  <c r="AC155" i="1"/>
  <c r="AE155" i="1"/>
  <c r="AD155" i="1" s="1"/>
  <c r="AF155" i="1"/>
  <c r="CT155" i="1" s="1"/>
  <c r="AG155" i="1"/>
  <c r="AH155" i="1"/>
  <c r="CV155" i="1" s="1"/>
  <c r="AI155" i="1"/>
  <c r="CW155" i="1" s="1"/>
  <c r="AJ155" i="1"/>
  <c r="CX155" i="1" s="1"/>
  <c r="CQ155" i="1"/>
  <c r="CS155" i="1"/>
  <c r="CU155" i="1"/>
  <c r="FR155" i="1"/>
  <c r="GL155" i="1"/>
  <c r="GO155" i="1"/>
  <c r="GP155" i="1"/>
  <c r="GV155" i="1"/>
  <c r="HC155" i="1" s="1"/>
  <c r="AC156" i="1"/>
  <c r="AE156" i="1"/>
  <c r="CS156" i="1" s="1"/>
  <c r="AF156" i="1"/>
  <c r="AG156" i="1"/>
  <c r="AH156" i="1"/>
  <c r="AI156" i="1"/>
  <c r="CW156" i="1" s="1"/>
  <c r="AJ156" i="1"/>
  <c r="CT156" i="1"/>
  <c r="CU156" i="1"/>
  <c r="CV156" i="1"/>
  <c r="CX156" i="1"/>
  <c r="FR156" i="1"/>
  <c r="GL156" i="1"/>
  <c r="GO156" i="1"/>
  <c r="GP156" i="1"/>
  <c r="GV156" i="1"/>
  <c r="HC156" i="1" s="1"/>
  <c r="C157" i="1"/>
  <c r="D157" i="1"/>
  <c r="I157" i="1"/>
  <c r="P157" i="1"/>
  <c r="AB157" i="1"/>
  <c r="AC157" i="1"/>
  <c r="AE157" i="1"/>
  <c r="AD157" i="1" s="1"/>
  <c r="CR157" i="1" s="1"/>
  <c r="AF157" i="1"/>
  <c r="CT157" i="1" s="1"/>
  <c r="AG157" i="1"/>
  <c r="AH157" i="1"/>
  <c r="CV157" i="1" s="1"/>
  <c r="AI157" i="1"/>
  <c r="CW157" i="1" s="1"/>
  <c r="AJ157" i="1"/>
  <c r="CX157" i="1" s="1"/>
  <c r="CQ157" i="1"/>
  <c r="CU157" i="1"/>
  <c r="FR157" i="1"/>
  <c r="GL157" i="1"/>
  <c r="GO157" i="1"/>
  <c r="GP157" i="1"/>
  <c r="GV157" i="1"/>
  <c r="HC157" i="1" s="1"/>
  <c r="GX157" i="1" s="1"/>
  <c r="C158" i="1"/>
  <c r="D158" i="1"/>
  <c r="I158" i="1"/>
  <c r="AC158" i="1"/>
  <c r="CQ158" i="1" s="1"/>
  <c r="AE158" i="1"/>
  <c r="AD158" i="1" s="1"/>
  <c r="CR158" i="1" s="1"/>
  <c r="AF158" i="1"/>
  <c r="AG158" i="1"/>
  <c r="CU158" i="1" s="1"/>
  <c r="AH158" i="1"/>
  <c r="AI158" i="1"/>
  <c r="CW158" i="1" s="1"/>
  <c r="AJ158" i="1"/>
  <c r="CS158" i="1"/>
  <c r="R158" i="1" s="1"/>
  <c r="CT158" i="1"/>
  <c r="CV158" i="1"/>
  <c r="CX158" i="1"/>
  <c r="FR158" i="1"/>
  <c r="GL158" i="1"/>
  <c r="GO158" i="1"/>
  <c r="GP158" i="1"/>
  <c r="GV158" i="1"/>
  <c r="HC158" i="1"/>
  <c r="GX158" i="1" s="1"/>
  <c r="AC159" i="1"/>
  <c r="AD159" i="1"/>
  <c r="AB159" i="1" s="1"/>
  <c r="AE159" i="1"/>
  <c r="AF159" i="1"/>
  <c r="CT159" i="1" s="1"/>
  <c r="AG159" i="1"/>
  <c r="AH159" i="1"/>
  <c r="AI159" i="1"/>
  <c r="AJ159" i="1"/>
  <c r="CX159" i="1" s="1"/>
  <c r="CQ159" i="1"/>
  <c r="CR159" i="1"/>
  <c r="CS159" i="1"/>
  <c r="CU159" i="1"/>
  <c r="CV159" i="1"/>
  <c r="CW159" i="1"/>
  <c r="FR159" i="1"/>
  <c r="GL159" i="1"/>
  <c r="GO159" i="1"/>
  <c r="GP159" i="1"/>
  <c r="GV159" i="1"/>
  <c r="HC159" i="1"/>
  <c r="AC160" i="1"/>
  <c r="AE160" i="1"/>
  <c r="AF160" i="1"/>
  <c r="AG160" i="1"/>
  <c r="AH160" i="1"/>
  <c r="CV160" i="1" s="1"/>
  <c r="AI160" i="1"/>
  <c r="CW160" i="1" s="1"/>
  <c r="AJ160" i="1"/>
  <c r="CQ160" i="1"/>
  <c r="CT160" i="1"/>
  <c r="CU160" i="1"/>
  <c r="CX160" i="1"/>
  <c r="FR160" i="1"/>
  <c r="GL160" i="1"/>
  <c r="GO160" i="1"/>
  <c r="GP160" i="1"/>
  <c r="GV160" i="1"/>
  <c r="HC160" i="1" s="1"/>
  <c r="AC161" i="1"/>
  <c r="CQ161" i="1" s="1"/>
  <c r="AD161" i="1"/>
  <c r="CR161" i="1" s="1"/>
  <c r="AE161" i="1"/>
  <c r="AF161" i="1"/>
  <c r="AG161" i="1"/>
  <c r="CU161" i="1" s="1"/>
  <c r="AH161" i="1"/>
  <c r="CV161" i="1" s="1"/>
  <c r="AI161" i="1"/>
  <c r="AJ161" i="1"/>
  <c r="CS161" i="1"/>
  <c r="CT161" i="1"/>
  <c r="CW161" i="1"/>
  <c r="CX161" i="1"/>
  <c r="FR161" i="1"/>
  <c r="GL161" i="1"/>
  <c r="GO161" i="1"/>
  <c r="GP161" i="1"/>
  <c r="GV161" i="1"/>
  <c r="HC161" i="1"/>
  <c r="AB162" i="1"/>
  <c r="AC162" i="1"/>
  <c r="CQ162" i="1" s="1"/>
  <c r="AE162" i="1"/>
  <c r="AD162" i="1" s="1"/>
  <c r="CR162" i="1" s="1"/>
  <c r="AF162" i="1"/>
  <c r="CT162" i="1" s="1"/>
  <c r="AG162" i="1"/>
  <c r="CU162" i="1" s="1"/>
  <c r="AH162" i="1"/>
  <c r="AI162" i="1"/>
  <c r="CW162" i="1" s="1"/>
  <c r="AJ162" i="1"/>
  <c r="CS162" i="1"/>
  <c r="CV162" i="1"/>
  <c r="CX162" i="1"/>
  <c r="FR162" i="1"/>
  <c r="GL162" i="1"/>
  <c r="GO162" i="1"/>
  <c r="GP162" i="1"/>
  <c r="GV162" i="1"/>
  <c r="HC162" i="1"/>
  <c r="AC163" i="1"/>
  <c r="AE163" i="1"/>
  <c r="AD163" i="1" s="1"/>
  <c r="AF163" i="1"/>
  <c r="CT163" i="1" s="1"/>
  <c r="AG163" i="1"/>
  <c r="AH163" i="1"/>
  <c r="AI163" i="1"/>
  <c r="CW163" i="1" s="1"/>
  <c r="AJ163" i="1"/>
  <c r="CX163" i="1" s="1"/>
  <c r="CQ163" i="1"/>
  <c r="CS163" i="1"/>
  <c r="CU163" i="1"/>
  <c r="CV163" i="1"/>
  <c r="FR163" i="1"/>
  <c r="GL163" i="1"/>
  <c r="GO163" i="1"/>
  <c r="GP163" i="1"/>
  <c r="GV163" i="1"/>
  <c r="HC163" i="1" s="1"/>
  <c r="AC164" i="1"/>
  <c r="AE164" i="1"/>
  <c r="AF164" i="1"/>
  <c r="AG164" i="1"/>
  <c r="AH164" i="1"/>
  <c r="AI164" i="1"/>
  <c r="CW164" i="1" s="1"/>
  <c r="AJ164" i="1"/>
  <c r="CT164" i="1"/>
  <c r="CU164" i="1"/>
  <c r="CV164" i="1"/>
  <c r="CX164" i="1"/>
  <c r="FR164" i="1"/>
  <c r="GL164" i="1"/>
  <c r="GO164" i="1"/>
  <c r="GP164" i="1"/>
  <c r="GV164" i="1"/>
  <c r="HC164" i="1" s="1"/>
  <c r="C165" i="1"/>
  <c r="D165" i="1"/>
  <c r="I165" i="1"/>
  <c r="P165" i="1"/>
  <c r="AC165" i="1"/>
  <c r="AE165" i="1"/>
  <c r="AD165" i="1" s="1"/>
  <c r="AF165" i="1"/>
  <c r="CT165" i="1" s="1"/>
  <c r="AG165" i="1"/>
  <c r="AH165" i="1"/>
  <c r="CV165" i="1" s="1"/>
  <c r="U165" i="1" s="1"/>
  <c r="AI165" i="1"/>
  <c r="CW165" i="1" s="1"/>
  <c r="V165" i="1" s="1"/>
  <c r="AJ165" i="1"/>
  <c r="CX165" i="1" s="1"/>
  <c r="CQ165" i="1"/>
  <c r="CS165" i="1"/>
  <c r="R165" i="1" s="1"/>
  <c r="CU165" i="1"/>
  <c r="T165" i="1" s="1"/>
  <c r="FR165" i="1"/>
  <c r="GL165" i="1"/>
  <c r="GO165" i="1"/>
  <c r="GP165" i="1"/>
  <c r="GV165" i="1"/>
  <c r="HC165" i="1" s="1"/>
  <c r="GX165" i="1"/>
  <c r="C166" i="1"/>
  <c r="D166" i="1"/>
  <c r="I166" i="1"/>
  <c r="V166" i="1"/>
  <c r="W166" i="1"/>
  <c r="AC166" i="1"/>
  <c r="AE166" i="1"/>
  <c r="AF166" i="1"/>
  <c r="AG166" i="1"/>
  <c r="CU166" i="1" s="1"/>
  <c r="AH166" i="1"/>
  <c r="AI166" i="1"/>
  <c r="CW166" i="1" s="1"/>
  <c r="AJ166" i="1"/>
  <c r="CX166" i="1" s="1"/>
  <c r="CT166" i="1"/>
  <c r="S166" i="1" s="1"/>
  <c r="CV166" i="1"/>
  <c r="U166" i="1" s="1"/>
  <c r="FR166" i="1"/>
  <c r="GL166" i="1"/>
  <c r="GO166" i="1"/>
  <c r="GP166" i="1"/>
  <c r="GV166" i="1"/>
  <c r="HC166" i="1"/>
  <c r="GX166" i="1" s="1"/>
  <c r="C167" i="1"/>
  <c r="D167" i="1"/>
  <c r="I167" i="1"/>
  <c r="T167" i="1"/>
  <c r="W167" i="1"/>
  <c r="AC167" i="1"/>
  <c r="AD167" i="1"/>
  <c r="AE167" i="1"/>
  <c r="AF167" i="1"/>
  <c r="AG167" i="1"/>
  <c r="AH167" i="1"/>
  <c r="CV167" i="1" s="1"/>
  <c r="U167" i="1" s="1"/>
  <c r="AI167" i="1"/>
  <c r="AJ167" i="1"/>
  <c r="CQ167" i="1"/>
  <c r="P167" i="1" s="1"/>
  <c r="CS167" i="1"/>
  <c r="R167" i="1" s="1"/>
  <c r="CT167" i="1"/>
  <c r="S167" i="1" s="1"/>
  <c r="CU167" i="1"/>
  <c r="CW167" i="1"/>
  <c r="V167" i="1" s="1"/>
  <c r="CX167" i="1"/>
  <c r="FR167" i="1"/>
  <c r="GL167" i="1"/>
  <c r="GO167" i="1"/>
  <c r="GP167" i="1"/>
  <c r="GV167" i="1"/>
  <c r="GX167" i="1"/>
  <c r="HC167" i="1"/>
  <c r="C168" i="1"/>
  <c r="D168" i="1"/>
  <c r="I168" i="1"/>
  <c r="S168" i="1"/>
  <c r="W168" i="1"/>
  <c r="AC168" i="1"/>
  <c r="AD168" i="1"/>
  <c r="CR168" i="1" s="1"/>
  <c r="Q168" i="1" s="1"/>
  <c r="AE168" i="1"/>
  <c r="AF168" i="1"/>
  <c r="AG168" i="1"/>
  <c r="AH168" i="1"/>
  <c r="CV168" i="1" s="1"/>
  <c r="U168" i="1" s="1"/>
  <c r="AI168" i="1"/>
  <c r="AJ168" i="1"/>
  <c r="CQ168" i="1"/>
  <c r="P168" i="1" s="1"/>
  <c r="CS168" i="1"/>
  <c r="R168" i="1" s="1"/>
  <c r="CT168" i="1"/>
  <c r="CU168" i="1"/>
  <c r="T168" i="1" s="1"/>
  <c r="CW168" i="1"/>
  <c r="V168" i="1" s="1"/>
  <c r="CX168" i="1"/>
  <c r="FR168" i="1"/>
  <c r="GL168" i="1"/>
  <c r="GO168" i="1"/>
  <c r="GP168" i="1"/>
  <c r="GV168" i="1"/>
  <c r="HC168" i="1"/>
  <c r="GX168" i="1" s="1"/>
  <c r="C169" i="1"/>
  <c r="D169" i="1"/>
  <c r="I169" i="1"/>
  <c r="T169" i="1"/>
  <c r="AC169" i="1"/>
  <c r="AE169" i="1"/>
  <c r="AF169" i="1"/>
  <c r="AG169" i="1"/>
  <c r="AH169" i="1"/>
  <c r="AI169" i="1"/>
  <c r="CW169" i="1" s="1"/>
  <c r="V169" i="1" s="1"/>
  <c r="AJ169" i="1"/>
  <c r="CQ169" i="1"/>
  <c r="P169" i="1" s="1"/>
  <c r="CT169" i="1"/>
  <c r="S169" i="1" s="1"/>
  <c r="CU169" i="1"/>
  <c r="CV169" i="1"/>
  <c r="U169" i="1" s="1"/>
  <c r="CX169" i="1"/>
  <c r="W169" i="1" s="1"/>
  <c r="FR169" i="1"/>
  <c r="GL169" i="1"/>
  <c r="GO169" i="1"/>
  <c r="GP169" i="1"/>
  <c r="GV169" i="1"/>
  <c r="HC169" i="1" s="1"/>
  <c r="GX169" i="1" s="1"/>
  <c r="C170" i="1"/>
  <c r="D170" i="1"/>
  <c r="I170" i="1"/>
  <c r="T170" i="1"/>
  <c r="AC170" i="1"/>
  <c r="AE170" i="1"/>
  <c r="AD170" i="1" s="1"/>
  <c r="AF170" i="1"/>
  <c r="CT170" i="1" s="1"/>
  <c r="AG170" i="1"/>
  <c r="AH170" i="1"/>
  <c r="CV170" i="1" s="1"/>
  <c r="U170" i="1" s="1"/>
  <c r="AI170" i="1"/>
  <c r="CW170" i="1" s="1"/>
  <c r="V170" i="1" s="1"/>
  <c r="AJ170" i="1"/>
  <c r="CX170" i="1" s="1"/>
  <c r="CQ170" i="1"/>
  <c r="P170" i="1" s="1"/>
  <c r="CU170" i="1"/>
  <c r="FR170" i="1"/>
  <c r="GL170" i="1"/>
  <c r="GO170" i="1"/>
  <c r="GP170" i="1"/>
  <c r="GV170" i="1"/>
  <c r="HC170" i="1" s="1"/>
  <c r="GX170" i="1" s="1"/>
  <c r="I171" i="1"/>
  <c r="S171" i="1"/>
  <c r="T171" i="1"/>
  <c r="AC171" i="1"/>
  <c r="AE171" i="1"/>
  <c r="AF171" i="1"/>
  <c r="AG171" i="1"/>
  <c r="AH171" i="1"/>
  <c r="AI171" i="1"/>
  <c r="CW171" i="1" s="1"/>
  <c r="V171" i="1" s="1"/>
  <c r="AJ171" i="1"/>
  <c r="CQ171" i="1"/>
  <c r="P171" i="1" s="1"/>
  <c r="CT171" i="1"/>
  <c r="CU171" i="1"/>
  <c r="CV171" i="1"/>
  <c r="U171" i="1" s="1"/>
  <c r="CX171" i="1"/>
  <c r="W171" i="1" s="1"/>
  <c r="FR171" i="1"/>
  <c r="GL171" i="1"/>
  <c r="GO171" i="1"/>
  <c r="GP171" i="1"/>
  <c r="GV171" i="1"/>
  <c r="HC171" i="1" s="1"/>
  <c r="GX171" i="1" s="1"/>
  <c r="AC172" i="1"/>
  <c r="CQ172" i="1" s="1"/>
  <c r="AD172" i="1"/>
  <c r="CR172" i="1" s="1"/>
  <c r="AE172" i="1"/>
  <c r="AF172" i="1"/>
  <c r="CT172" i="1" s="1"/>
  <c r="AG172" i="1"/>
  <c r="AH172" i="1"/>
  <c r="CV172" i="1" s="1"/>
  <c r="AI172" i="1"/>
  <c r="AJ172" i="1"/>
  <c r="CX172" i="1" s="1"/>
  <c r="CS172" i="1"/>
  <c r="CU172" i="1"/>
  <c r="CW172" i="1"/>
  <c r="FR172" i="1"/>
  <c r="GL172" i="1"/>
  <c r="GO172" i="1"/>
  <c r="GP172" i="1"/>
  <c r="GV172" i="1"/>
  <c r="HC172" i="1"/>
  <c r="C173" i="1"/>
  <c r="D173" i="1"/>
  <c r="I173" i="1"/>
  <c r="W173" i="1"/>
  <c r="AC173" i="1"/>
  <c r="AD173" i="1"/>
  <c r="CR173" i="1" s="1"/>
  <c r="Q173" i="1" s="1"/>
  <c r="AE173" i="1"/>
  <c r="CS173" i="1" s="1"/>
  <c r="R173" i="1" s="1"/>
  <c r="AF173" i="1"/>
  <c r="AG173" i="1"/>
  <c r="CU173" i="1" s="1"/>
  <c r="T173" i="1" s="1"/>
  <c r="AH173" i="1"/>
  <c r="AI173" i="1"/>
  <c r="CW173" i="1" s="1"/>
  <c r="V173" i="1" s="1"/>
  <c r="AJ173" i="1"/>
  <c r="CT173" i="1"/>
  <c r="S173" i="1" s="1"/>
  <c r="CY173" i="1" s="1"/>
  <c r="X173" i="1" s="1"/>
  <c r="CV173" i="1"/>
  <c r="U173" i="1" s="1"/>
  <c r="CX173" i="1"/>
  <c r="CZ173" i="1"/>
  <c r="Y173" i="1" s="1"/>
  <c r="FR173" i="1"/>
  <c r="GL173" i="1"/>
  <c r="GO173" i="1"/>
  <c r="GP173" i="1"/>
  <c r="GV173" i="1"/>
  <c r="HC173" i="1" s="1"/>
  <c r="GX173" i="1"/>
  <c r="C174" i="1"/>
  <c r="D174" i="1"/>
  <c r="I174" i="1"/>
  <c r="CX383" i="3" s="1"/>
  <c r="V174" i="1"/>
  <c r="AC174" i="1"/>
  <c r="AE174" i="1"/>
  <c r="AD174" i="1" s="1"/>
  <c r="CR174" i="1" s="1"/>
  <c r="Q174" i="1" s="1"/>
  <c r="AF174" i="1"/>
  <c r="CT174" i="1" s="1"/>
  <c r="S174" i="1" s="1"/>
  <c r="AG174" i="1"/>
  <c r="AH174" i="1"/>
  <c r="AI174" i="1"/>
  <c r="CW174" i="1" s="1"/>
  <c r="AJ174" i="1"/>
  <c r="CX174" i="1" s="1"/>
  <c r="W174" i="1" s="1"/>
  <c r="CQ174" i="1"/>
  <c r="P174" i="1" s="1"/>
  <c r="CS174" i="1"/>
  <c r="R174" i="1" s="1"/>
  <c r="CU174" i="1"/>
  <c r="T174" i="1" s="1"/>
  <c r="CV174" i="1"/>
  <c r="U174" i="1" s="1"/>
  <c r="FR174" i="1"/>
  <c r="GL174" i="1"/>
  <c r="GO174" i="1"/>
  <c r="GP174" i="1"/>
  <c r="GV174" i="1"/>
  <c r="GX174" i="1"/>
  <c r="HC174" i="1"/>
  <c r="I175" i="1"/>
  <c r="Q175" i="1"/>
  <c r="W175" i="1"/>
  <c r="AC175" i="1"/>
  <c r="AD175" i="1"/>
  <c r="CR175" i="1" s="1"/>
  <c r="AE175" i="1"/>
  <c r="CS175" i="1" s="1"/>
  <c r="R175" i="1" s="1"/>
  <c r="AF175" i="1"/>
  <c r="AG175" i="1"/>
  <c r="CU175" i="1" s="1"/>
  <c r="T175" i="1" s="1"/>
  <c r="AH175" i="1"/>
  <c r="CV175" i="1" s="1"/>
  <c r="U175" i="1" s="1"/>
  <c r="AI175" i="1"/>
  <c r="CW175" i="1" s="1"/>
  <c r="V175" i="1" s="1"/>
  <c r="AJ175" i="1"/>
  <c r="CQ175" i="1"/>
  <c r="P175" i="1" s="1"/>
  <c r="CT175" i="1"/>
  <c r="S175" i="1" s="1"/>
  <c r="CY175" i="1" s="1"/>
  <c r="X175" i="1" s="1"/>
  <c r="CX175" i="1"/>
  <c r="CZ175" i="1"/>
  <c r="Y175" i="1" s="1"/>
  <c r="FR175" i="1"/>
  <c r="GL175" i="1"/>
  <c r="GO175" i="1"/>
  <c r="GP175" i="1"/>
  <c r="GV175" i="1"/>
  <c r="HC175" i="1" s="1"/>
  <c r="GX175" i="1"/>
  <c r="I176" i="1"/>
  <c r="S176" i="1"/>
  <c r="W176" i="1"/>
  <c r="AC176" i="1"/>
  <c r="AD176" i="1"/>
  <c r="CR176" i="1" s="1"/>
  <c r="Q176" i="1" s="1"/>
  <c r="AE176" i="1"/>
  <c r="AF176" i="1"/>
  <c r="AG176" i="1"/>
  <c r="AH176" i="1"/>
  <c r="CV176" i="1" s="1"/>
  <c r="U176" i="1" s="1"/>
  <c r="AI176" i="1"/>
  <c r="AJ176" i="1"/>
  <c r="CQ176" i="1"/>
  <c r="P176" i="1" s="1"/>
  <c r="CS176" i="1"/>
  <c r="R176" i="1" s="1"/>
  <c r="CT176" i="1"/>
  <c r="CU176" i="1"/>
  <c r="T176" i="1" s="1"/>
  <c r="CW176" i="1"/>
  <c r="V176" i="1" s="1"/>
  <c r="CX176" i="1"/>
  <c r="FR176" i="1"/>
  <c r="GL176" i="1"/>
  <c r="GO176" i="1"/>
  <c r="GP176" i="1"/>
  <c r="GV176" i="1"/>
  <c r="HC176" i="1"/>
  <c r="GX176" i="1" s="1"/>
  <c r="I177" i="1"/>
  <c r="Q177" i="1"/>
  <c r="AC177" i="1"/>
  <c r="AE177" i="1"/>
  <c r="AD177" i="1" s="1"/>
  <c r="AF177" i="1"/>
  <c r="AG177" i="1"/>
  <c r="CU177" i="1" s="1"/>
  <c r="T177" i="1" s="1"/>
  <c r="AH177" i="1"/>
  <c r="AI177" i="1"/>
  <c r="AJ177" i="1"/>
  <c r="CR177" i="1"/>
  <c r="CS177" i="1"/>
  <c r="R177" i="1" s="1"/>
  <c r="CT177" i="1"/>
  <c r="S177" i="1" s="1"/>
  <c r="CV177" i="1"/>
  <c r="U177" i="1" s="1"/>
  <c r="CW177" i="1"/>
  <c r="V177" i="1" s="1"/>
  <c r="CX177" i="1"/>
  <c r="W177" i="1" s="1"/>
  <c r="FR177" i="1"/>
  <c r="GL177" i="1"/>
  <c r="GO177" i="1"/>
  <c r="GP177" i="1"/>
  <c r="GV177" i="1"/>
  <c r="GX177" i="1"/>
  <c r="HC177" i="1"/>
  <c r="I178" i="1"/>
  <c r="U178" i="1"/>
  <c r="AC178" i="1"/>
  <c r="AE178" i="1"/>
  <c r="AD178" i="1" s="1"/>
  <c r="AF178" i="1"/>
  <c r="CT178" i="1" s="1"/>
  <c r="S178" i="1" s="1"/>
  <c r="AG178" i="1"/>
  <c r="AH178" i="1"/>
  <c r="AI178" i="1"/>
  <c r="CW178" i="1" s="1"/>
  <c r="V178" i="1" s="1"/>
  <c r="AJ178" i="1"/>
  <c r="CX178" i="1" s="1"/>
  <c r="W178" i="1" s="1"/>
  <c r="CQ178" i="1"/>
  <c r="P178" i="1" s="1"/>
  <c r="CS178" i="1"/>
  <c r="R178" i="1" s="1"/>
  <c r="CZ178" i="1" s="1"/>
  <c r="Y178" i="1" s="1"/>
  <c r="CU178" i="1"/>
  <c r="T178" i="1" s="1"/>
  <c r="CV178" i="1"/>
  <c r="FR178" i="1"/>
  <c r="GL178" i="1"/>
  <c r="GO178" i="1"/>
  <c r="GP178" i="1"/>
  <c r="GV178" i="1"/>
  <c r="HC178" i="1"/>
  <c r="GX178" i="1" s="1"/>
  <c r="C179" i="1"/>
  <c r="D179" i="1"/>
  <c r="I179" i="1"/>
  <c r="U179" i="1"/>
  <c r="AB179" i="1"/>
  <c r="AC179" i="1"/>
  <c r="CQ179" i="1" s="1"/>
  <c r="AE179" i="1"/>
  <c r="AD179" i="1" s="1"/>
  <c r="CR179" i="1" s="1"/>
  <c r="Q179" i="1" s="1"/>
  <c r="AF179" i="1"/>
  <c r="AG179" i="1"/>
  <c r="CU179" i="1" s="1"/>
  <c r="T179" i="1" s="1"/>
  <c r="AH179" i="1"/>
  <c r="AI179" i="1"/>
  <c r="CW179" i="1" s="1"/>
  <c r="V179" i="1" s="1"/>
  <c r="AJ179" i="1"/>
  <c r="CX179" i="1" s="1"/>
  <c r="W179" i="1" s="1"/>
  <c r="CS179" i="1"/>
  <c r="R179" i="1" s="1"/>
  <c r="CT179" i="1"/>
  <c r="S179" i="1" s="1"/>
  <c r="CV179" i="1"/>
  <c r="FR179" i="1"/>
  <c r="GL179" i="1"/>
  <c r="GO179" i="1"/>
  <c r="GP179" i="1"/>
  <c r="GV179" i="1"/>
  <c r="HC179" i="1"/>
  <c r="GX179" i="1" s="1"/>
  <c r="C180" i="1"/>
  <c r="D180" i="1"/>
  <c r="I180" i="1"/>
  <c r="V180" i="1"/>
  <c r="AC180" i="1"/>
  <c r="CQ180" i="1" s="1"/>
  <c r="P180" i="1" s="1"/>
  <c r="AD180" i="1"/>
  <c r="CR180" i="1" s="1"/>
  <c r="AE180" i="1"/>
  <c r="AF180" i="1"/>
  <c r="CT180" i="1" s="1"/>
  <c r="S180" i="1" s="1"/>
  <c r="AG180" i="1"/>
  <c r="AH180" i="1"/>
  <c r="CV180" i="1" s="1"/>
  <c r="AI180" i="1"/>
  <c r="AJ180" i="1"/>
  <c r="CX180" i="1" s="1"/>
  <c r="W180" i="1" s="1"/>
  <c r="CS180" i="1"/>
  <c r="R180" i="1" s="1"/>
  <c r="CU180" i="1"/>
  <c r="T180" i="1" s="1"/>
  <c r="CW180" i="1"/>
  <c r="FR180" i="1"/>
  <c r="GL180" i="1"/>
  <c r="GO180" i="1"/>
  <c r="GP180" i="1"/>
  <c r="GV180" i="1"/>
  <c r="HC180" i="1"/>
  <c r="GX180" i="1" s="1"/>
  <c r="I181" i="1"/>
  <c r="U181" i="1"/>
  <c r="AB181" i="1"/>
  <c r="AC181" i="1"/>
  <c r="CQ181" i="1" s="1"/>
  <c r="AE181" i="1"/>
  <c r="AD181" i="1" s="1"/>
  <c r="CR181" i="1" s="1"/>
  <c r="Q181" i="1" s="1"/>
  <c r="AF181" i="1"/>
  <c r="AG181" i="1"/>
  <c r="CU181" i="1" s="1"/>
  <c r="T181" i="1" s="1"/>
  <c r="AH181" i="1"/>
  <c r="AI181" i="1"/>
  <c r="CW181" i="1" s="1"/>
  <c r="V181" i="1" s="1"/>
  <c r="AJ181" i="1"/>
  <c r="CX181" i="1" s="1"/>
  <c r="W181" i="1" s="1"/>
  <c r="CS181" i="1"/>
  <c r="R181" i="1" s="1"/>
  <c r="CT181" i="1"/>
  <c r="S181" i="1" s="1"/>
  <c r="CV181" i="1"/>
  <c r="FR181" i="1"/>
  <c r="GL181" i="1"/>
  <c r="GO181" i="1"/>
  <c r="GP181" i="1"/>
  <c r="GV181" i="1"/>
  <c r="HC181" i="1"/>
  <c r="GX181" i="1" s="1"/>
  <c r="I182" i="1"/>
  <c r="T182" i="1"/>
  <c r="AC182" i="1"/>
  <c r="AE182" i="1"/>
  <c r="AD182" i="1" s="1"/>
  <c r="AF182" i="1"/>
  <c r="CT182" i="1" s="1"/>
  <c r="AG182" i="1"/>
  <c r="AH182" i="1"/>
  <c r="CV182" i="1" s="1"/>
  <c r="U182" i="1" s="1"/>
  <c r="AI182" i="1"/>
  <c r="CW182" i="1" s="1"/>
  <c r="V182" i="1" s="1"/>
  <c r="AJ182" i="1"/>
  <c r="CX182" i="1" s="1"/>
  <c r="CQ182" i="1"/>
  <c r="P182" i="1" s="1"/>
  <c r="CU182" i="1"/>
  <c r="FR182" i="1"/>
  <c r="GL182" i="1"/>
  <c r="GO182" i="1"/>
  <c r="GP182" i="1"/>
  <c r="GV182" i="1"/>
  <c r="HC182" i="1" s="1"/>
  <c r="GX182" i="1" s="1"/>
  <c r="B184" i="1"/>
  <c r="B111" i="1" s="1"/>
  <c r="C184" i="1"/>
  <c r="C111" i="1" s="1"/>
  <c r="D184" i="1"/>
  <c r="F184" i="1"/>
  <c r="F111" i="1" s="1"/>
  <c r="G184" i="1"/>
  <c r="G111" i="1" s="1"/>
  <c r="BC184" i="1"/>
  <c r="BX184" i="1"/>
  <c r="CK184" i="1"/>
  <c r="CL184" i="1"/>
  <c r="EU184" i="1"/>
  <c r="FP184" i="1"/>
  <c r="FU184" i="1"/>
  <c r="GC184" i="1"/>
  <c r="GD184" i="1"/>
  <c r="D216" i="1"/>
  <c r="E218" i="1"/>
  <c r="Z218" i="1"/>
  <c r="AA218" i="1"/>
  <c r="AM218" i="1"/>
  <c r="AN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DE218" i="1"/>
  <c r="DF218" i="1"/>
  <c r="DR218" i="1"/>
  <c r="DS218" i="1"/>
  <c r="EE218" i="1"/>
  <c r="EF218" i="1"/>
  <c r="EV218" i="1"/>
  <c r="EW218" i="1"/>
  <c r="EX218" i="1"/>
  <c r="EY218" i="1"/>
  <c r="EZ218" i="1"/>
  <c r="FA218" i="1"/>
  <c r="FB218" i="1"/>
  <c r="FC218" i="1"/>
  <c r="FD218" i="1"/>
  <c r="FE218" i="1"/>
  <c r="FF218" i="1"/>
  <c r="FG218" i="1"/>
  <c r="FH218" i="1"/>
  <c r="FI218" i="1"/>
  <c r="FJ218" i="1"/>
  <c r="FK218" i="1"/>
  <c r="FL218" i="1"/>
  <c r="FM218" i="1"/>
  <c r="FN218" i="1"/>
  <c r="FO218" i="1"/>
  <c r="GE218" i="1"/>
  <c r="GF218" i="1"/>
  <c r="GG218" i="1"/>
  <c r="GH218" i="1"/>
  <c r="GI218" i="1"/>
  <c r="GJ218" i="1"/>
  <c r="GK218" i="1"/>
  <c r="GL218" i="1"/>
  <c r="GM218" i="1"/>
  <c r="GN218" i="1"/>
  <c r="GO218" i="1"/>
  <c r="GP218" i="1"/>
  <c r="GQ218" i="1"/>
  <c r="GR218" i="1"/>
  <c r="GS218" i="1"/>
  <c r="GT218" i="1"/>
  <c r="GU218" i="1"/>
  <c r="GV218" i="1"/>
  <c r="GW218" i="1"/>
  <c r="GX218" i="1"/>
  <c r="C220" i="1"/>
  <c r="D220" i="1"/>
  <c r="I220" i="1"/>
  <c r="CX409" i="3" s="1"/>
  <c r="S220" i="1"/>
  <c r="T220" i="1"/>
  <c r="AC220" i="1"/>
  <c r="AE220" i="1"/>
  <c r="AF220" i="1"/>
  <c r="AG220" i="1"/>
  <c r="AH220" i="1"/>
  <c r="AI220" i="1"/>
  <c r="CW220" i="1" s="1"/>
  <c r="V220" i="1" s="1"/>
  <c r="AJ220" i="1"/>
  <c r="CQ220" i="1"/>
  <c r="P220" i="1" s="1"/>
  <c r="CT220" i="1"/>
  <c r="CU220" i="1"/>
  <c r="CV220" i="1"/>
  <c r="U220" i="1" s="1"/>
  <c r="CX220" i="1"/>
  <c r="W220" i="1" s="1"/>
  <c r="FR220" i="1"/>
  <c r="GL220" i="1"/>
  <c r="GO220" i="1"/>
  <c r="GP220" i="1"/>
  <c r="GV220" i="1"/>
  <c r="HC220" i="1" s="1"/>
  <c r="GX220" i="1" s="1"/>
  <c r="C221" i="1"/>
  <c r="D221" i="1"/>
  <c r="I221" i="1"/>
  <c r="CX410" i="3" s="1"/>
  <c r="R221" i="1"/>
  <c r="T221" i="1"/>
  <c r="AC221" i="1"/>
  <c r="AD221" i="1"/>
  <c r="AB221" i="1" s="1"/>
  <c r="AE221" i="1"/>
  <c r="AF221" i="1"/>
  <c r="CT221" i="1" s="1"/>
  <c r="AG221" i="1"/>
  <c r="AH221" i="1"/>
  <c r="CV221" i="1" s="1"/>
  <c r="U221" i="1" s="1"/>
  <c r="AI221" i="1"/>
  <c r="AJ221" i="1"/>
  <c r="CX221" i="1" s="1"/>
  <c r="CQ221" i="1"/>
  <c r="P221" i="1" s="1"/>
  <c r="CR221" i="1"/>
  <c r="Q221" i="1" s="1"/>
  <c r="CS221" i="1"/>
  <c r="CU221" i="1"/>
  <c r="CW221" i="1"/>
  <c r="V221" i="1" s="1"/>
  <c r="FR221" i="1"/>
  <c r="GL221" i="1"/>
  <c r="GO221" i="1"/>
  <c r="GP221" i="1"/>
  <c r="GV221" i="1"/>
  <c r="HC221" i="1" s="1"/>
  <c r="GX221" i="1" s="1"/>
  <c r="C222" i="1"/>
  <c r="D222" i="1"/>
  <c r="I222" i="1"/>
  <c r="V222" i="1"/>
  <c r="AC222" i="1"/>
  <c r="AE222" i="1"/>
  <c r="AD222" i="1" s="1"/>
  <c r="CR222" i="1" s="1"/>
  <c r="Q222" i="1" s="1"/>
  <c r="AF222" i="1"/>
  <c r="AG222" i="1"/>
  <c r="CU222" i="1" s="1"/>
  <c r="T222" i="1" s="1"/>
  <c r="AH222" i="1"/>
  <c r="AI222" i="1"/>
  <c r="CW222" i="1" s="1"/>
  <c r="AJ222" i="1"/>
  <c r="CT222" i="1"/>
  <c r="S222" i="1" s="1"/>
  <c r="CV222" i="1"/>
  <c r="U222" i="1" s="1"/>
  <c r="CX222" i="1"/>
  <c r="W222" i="1" s="1"/>
  <c r="FR222" i="1"/>
  <c r="GL222" i="1"/>
  <c r="BZ295" i="1" s="1"/>
  <c r="GO222" i="1"/>
  <c r="GP222" i="1"/>
  <c r="GV222" i="1"/>
  <c r="GX222" i="1"/>
  <c r="HC222" i="1"/>
  <c r="C223" i="1"/>
  <c r="D223" i="1"/>
  <c r="I223" i="1"/>
  <c r="S223" i="1"/>
  <c r="W223" i="1"/>
  <c r="AC223" i="1"/>
  <c r="AD223" i="1"/>
  <c r="CR223" i="1" s="1"/>
  <c r="Q223" i="1" s="1"/>
  <c r="AE223" i="1"/>
  <c r="AF223" i="1"/>
  <c r="AG223" i="1"/>
  <c r="AH223" i="1"/>
  <c r="CV223" i="1" s="1"/>
  <c r="U223" i="1" s="1"/>
  <c r="AI223" i="1"/>
  <c r="AJ223" i="1"/>
  <c r="CQ223" i="1"/>
  <c r="P223" i="1" s="1"/>
  <c r="CS223" i="1"/>
  <c r="R223" i="1" s="1"/>
  <c r="CT223" i="1"/>
  <c r="CU223" i="1"/>
  <c r="T223" i="1" s="1"/>
  <c r="CW223" i="1"/>
  <c r="V223" i="1" s="1"/>
  <c r="CX223" i="1"/>
  <c r="FR223" i="1"/>
  <c r="GL223" i="1"/>
  <c r="GO223" i="1"/>
  <c r="GP223" i="1"/>
  <c r="GV223" i="1"/>
  <c r="HC223" i="1"/>
  <c r="GX223" i="1" s="1"/>
  <c r="C224" i="1"/>
  <c r="D224" i="1"/>
  <c r="V224" i="1"/>
  <c r="AC224" i="1"/>
  <c r="AE224" i="1"/>
  <c r="AD224" i="1" s="1"/>
  <c r="CR224" i="1" s="1"/>
  <c r="Q224" i="1" s="1"/>
  <c r="AF224" i="1"/>
  <c r="CT224" i="1" s="1"/>
  <c r="S224" i="1" s="1"/>
  <c r="AG224" i="1"/>
  <c r="AH224" i="1"/>
  <c r="AI224" i="1"/>
  <c r="CW224" i="1" s="1"/>
  <c r="AJ224" i="1"/>
  <c r="CX224" i="1" s="1"/>
  <c r="W224" i="1" s="1"/>
  <c r="CQ224" i="1"/>
  <c r="P224" i="1" s="1"/>
  <c r="CP224" i="1" s="1"/>
  <c r="O224" i="1" s="1"/>
  <c r="CS224" i="1"/>
  <c r="R224" i="1" s="1"/>
  <c r="CU224" i="1"/>
  <c r="T224" i="1" s="1"/>
  <c r="CV224" i="1"/>
  <c r="U224" i="1" s="1"/>
  <c r="FR224" i="1"/>
  <c r="GL224" i="1"/>
  <c r="GO224" i="1"/>
  <c r="GP224" i="1"/>
  <c r="GV224" i="1"/>
  <c r="GX224" i="1"/>
  <c r="HC224" i="1"/>
  <c r="C225" i="1"/>
  <c r="D225" i="1"/>
  <c r="V225" i="1"/>
  <c r="AC225" i="1"/>
  <c r="CQ225" i="1" s="1"/>
  <c r="P225" i="1" s="1"/>
  <c r="AD225" i="1"/>
  <c r="CR225" i="1" s="1"/>
  <c r="Q225" i="1" s="1"/>
  <c r="AE225" i="1"/>
  <c r="AF225" i="1"/>
  <c r="CT225" i="1" s="1"/>
  <c r="S225" i="1" s="1"/>
  <c r="AG225" i="1"/>
  <c r="AH225" i="1"/>
  <c r="CV225" i="1" s="1"/>
  <c r="U225" i="1" s="1"/>
  <c r="AI225" i="1"/>
  <c r="AJ225" i="1"/>
  <c r="CX225" i="1" s="1"/>
  <c r="W225" i="1" s="1"/>
  <c r="CS225" i="1"/>
  <c r="R225" i="1" s="1"/>
  <c r="CU225" i="1"/>
  <c r="T225" i="1" s="1"/>
  <c r="CW225" i="1"/>
  <c r="FR225" i="1"/>
  <c r="FQ295" i="1" s="1"/>
  <c r="GL225" i="1"/>
  <c r="GO225" i="1"/>
  <c r="GP225" i="1"/>
  <c r="GV225" i="1"/>
  <c r="HC225" i="1"/>
  <c r="GX225" i="1" s="1"/>
  <c r="C226" i="1"/>
  <c r="D226" i="1"/>
  <c r="I226" i="1"/>
  <c r="W226" i="1"/>
  <c r="AC226" i="1"/>
  <c r="AD226" i="1"/>
  <c r="CR226" i="1" s="1"/>
  <c r="Q226" i="1" s="1"/>
  <c r="AE226" i="1"/>
  <c r="CS226" i="1" s="1"/>
  <c r="R226" i="1" s="1"/>
  <c r="AF226" i="1"/>
  <c r="AG226" i="1"/>
  <c r="CU226" i="1" s="1"/>
  <c r="T226" i="1" s="1"/>
  <c r="AH226" i="1"/>
  <c r="AI226" i="1"/>
  <c r="CW226" i="1" s="1"/>
  <c r="V226" i="1" s="1"/>
  <c r="AJ226" i="1"/>
  <c r="CT226" i="1"/>
  <c r="S226" i="1" s="1"/>
  <c r="CY226" i="1" s="1"/>
  <c r="X226" i="1" s="1"/>
  <c r="CV226" i="1"/>
  <c r="U226" i="1" s="1"/>
  <c r="CX226" i="1"/>
  <c r="CZ226" i="1"/>
  <c r="Y226" i="1" s="1"/>
  <c r="FR226" i="1"/>
  <c r="GL226" i="1"/>
  <c r="GO226" i="1"/>
  <c r="GP226" i="1"/>
  <c r="GV226" i="1"/>
  <c r="HC226" i="1" s="1"/>
  <c r="GX226" i="1"/>
  <c r="C227" i="1"/>
  <c r="D227" i="1"/>
  <c r="I227" i="1"/>
  <c r="V227" i="1"/>
  <c r="AC227" i="1"/>
  <c r="AE227" i="1"/>
  <c r="AD227" i="1" s="1"/>
  <c r="CR227" i="1" s="1"/>
  <c r="Q227" i="1" s="1"/>
  <c r="AF227" i="1"/>
  <c r="CT227" i="1" s="1"/>
  <c r="S227" i="1" s="1"/>
  <c r="AG227" i="1"/>
  <c r="AH227" i="1"/>
  <c r="AI227" i="1"/>
  <c r="CW227" i="1" s="1"/>
  <c r="AJ227" i="1"/>
  <c r="CX227" i="1" s="1"/>
  <c r="W227" i="1" s="1"/>
  <c r="CQ227" i="1"/>
  <c r="P227" i="1" s="1"/>
  <c r="CS227" i="1"/>
  <c r="R227" i="1" s="1"/>
  <c r="CU227" i="1"/>
  <c r="T227" i="1" s="1"/>
  <c r="CV227" i="1"/>
  <c r="U227" i="1" s="1"/>
  <c r="FR227" i="1"/>
  <c r="GL227" i="1"/>
  <c r="GO227" i="1"/>
  <c r="GP227" i="1"/>
  <c r="GV227" i="1"/>
  <c r="GX227" i="1"/>
  <c r="HC227" i="1"/>
  <c r="I228" i="1"/>
  <c r="Q228" i="1"/>
  <c r="W228" i="1"/>
  <c r="AC228" i="1"/>
  <c r="AD228" i="1"/>
  <c r="CR228" i="1" s="1"/>
  <c r="AE228" i="1"/>
  <c r="CS228" i="1" s="1"/>
  <c r="R228" i="1" s="1"/>
  <c r="AF228" i="1"/>
  <c r="AG228" i="1"/>
  <c r="CU228" i="1" s="1"/>
  <c r="T228" i="1" s="1"/>
  <c r="AH228" i="1"/>
  <c r="CV228" i="1" s="1"/>
  <c r="U228" i="1" s="1"/>
  <c r="AI228" i="1"/>
  <c r="CW228" i="1" s="1"/>
  <c r="V228" i="1" s="1"/>
  <c r="AJ228" i="1"/>
  <c r="CQ228" i="1"/>
  <c r="P228" i="1" s="1"/>
  <c r="CP228" i="1" s="1"/>
  <c r="O228" i="1" s="1"/>
  <c r="GM228" i="1" s="1"/>
  <c r="CT228" i="1"/>
  <c r="S228" i="1" s="1"/>
  <c r="CY228" i="1" s="1"/>
  <c r="X228" i="1" s="1"/>
  <c r="CX228" i="1"/>
  <c r="CZ228" i="1"/>
  <c r="Y228" i="1" s="1"/>
  <c r="FR228" i="1"/>
  <c r="GL228" i="1"/>
  <c r="GO228" i="1"/>
  <c r="GP228" i="1"/>
  <c r="GV228" i="1"/>
  <c r="HC228" i="1" s="1"/>
  <c r="GX228" i="1"/>
  <c r="I229" i="1"/>
  <c r="S229" i="1"/>
  <c r="W229" i="1"/>
  <c r="AC229" i="1"/>
  <c r="AD229" i="1"/>
  <c r="CR229" i="1" s="1"/>
  <c r="Q229" i="1" s="1"/>
  <c r="AE229" i="1"/>
  <c r="AF229" i="1"/>
  <c r="AG229" i="1"/>
  <c r="AH229" i="1"/>
  <c r="CV229" i="1" s="1"/>
  <c r="U229" i="1" s="1"/>
  <c r="AI229" i="1"/>
  <c r="AJ229" i="1"/>
  <c r="CQ229" i="1"/>
  <c r="P229" i="1" s="1"/>
  <c r="CS229" i="1"/>
  <c r="R229" i="1" s="1"/>
  <c r="CT229" i="1"/>
  <c r="CU229" i="1"/>
  <c r="T229" i="1" s="1"/>
  <c r="CW229" i="1"/>
  <c r="V229" i="1" s="1"/>
  <c r="CX229" i="1"/>
  <c r="FR229" i="1"/>
  <c r="GL229" i="1"/>
  <c r="GO229" i="1"/>
  <c r="GP229" i="1"/>
  <c r="GV229" i="1"/>
  <c r="HC229" i="1"/>
  <c r="GX229" i="1" s="1"/>
  <c r="I230" i="1"/>
  <c r="Q230" i="1"/>
  <c r="AC230" i="1"/>
  <c r="AE230" i="1"/>
  <c r="AD230" i="1" s="1"/>
  <c r="AF230" i="1"/>
  <c r="AG230" i="1"/>
  <c r="CU230" i="1" s="1"/>
  <c r="T230" i="1" s="1"/>
  <c r="AH230" i="1"/>
  <c r="AI230" i="1"/>
  <c r="AJ230" i="1"/>
  <c r="CR230" i="1"/>
  <c r="CS230" i="1"/>
  <c r="R230" i="1" s="1"/>
  <c r="CT230" i="1"/>
  <c r="S230" i="1" s="1"/>
  <c r="CV230" i="1"/>
  <c r="U230" i="1" s="1"/>
  <c r="CW230" i="1"/>
  <c r="V230" i="1" s="1"/>
  <c r="CX230" i="1"/>
  <c r="W230" i="1" s="1"/>
  <c r="FR230" i="1"/>
  <c r="GL230" i="1"/>
  <c r="GO230" i="1"/>
  <c r="GP230" i="1"/>
  <c r="GV230" i="1"/>
  <c r="GX230" i="1"/>
  <c r="HC230" i="1"/>
  <c r="I231" i="1"/>
  <c r="U231" i="1"/>
  <c r="AC231" i="1"/>
  <c r="AE231" i="1"/>
  <c r="AD231" i="1" s="1"/>
  <c r="AF231" i="1"/>
  <c r="CT231" i="1" s="1"/>
  <c r="S231" i="1" s="1"/>
  <c r="AG231" i="1"/>
  <c r="AH231" i="1"/>
  <c r="AI231" i="1"/>
  <c r="CW231" i="1" s="1"/>
  <c r="V231" i="1" s="1"/>
  <c r="AJ231" i="1"/>
  <c r="CX231" i="1" s="1"/>
  <c r="W231" i="1" s="1"/>
  <c r="CQ231" i="1"/>
  <c r="P231" i="1" s="1"/>
  <c r="CS231" i="1"/>
  <c r="R231" i="1" s="1"/>
  <c r="CZ231" i="1" s="1"/>
  <c r="Y231" i="1" s="1"/>
  <c r="CU231" i="1"/>
  <c r="T231" i="1" s="1"/>
  <c r="CV231" i="1"/>
  <c r="FR231" i="1"/>
  <c r="GL231" i="1"/>
  <c r="GO231" i="1"/>
  <c r="GP231" i="1"/>
  <c r="GV231" i="1"/>
  <c r="HC231" i="1"/>
  <c r="GX231" i="1" s="1"/>
  <c r="C232" i="1"/>
  <c r="D232" i="1"/>
  <c r="I232" i="1"/>
  <c r="U232" i="1"/>
  <c r="AB232" i="1"/>
  <c r="AC232" i="1"/>
  <c r="CQ232" i="1" s="1"/>
  <c r="AE232" i="1"/>
  <c r="AD232" i="1" s="1"/>
  <c r="CR232" i="1" s="1"/>
  <c r="Q232" i="1" s="1"/>
  <c r="AF232" i="1"/>
  <c r="AG232" i="1"/>
  <c r="CU232" i="1" s="1"/>
  <c r="T232" i="1" s="1"/>
  <c r="AH232" i="1"/>
  <c r="AI232" i="1"/>
  <c r="CW232" i="1" s="1"/>
  <c r="V232" i="1" s="1"/>
  <c r="AJ232" i="1"/>
  <c r="CX232" i="1" s="1"/>
  <c r="W232" i="1" s="1"/>
  <c r="CS232" i="1"/>
  <c r="R232" i="1" s="1"/>
  <c r="CT232" i="1"/>
  <c r="S232" i="1" s="1"/>
  <c r="CV232" i="1"/>
  <c r="FR232" i="1"/>
  <c r="GL232" i="1"/>
  <c r="GO232" i="1"/>
  <c r="GP232" i="1"/>
  <c r="GV232" i="1"/>
  <c r="HC232" i="1"/>
  <c r="GX232" i="1" s="1"/>
  <c r="C233" i="1"/>
  <c r="D233" i="1"/>
  <c r="I233" i="1"/>
  <c r="I237" i="1" s="1"/>
  <c r="R237" i="1" s="1"/>
  <c r="V233" i="1"/>
  <c r="AC233" i="1"/>
  <c r="CQ233" i="1" s="1"/>
  <c r="P233" i="1" s="1"/>
  <c r="AD233" i="1"/>
  <c r="CR233" i="1" s="1"/>
  <c r="AE233" i="1"/>
  <c r="AF233" i="1"/>
  <c r="CT233" i="1" s="1"/>
  <c r="S233" i="1" s="1"/>
  <c r="AG233" i="1"/>
  <c r="AH233" i="1"/>
  <c r="CV233" i="1" s="1"/>
  <c r="AI233" i="1"/>
  <c r="AJ233" i="1"/>
  <c r="CX233" i="1" s="1"/>
  <c r="W233" i="1" s="1"/>
  <c r="CS233" i="1"/>
  <c r="R233" i="1" s="1"/>
  <c r="CU233" i="1"/>
  <c r="T233" i="1" s="1"/>
  <c r="CW233" i="1"/>
  <c r="FR233" i="1"/>
  <c r="GL233" i="1"/>
  <c r="GO233" i="1"/>
  <c r="GP233" i="1"/>
  <c r="GV233" i="1"/>
  <c r="HC233" i="1"/>
  <c r="GX233" i="1" s="1"/>
  <c r="I234" i="1"/>
  <c r="U234" i="1"/>
  <c r="AB234" i="1"/>
  <c r="AC234" i="1"/>
  <c r="CQ234" i="1" s="1"/>
  <c r="AE234" i="1"/>
  <c r="AD234" i="1" s="1"/>
  <c r="CR234" i="1" s="1"/>
  <c r="Q234" i="1" s="1"/>
  <c r="AF234" i="1"/>
  <c r="AG234" i="1"/>
  <c r="CU234" i="1" s="1"/>
  <c r="T234" i="1" s="1"/>
  <c r="AH234" i="1"/>
  <c r="AI234" i="1"/>
  <c r="CW234" i="1" s="1"/>
  <c r="V234" i="1" s="1"/>
  <c r="AJ234" i="1"/>
  <c r="CX234" i="1" s="1"/>
  <c r="W234" i="1" s="1"/>
  <c r="CS234" i="1"/>
  <c r="R234" i="1" s="1"/>
  <c r="CT234" i="1"/>
  <c r="S234" i="1" s="1"/>
  <c r="CV234" i="1"/>
  <c r="FR234" i="1"/>
  <c r="GL234" i="1"/>
  <c r="GO234" i="1"/>
  <c r="GP234" i="1"/>
  <c r="GV234" i="1"/>
  <c r="HC234" i="1"/>
  <c r="GX234" i="1" s="1"/>
  <c r="I235" i="1"/>
  <c r="T235" i="1"/>
  <c r="AC235" i="1"/>
  <c r="AE235" i="1"/>
  <c r="AD235" i="1" s="1"/>
  <c r="AF235" i="1"/>
  <c r="CT235" i="1" s="1"/>
  <c r="AG235" i="1"/>
  <c r="AH235" i="1"/>
  <c r="CV235" i="1" s="1"/>
  <c r="U235" i="1" s="1"/>
  <c r="AI235" i="1"/>
  <c r="CW235" i="1" s="1"/>
  <c r="V235" i="1" s="1"/>
  <c r="AJ235" i="1"/>
  <c r="CX235" i="1" s="1"/>
  <c r="CQ235" i="1"/>
  <c r="P235" i="1" s="1"/>
  <c r="CU235" i="1"/>
  <c r="FR235" i="1"/>
  <c r="GL235" i="1"/>
  <c r="GO235" i="1"/>
  <c r="GP235" i="1"/>
  <c r="GV235" i="1"/>
  <c r="HC235" i="1" s="1"/>
  <c r="GX235" i="1" s="1"/>
  <c r="AC236" i="1"/>
  <c r="AE236" i="1"/>
  <c r="CS236" i="1" s="1"/>
  <c r="AF236" i="1"/>
  <c r="AG236" i="1"/>
  <c r="AH236" i="1"/>
  <c r="AI236" i="1"/>
  <c r="CW236" i="1" s="1"/>
  <c r="AJ236" i="1"/>
  <c r="CT236" i="1"/>
  <c r="CU236" i="1"/>
  <c r="CV236" i="1"/>
  <c r="CX236" i="1"/>
  <c r="FR236" i="1"/>
  <c r="GL236" i="1"/>
  <c r="GO236" i="1"/>
  <c r="GP236" i="1"/>
  <c r="GV236" i="1"/>
  <c r="HC236" i="1" s="1"/>
  <c r="V237" i="1"/>
  <c r="AC237" i="1"/>
  <c r="AD237" i="1"/>
  <c r="CR237" i="1" s="1"/>
  <c r="AE237" i="1"/>
  <c r="AF237" i="1"/>
  <c r="AG237" i="1"/>
  <c r="AH237" i="1"/>
  <c r="CV237" i="1" s="1"/>
  <c r="AI237" i="1"/>
  <c r="AJ237" i="1"/>
  <c r="CX237" i="1" s="1"/>
  <c r="W237" i="1" s="1"/>
  <c r="CQ237" i="1"/>
  <c r="P237" i="1" s="1"/>
  <c r="CS237" i="1"/>
  <c r="CT237" i="1"/>
  <c r="S237" i="1" s="1"/>
  <c r="CU237" i="1"/>
  <c r="CW237" i="1"/>
  <c r="FR237" i="1"/>
  <c r="GL237" i="1"/>
  <c r="FR295" i="1" s="1"/>
  <c r="GO237" i="1"/>
  <c r="GP237" i="1"/>
  <c r="GV237" i="1"/>
  <c r="HC237" i="1" s="1"/>
  <c r="GX237" i="1" s="1"/>
  <c r="AB238" i="1"/>
  <c r="AC238" i="1"/>
  <c r="CQ238" i="1" s="1"/>
  <c r="AE238" i="1"/>
  <c r="AD238" i="1" s="1"/>
  <c r="AF238" i="1"/>
  <c r="AG238" i="1"/>
  <c r="CU238" i="1" s="1"/>
  <c r="AH238" i="1"/>
  <c r="AI238" i="1"/>
  <c r="AJ238" i="1"/>
  <c r="CX238" i="1" s="1"/>
  <c r="CR238" i="1"/>
  <c r="CS238" i="1"/>
  <c r="CT238" i="1"/>
  <c r="CV238" i="1"/>
  <c r="CW238" i="1"/>
  <c r="FR238" i="1"/>
  <c r="GL238" i="1"/>
  <c r="GO238" i="1"/>
  <c r="GP238" i="1"/>
  <c r="GV238" i="1"/>
  <c r="HC238" i="1"/>
  <c r="I239" i="1"/>
  <c r="AC239" i="1"/>
  <c r="AE239" i="1"/>
  <c r="AD239" i="1" s="1"/>
  <c r="CR239" i="1" s="1"/>
  <c r="AF239" i="1"/>
  <c r="CT239" i="1" s="1"/>
  <c r="S239" i="1" s="1"/>
  <c r="AG239" i="1"/>
  <c r="AH239" i="1"/>
  <c r="CV239" i="1" s="1"/>
  <c r="AI239" i="1"/>
  <c r="CW239" i="1" s="1"/>
  <c r="AJ239" i="1"/>
  <c r="CX239" i="1" s="1"/>
  <c r="W239" i="1" s="1"/>
  <c r="CQ239" i="1"/>
  <c r="CU239" i="1"/>
  <c r="T239" i="1" s="1"/>
  <c r="FR239" i="1"/>
  <c r="GL239" i="1"/>
  <c r="GO239" i="1"/>
  <c r="GP239" i="1"/>
  <c r="GV239" i="1"/>
  <c r="HC239" i="1" s="1"/>
  <c r="GX239" i="1" s="1"/>
  <c r="C240" i="1"/>
  <c r="D240" i="1"/>
  <c r="I240" i="1"/>
  <c r="AC240" i="1"/>
  <c r="CQ240" i="1" s="1"/>
  <c r="AE240" i="1"/>
  <c r="AD240" i="1" s="1"/>
  <c r="CR240" i="1" s="1"/>
  <c r="AF240" i="1"/>
  <c r="CT240" i="1" s="1"/>
  <c r="S240" i="1" s="1"/>
  <c r="AG240" i="1"/>
  <c r="CU240" i="1" s="1"/>
  <c r="AH240" i="1"/>
  <c r="AI240" i="1"/>
  <c r="CW240" i="1" s="1"/>
  <c r="AJ240" i="1"/>
  <c r="CS240" i="1"/>
  <c r="R240" i="1" s="1"/>
  <c r="CZ240" i="1" s="1"/>
  <c r="Y240" i="1" s="1"/>
  <c r="CV240" i="1"/>
  <c r="CX240" i="1"/>
  <c r="W240" i="1" s="1"/>
  <c r="FR240" i="1"/>
  <c r="GL240" i="1"/>
  <c r="GO240" i="1"/>
  <c r="GP240" i="1"/>
  <c r="GV240" i="1"/>
  <c r="HC240" i="1"/>
  <c r="GX240" i="1" s="1"/>
  <c r="C241" i="1"/>
  <c r="D241" i="1"/>
  <c r="I241" i="1"/>
  <c r="CX464" i="3" s="1"/>
  <c r="AC241" i="1"/>
  <c r="AD241" i="1"/>
  <c r="CR241" i="1" s="1"/>
  <c r="AE241" i="1"/>
  <c r="AF241" i="1"/>
  <c r="CT241" i="1" s="1"/>
  <c r="S241" i="1" s="1"/>
  <c r="AG241" i="1"/>
  <c r="AH241" i="1"/>
  <c r="CV241" i="1" s="1"/>
  <c r="AI241" i="1"/>
  <c r="AJ241" i="1"/>
  <c r="CX241" i="1" s="1"/>
  <c r="W241" i="1" s="1"/>
  <c r="CQ241" i="1"/>
  <c r="CS241" i="1"/>
  <c r="CU241" i="1"/>
  <c r="CW241" i="1"/>
  <c r="FR241" i="1"/>
  <c r="GL241" i="1"/>
  <c r="GO241" i="1"/>
  <c r="GP241" i="1"/>
  <c r="GV241" i="1"/>
  <c r="HC241" i="1"/>
  <c r="AC242" i="1"/>
  <c r="CQ242" i="1" s="1"/>
  <c r="AE242" i="1"/>
  <c r="AD242" i="1" s="1"/>
  <c r="CR242" i="1" s="1"/>
  <c r="AF242" i="1"/>
  <c r="AG242" i="1"/>
  <c r="CU242" i="1" s="1"/>
  <c r="AH242" i="1"/>
  <c r="AI242" i="1"/>
  <c r="CW242" i="1" s="1"/>
  <c r="AJ242" i="1"/>
  <c r="CS242" i="1"/>
  <c r="CT242" i="1"/>
  <c r="CV242" i="1"/>
  <c r="CX242" i="1"/>
  <c r="FR242" i="1"/>
  <c r="GL242" i="1"/>
  <c r="GO242" i="1"/>
  <c r="GP242" i="1"/>
  <c r="GV242" i="1"/>
  <c r="HC242" i="1"/>
  <c r="AC243" i="1"/>
  <c r="AD243" i="1"/>
  <c r="AB243" i="1" s="1"/>
  <c r="AE243" i="1"/>
  <c r="AF243" i="1"/>
  <c r="CT243" i="1" s="1"/>
  <c r="AG243" i="1"/>
  <c r="AH243" i="1"/>
  <c r="AI243" i="1"/>
  <c r="AJ243" i="1"/>
  <c r="CX243" i="1" s="1"/>
  <c r="CQ243" i="1"/>
  <c r="CR243" i="1"/>
  <c r="CS243" i="1"/>
  <c r="CU243" i="1"/>
  <c r="CV243" i="1"/>
  <c r="CW243" i="1"/>
  <c r="FR243" i="1"/>
  <c r="GL243" i="1"/>
  <c r="GO243" i="1"/>
  <c r="GP243" i="1"/>
  <c r="GV243" i="1"/>
  <c r="HC243" i="1"/>
  <c r="C244" i="1"/>
  <c r="D244" i="1"/>
  <c r="I244" i="1"/>
  <c r="CX473" i="3" s="1"/>
  <c r="AC244" i="1"/>
  <c r="AE244" i="1"/>
  <c r="AD244" i="1" s="1"/>
  <c r="AF244" i="1"/>
  <c r="AG244" i="1"/>
  <c r="CU244" i="1" s="1"/>
  <c r="T244" i="1" s="1"/>
  <c r="AH244" i="1"/>
  <c r="AI244" i="1"/>
  <c r="AJ244" i="1"/>
  <c r="CX244" i="1" s="1"/>
  <c r="W244" i="1" s="1"/>
  <c r="CR244" i="1"/>
  <c r="Q244" i="1" s="1"/>
  <c r="CS244" i="1"/>
  <c r="R244" i="1" s="1"/>
  <c r="CT244" i="1"/>
  <c r="S244" i="1" s="1"/>
  <c r="CV244" i="1"/>
  <c r="U244" i="1" s="1"/>
  <c r="CW244" i="1"/>
  <c r="V244" i="1" s="1"/>
  <c r="FR244" i="1"/>
  <c r="GL244" i="1"/>
  <c r="GO244" i="1"/>
  <c r="GP244" i="1"/>
  <c r="GV244" i="1"/>
  <c r="HC244" i="1"/>
  <c r="GX244" i="1" s="1"/>
  <c r="C245" i="1"/>
  <c r="D245" i="1"/>
  <c r="I245" i="1"/>
  <c r="R245" i="1"/>
  <c r="V245" i="1"/>
  <c r="AC245" i="1"/>
  <c r="AD245" i="1"/>
  <c r="CR245" i="1" s="1"/>
  <c r="Q245" i="1" s="1"/>
  <c r="AE245" i="1"/>
  <c r="AF245" i="1"/>
  <c r="AG245" i="1"/>
  <c r="AH245" i="1"/>
  <c r="CV245" i="1" s="1"/>
  <c r="U245" i="1" s="1"/>
  <c r="AI245" i="1"/>
  <c r="AJ245" i="1"/>
  <c r="CX245" i="1" s="1"/>
  <c r="W245" i="1" s="1"/>
  <c r="CQ245" i="1"/>
  <c r="P245" i="1" s="1"/>
  <c r="CP245" i="1" s="1"/>
  <c r="O245" i="1" s="1"/>
  <c r="CS245" i="1"/>
  <c r="CT245" i="1"/>
  <c r="S245" i="1" s="1"/>
  <c r="CU245" i="1"/>
  <c r="T245" i="1" s="1"/>
  <c r="CW245" i="1"/>
  <c r="FR245" i="1"/>
  <c r="GL245" i="1"/>
  <c r="GO245" i="1"/>
  <c r="GP245" i="1"/>
  <c r="GV245" i="1"/>
  <c r="HC245" i="1" s="1"/>
  <c r="GX245" i="1" s="1"/>
  <c r="C246" i="1"/>
  <c r="D246" i="1"/>
  <c r="P246" i="1"/>
  <c r="CP246" i="1" s="1"/>
  <c r="O246" i="1" s="1"/>
  <c r="T246" i="1"/>
  <c r="AB246" i="1"/>
  <c r="AC246" i="1"/>
  <c r="AE246" i="1"/>
  <c r="AD246" i="1" s="1"/>
  <c r="CR246" i="1" s="1"/>
  <c r="Q246" i="1" s="1"/>
  <c r="AF246" i="1"/>
  <c r="CT246" i="1" s="1"/>
  <c r="S246" i="1" s="1"/>
  <c r="AG246" i="1"/>
  <c r="AH246" i="1"/>
  <c r="CV246" i="1" s="1"/>
  <c r="U246" i="1" s="1"/>
  <c r="AI246" i="1"/>
  <c r="CW246" i="1" s="1"/>
  <c r="V246" i="1" s="1"/>
  <c r="AJ246" i="1"/>
  <c r="CX246" i="1" s="1"/>
  <c r="W246" i="1" s="1"/>
  <c r="CQ246" i="1"/>
  <c r="CS246" i="1"/>
  <c r="R246" i="1" s="1"/>
  <c r="CU246" i="1"/>
  <c r="FR246" i="1"/>
  <c r="GL246" i="1"/>
  <c r="GO246" i="1"/>
  <c r="GP246" i="1"/>
  <c r="GV246" i="1"/>
  <c r="HC246" i="1" s="1"/>
  <c r="GX246" i="1"/>
  <c r="C247" i="1"/>
  <c r="D247" i="1"/>
  <c r="T247" i="1"/>
  <c r="AC247" i="1"/>
  <c r="AD247" i="1"/>
  <c r="CR247" i="1" s="1"/>
  <c r="Q247" i="1" s="1"/>
  <c r="AE247" i="1"/>
  <c r="AF247" i="1"/>
  <c r="AB247" i="1" s="1"/>
  <c r="AG247" i="1"/>
  <c r="AH247" i="1"/>
  <c r="CV247" i="1" s="1"/>
  <c r="U247" i="1" s="1"/>
  <c r="AI247" i="1"/>
  <c r="AJ247" i="1"/>
  <c r="CQ247" i="1"/>
  <c r="P247" i="1" s="1"/>
  <c r="CS247" i="1"/>
  <c r="R247" i="1" s="1"/>
  <c r="CU247" i="1"/>
  <c r="CW247" i="1"/>
  <c r="V247" i="1" s="1"/>
  <c r="CX247" i="1"/>
  <c r="W247" i="1" s="1"/>
  <c r="FR247" i="1"/>
  <c r="GL247" i="1"/>
  <c r="GO247" i="1"/>
  <c r="GP247" i="1"/>
  <c r="GV247" i="1"/>
  <c r="HC247" i="1"/>
  <c r="GX247" i="1" s="1"/>
  <c r="I248" i="1"/>
  <c r="AC248" i="1"/>
  <c r="CQ248" i="1" s="1"/>
  <c r="AE248" i="1"/>
  <c r="AD248" i="1" s="1"/>
  <c r="CR248" i="1" s="1"/>
  <c r="Q248" i="1" s="1"/>
  <c r="AF248" i="1"/>
  <c r="CT248" i="1" s="1"/>
  <c r="S248" i="1" s="1"/>
  <c r="AG248" i="1"/>
  <c r="CU248" i="1" s="1"/>
  <c r="AH248" i="1"/>
  <c r="AI248" i="1"/>
  <c r="CW248" i="1" s="1"/>
  <c r="V248" i="1" s="1"/>
  <c r="AJ248" i="1"/>
  <c r="CX248" i="1" s="1"/>
  <c r="W248" i="1" s="1"/>
  <c r="CV248" i="1"/>
  <c r="U248" i="1" s="1"/>
  <c r="FR248" i="1"/>
  <c r="GL248" i="1"/>
  <c r="GO248" i="1"/>
  <c r="GP248" i="1"/>
  <c r="GV248" i="1"/>
  <c r="GX248" i="1"/>
  <c r="HC248" i="1"/>
  <c r="I249" i="1"/>
  <c r="R249" i="1"/>
  <c r="CZ249" i="1" s="1"/>
  <c r="Y249" i="1" s="1"/>
  <c r="AC249" i="1"/>
  <c r="AD249" i="1"/>
  <c r="AB249" i="1" s="1"/>
  <c r="AE249" i="1"/>
  <c r="AF249" i="1"/>
  <c r="CT249" i="1" s="1"/>
  <c r="S249" i="1" s="1"/>
  <c r="AG249" i="1"/>
  <c r="AH249" i="1"/>
  <c r="CV249" i="1" s="1"/>
  <c r="U249" i="1" s="1"/>
  <c r="AI249" i="1"/>
  <c r="AJ249" i="1"/>
  <c r="CX249" i="1" s="1"/>
  <c r="W249" i="1" s="1"/>
  <c r="CQ249" i="1"/>
  <c r="P249" i="1" s="1"/>
  <c r="CR249" i="1"/>
  <c r="Q249" i="1" s="1"/>
  <c r="CS249" i="1"/>
  <c r="CU249" i="1"/>
  <c r="T249" i="1" s="1"/>
  <c r="CW249" i="1"/>
  <c r="V249" i="1" s="1"/>
  <c r="FR249" i="1"/>
  <c r="GL249" i="1"/>
  <c r="GO249" i="1"/>
  <c r="GP249" i="1"/>
  <c r="GV249" i="1"/>
  <c r="HC249" i="1"/>
  <c r="GX249" i="1" s="1"/>
  <c r="C250" i="1"/>
  <c r="D250" i="1"/>
  <c r="R250" i="1"/>
  <c r="V250" i="1"/>
  <c r="AC250" i="1"/>
  <c r="AD250" i="1"/>
  <c r="CR250" i="1" s="1"/>
  <c r="Q250" i="1" s="1"/>
  <c r="AE250" i="1"/>
  <c r="AF250" i="1"/>
  <c r="AG250" i="1"/>
  <c r="AH250" i="1"/>
  <c r="CV250" i="1" s="1"/>
  <c r="U250" i="1" s="1"/>
  <c r="AI250" i="1"/>
  <c r="AJ250" i="1"/>
  <c r="CX250" i="1" s="1"/>
  <c r="W250" i="1" s="1"/>
  <c r="CQ250" i="1"/>
  <c r="P250" i="1" s="1"/>
  <c r="CP250" i="1" s="1"/>
  <c r="O250" i="1" s="1"/>
  <c r="CS250" i="1"/>
  <c r="CT250" i="1"/>
  <c r="S250" i="1" s="1"/>
  <c r="CU250" i="1"/>
  <c r="T250" i="1" s="1"/>
  <c r="CW250" i="1"/>
  <c r="FR250" i="1"/>
  <c r="GL250" i="1"/>
  <c r="GO250" i="1"/>
  <c r="GP250" i="1"/>
  <c r="GV250" i="1"/>
  <c r="HC250" i="1" s="1"/>
  <c r="GX250" i="1" s="1"/>
  <c r="C251" i="1"/>
  <c r="D251" i="1"/>
  <c r="P251" i="1"/>
  <c r="U251" i="1"/>
  <c r="AC251" i="1"/>
  <c r="AE251" i="1"/>
  <c r="AF251" i="1"/>
  <c r="CT251" i="1" s="1"/>
  <c r="S251" i="1" s="1"/>
  <c r="AG251" i="1"/>
  <c r="AH251" i="1"/>
  <c r="CV251" i="1" s="1"/>
  <c r="AI251" i="1"/>
  <c r="CW251" i="1" s="1"/>
  <c r="V251" i="1" s="1"/>
  <c r="AJ251" i="1"/>
  <c r="CX251" i="1" s="1"/>
  <c r="W251" i="1" s="1"/>
  <c r="CQ251" i="1"/>
  <c r="CU251" i="1"/>
  <c r="T251" i="1" s="1"/>
  <c r="FR251" i="1"/>
  <c r="GL251" i="1"/>
  <c r="GO251" i="1"/>
  <c r="GP251" i="1"/>
  <c r="GV251" i="1"/>
  <c r="HC251" i="1" s="1"/>
  <c r="GX251" i="1"/>
  <c r="C252" i="1"/>
  <c r="D252" i="1"/>
  <c r="I252" i="1"/>
  <c r="W252" i="1"/>
  <c r="AC252" i="1"/>
  <c r="AE252" i="1"/>
  <c r="AD252" i="1" s="1"/>
  <c r="CR252" i="1" s="1"/>
  <c r="Q252" i="1" s="1"/>
  <c r="AF252" i="1"/>
  <c r="CT252" i="1" s="1"/>
  <c r="S252" i="1" s="1"/>
  <c r="AG252" i="1"/>
  <c r="AH252" i="1"/>
  <c r="AI252" i="1"/>
  <c r="CW252" i="1" s="1"/>
  <c r="V252" i="1" s="1"/>
  <c r="AJ252" i="1"/>
  <c r="CX252" i="1" s="1"/>
  <c r="CQ252" i="1"/>
  <c r="CU252" i="1"/>
  <c r="CV252" i="1"/>
  <c r="U252" i="1" s="1"/>
  <c r="FR252" i="1"/>
  <c r="GL252" i="1"/>
  <c r="GO252" i="1"/>
  <c r="GP252" i="1"/>
  <c r="GV252" i="1"/>
  <c r="HC252" i="1"/>
  <c r="GX252" i="1" s="1"/>
  <c r="C253" i="1"/>
  <c r="D253" i="1"/>
  <c r="I253" i="1"/>
  <c r="R253" i="1"/>
  <c r="AB253" i="1"/>
  <c r="AC253" i="1"/>
  <c r="CQ253" i="1" s="1"/>
  <c r="AE253" i="1"/>
  <c r="AD253" i="1" s="1"/>
  <c r="CR253" i="1" s="1"/>
  <c r="Q253" i="1" s="1"/>
  <c r="AF253" i="1"/>
  <c r="CT253" i="1" s="1"/>
  <c r="S253" i="1" s="1"/>
  <c r="AG253" i="1"/>
  <c r="CU253" i="1" s="1"/>
  <c r="T253" i="1" s="1"/>
  <c r="AH253" i="1"/>
  <c r="AI253" i="1"/>
  <c r="AJ253" i="1"/>
  <c r="CX253" i="1" s="1"/>
  <c r="W253" i="1" s="1"/>
  <c r="CS253" i="1"/>
  <c r="CV253" i="1"/>
  <c r="U253" i="1" s="1"/>
  <c r="CW253" i="1"/>
  <c r="V253" i="1" s="1"/>
  <c r="FR253" i="1"/>
  <c r="GL253" i="1"/>
  <c r="GO253" i="1"/>
  <c r="FU295" i="1" s="1"/>
  <c r="GP253" i="1"/>
  <c r="GV253" i="1"/>
  <c r="HC253" i="1"/>
  <c r="GX253" i="1" s="1"/>
  <c r="I254" i="1"/>
  <c r="U254" i="1" s="1"/>
  <c r="V254" i="1"/>
  <c r="AC254" i="1"/>
  <c r="AE254" i="1"/>
  <c r="AD254" i="1" s="1"/>
  <c r="AF254" i="1"/>
  <c r="CT254" i="1" s="1"/>
  <c r="AG254" i="1"/>
  <c r="AH254" i="1"/>
  <c r="AI254" i="1"/>
  <c r="CW254" i="1" s="1"/>
  <c r="AJ254" i="1"/>
  <c r="CX254" i="1" s="1"/>
  <c r="CQ254" i="1"/>
  <c r="CU254" i="1"/>
  <c r="CV254" i="1"/>
  <c r="FR254" i="1"/>
  <c r="GL254" i="1"/>
  <c r="GO254" i="1"/>
  <c r="GP254" i="1"/>
  <c r="GV254" i="1"/>
  <c r="HC254" i="1"/>
  <c r="AC255" i="1"/>
  <c r="AD255" i="1"/>
  <c r="AE255" i="1"/>
  <c r="CS255" i="1" s="1"/>
  <c r="AF255" i="1"/>
  <c r="AG255" i="1"/>
  <c r="AH255" i="1"/>
  <c r="CV255" i="1" s="1"/>
  <c r="AI255" i="1"/>
  <c r="CW255" i="1" s="1"/>
  <c r="AJ255" i="1"/>
  <c r="CQ255" i="1"/>
  <c r="CR255" i="1"/>
  <c r="CT255" i="1"/>
  <c r="CU255" i="1"/>
  <c r="CX255" i="1"/>
  <c r="FR255" i="1"/>
  <c r="GL255" i="1"/>
  <c r="GO255" i="1"/>
  <c r="GP255" i="1"/>
  <c r="GV255" i="1"/>
  <c r="HC255" i="1" s="1"/>
  <c r="AC256" i="1"/>
  <c r="AD256" i="1"/>
  <c r="CR256" i="1" s="1"/>
  <c r="AE256" i="1"/>
  <c r="AF256" i="1"/>
  <c r="AG256" i="1"/>
  <c r="AH256" i="1"/>
  <c r="CV256" i="1" s="1"/>
  <c r="AI256" i="1"/>
  <c r="AJ256" i="1"/>
  <c r="CQ256" i="1"/>
  <c r="CS256" i="1"/>
  <c r="CT256" i="1"/>
  <c r="CU256" i="1"/>
  <c r="CW256" i="1"/>
  <c r="CX256" i="1"/>
  <c r="FR256" i="1"/>
  <c r="GL256" i="1"/>
  <c r="GO256" i="1"/>
  <c r="GP256" i="1"/>
  <c r="GV256" i="1"/>
  <c r="HC256" i="1" s="1"/>
  <c r="I257" i="1"/>
  <c r="V257" i="1" s="1"/>
  <c r="W257" i="1"/>
  <c r="AC257" i="1"/>
  <c r="CQ257" i="1" s="1"/>
  <c r="AE257" i="1"/>
  <c r="AD257" i="1" s="1"/>
  <c r="CR257" i="1" s="1"/>
  <c r="Q257" i="1" s="1"/>
  <c r="AF257" i="1"/>
  <c r="CT257" i="1" s="1"/>
  <c r="S257" i="1" s="1"/>
  <c r="AG257" i="1"/>
  <c r="CU257" i="1" s="1"/>
  <c r="AH257" i="1"/>
  <c r="AI257" i="1"/>
  <c r="AJ257" i="1"/>
  <c r="CX257" i="1" s="1"/>
  <c r="CS257" i="1"/>
  <c r="R257" i="1" s="1"/>
  <c r="CV257" i="1"/>
  <c r="U257" i="1" s="1"/>
  <c r="CW257" i="1"/>
  <c r="FR257" i="1"/>
  <c r="GL257" i="1"/>
  <c r="GO257" i="1"/>
  <c r="GP257" i="1"/>
  <c r="GV257" i="1"/>
  <c r="HC257" i="1"/>
  <c r="GX257" i="1" s="1"/>
  <c r="C258" i="1"/>
  <c r="D258" i="1"/>
  <c r="P258" i="1"/>
  <c r="AC258" i="1"/>
  <c r="AE258" i="1"/>
  <c r="CS258" i="1" s="1"/>
  <c r="R258" i="1" s="1"/>
  <c r="CY258" i="1" s="1"/>
  <c r="X258" i="1" s="1"/>
  <c r="AF258" i="1"/>
  <c r="AG258" i="1"/>
  <c r="AH258" i="1"/>
  <c r="CV258" i="1" s="1"/>
  <c r="U258" i="1" s="1"/>
  <c r="AI258" i="1"/>
  <c r="CW258" i="1" s="1"/>
  <c r="V258" i="1" s="1"/>
  <c r="AJ258" i="1"/>
  <c r="CQ258" i="1"/>
  <c r="CT258" i="1"/>
  <c r="S258" i="1" s="1"/>
  <c r="CU258" i="1"/>
  <c r="T258" i="1" s="1"/>
  <c r="CX258" i="1"/>
  <c r="W258" i="1" s="1"/>
  <c r="CZ258" i="1"/>
  <c r="Y258" i="1" s="1"/>
  <c r="FR258" i="1"/>
  <c r="GL258" i="1"/>
  <c r="GO258" i="1"/>
  <c r="GP258" i="1"/>
  <c r="GV258" i="1"/>
  <c r="HC258" i="1" s="1"/>
  <c r="GX258" i="1"/>
  <c r="C259" i="1"/>
  <c r="D259" i="1"/>
  <c r="R259" i="1"/>
  <c r="AB259" i="1"/>
  <c r="AC259" i="1"/>
  <c r="CQ259" i="1" s="1"/>
  <c r="P259" i="1" s="1"/>
  <c r="AE259" i="1"/>
  <c r="AD259" i="1" s="1"/>
  <c r="CR259" i="1" s="1"/>
  <c r="Q259" i="1" s="1"/>
  <c r="AF259" i="1"/>
  <c r="CT259" i="1" s="1"/>
  <c r="S259" i="1" s="1"/>
  <c r="AG259" i="1"/>
  <c r="CU259" i="1" s="1"/>
  <c r="T259" i="1" s="1"/>
  <c r="AH259" i="1"/>
  <c r="AI259" i="1"/>
  <c r="AJ259" i="1"/>
  <c r="CX259" i="1" s="1"/>
  <c r="W259" i="1" s="1"/>
  <c r="CP259" i="1"/>
  <c r="O259" i="1" s="1"/>
  <c r="CS259" i="1"/>
  <c r="CV259" i="1"/>
  <c r="U259" i="1" s="1"/>
  <c r="CW259" i="1"/>
  <c r="V259" i="1" s="1"/>
  <c r="FR259" i="1"/>
  <c r="GL259" i="1"/>
  <c r="GO259" i="1"/>
  <c r="GP259" i="1"/>
  <c r="GV259" i="1"/>
  <c r="HC259" i="1"/>
  <c r="GX259" i="1" s="1"/>
  <c r="I260" i="1"/>
  <c r="U260" i="1" s="1"/>
  <c r="AC260" i="1"/>
  <c r="AE260" i="1"/>
  <c r="AD260" i="1" s="1"/>
  <c r="AF260" i="1"/>
  <c r="CT260" i="1" s="1"/>
  <c r="AG260" i="1"/>
  <c r="AH260" i="1"/>
  <c r="AI260" i="1"/>
  <c r="CW260" i="1" s="1"/>
  <c r="V260" i="1" s="1"/>
  <c r="AJ260" i="1"/>
  <c r="CX260" i="1" s="1"/>
  <c r="CQ260" i="1"/>
  <c r="CU260" i="1"/>
  <c r="CV260" i="1"/>
  <c r="FR260" i="1"/>
  <c r="GL260" i="1"/>
  <c r="GO260" i="1"/>
  <c r="GP260" i="1"/>
  <c r="GV260" i="1"/>
  <c r="HC260" i="1"/>
  <c r="I261" i="1"/>
  <c r="T261" i="1"/>
  <c r="AC261" i="1"/>
  <c r="AE261" i="1"/>
  <c r="CS261" i="1" s="1"/>
  <c r="R261" i="1" s="1"/>
  <c r="AF261" i="1"/>
  <c r="AG261" i="1"/>
  <c r="AH261" i="1"/>
  <c r="AI261" i="1"/>
  <c r="CW261" i="1" s="1"/>
  <c r="V261" i="1" s="1"/>
  <c r="AJ261" i="1"/>
  <c r="CQ261" i="1"/>
  <c r="P261" i="1" s="1"/>
  <c r="CT261" i="1"/>
  <c r="S261" i="1" s="1"/>
  <c r="CU261" i="1"/>
  <c r="CV261" i="1"/>
  <c r="U261" i="1" s="1"/>
  <c r="CX261" i="1"/>
  <c r="W261" i="1" s="1"/>
  <c r="CY261" i="1"/>
  <c r="X261" i="1" s="1"/>
  <c r="CZ261" i="1"/>
  <c r="Y261" i="1" s="1"/>
  <c r="FR261" i="1"/>
  <c r="GL261" i="1"/>
  <c r="GO261" i="1"/>
  <c r="GP261" i="1"/>
  <c r="GV261" i="1"/>
  <c r="HC261" i="1" s="1"/>
  <c r="GX261" i="1"/>
  <c r="I262" i="1"/>
  <c r="S262" i="1"/>
  <c r="CZ262" i="1" s="1"/>
  <c r="Y262" i="1" s="1"/>
  <c r="T262" i="1"/>
  <c r="AC262" i="1"/>
  <c r="AD262" i="1"/>
  <c r="CR262" i="1" s="1"/>
  <c r="Q262" i="1" s="1"/>
  <c r="AE262" i="1"/>
  <c r="AF262" i="1"/>
  <c r="AG262" i="1"/>
  <c r="AH262" i="1"/>
  <c r="CV262" i="1" s="1"/>
  <c r="U262" i="1" s="1"/>
  <c r="AI262" i="1"/>
  <c r="AJ262" i="1"/>
  <c r="CQ262" i="1"/>
  <c r="P262" i="1" s="1"/>
  <c r="CS262" i="1"/>
  <c r="R262" i="1" s="1"/>
  <c r="CT262" i="1"/>
  <c r="CU262" i="1"/>
  <c r="CW262" i="1"/>
  <c r="V262" i="1" s="1"/>
  <c r="CX262" i="1"/>
  <c r="W262" i="1" s="1"/>
  <c r="FR262" i="1"/>
  <c r="GL262" i="1"/>
  <c r="GO262" i="1"/>
  <c r="GP262" i="1"/>
  <c r="GV262" i="1"/>
  <c r="HC262" i="1" s="1"/>
  <c r="GX262" i="1" s="1"/>
  <c r="I263" i="1"/>
  <c r="AC263" i="1"/>
  <c r="AE263" i="1"/>
  <c r="AD263" i="1" s="1"/>
  <c r="CR263" i="1" s="1"/>
  <c r="Q263" i="1" s="1"/>
  <c r="AF263" i="1"/>
  <c r="CT263" i="1" s="1"/>
  <c r="S263" i="1" s="1"/>
  <c r="AG263" i="1"/>
  <c r="CU263" i="1" s="1"/>
  <c r="T263" i="1" s="1"/>
  <c r="AH263" i="1"/>
  <c r="AI263" i="1"/>
  <c r="AJ263" i="1"/>
  <c r="CS263" i="1"/>
  <c r="R263" i="1" s="1"/>
  <c r="CV263" i="1"/>
  <c r="U263" i="1" s="1"/>
  <c r="CW263" i="1"/>
  <c r="V263" i="1" s="1"/>
  <c r="CX263" i="1"/>
  <c r="W263" i="1" s="1"/>
  <c r="FR263" i="1"/>
  <c r="GL263" i="1"/>
  <c r="GO263" i="1"/>
  <c r="GP263" i="1"/>
  <c r="GV263" i="1"/>
  <c r="HC263" i="1"/>
  <c r="GX263" i="1" s="1"/>
  <c r="I264" i="1"/>
  <c r="U264" i="1" s="1"/>
  <c r="Q264" i="1"/>
  <c r="AC264" i="1"/>
  <c r="AE264" i="1"/>
  <c r="AD264" i="1" s="1"/>
  <c r="CR264" i="1" s="1"/>
  <c r="AF264" i="1"/>
  <c r="CT264" i="1" s="1"/>
  <c r="S264" i="1" s="1"/>
  <c r="AG264" i="1"/>
  <c r="AH264" i="1"/>
  <c r="AI264" i="1"/>
  <c r="CW264" i="1" s="1"/>
  <c r="V264" i="1" s="1"/>
  <c r="AJ264" i="1"/>
  <c r="CX264" i="1" s="1"/>
  <c r="W264" i="1" s="1"/>
  <c r="CQ264" i="1"/>
  <c r="CS264" i="1"/>
  <c r="R264" i="1" s="1"/>
  <c r="CU264" i="1"/>
  <c r="T264" i="1" s="1"/>
  <c r="CV264" i="1"/>
  <c r="FR264" i="1"/>
  <c r="GL264" i="1"/>
  <c r="GO264" i="1"/>
  <c r="GP264" i="1"/>
  <c r="GV264" i="1"/>
  <c r="HC264" i="1"/>
  <c r="GX264" i="1" s="1"/>
  <c r="I265" i="1"/>
  <c r="T265" i="1"/>
  <c r="AC265" i="1"/>
  <c r="AD265" i="1"/>
  <c r="AE265" i="1"/>
  <c r="CS265" i="1" s="1"/>
  <c r="R265" i="1" s="1"/>
  <c r="AF265" i="1"/>
  <c r="AG265" i="1"/>
  <c r="AH265" i="1"/>
  <c r="CV265" i="1" s="1"/>
  <c r="U265" i="1" s="1"/>
  <c r="AI265" i="1"/>
  <c r="CW265" i="1" s="1"/>
  <c r="V265" i="1" s="1"/>
  <c r="AJ265" i="1"/>
  <c r="CQ265" i="1"/>
  <c r="P265" i="1" s="1"/>
  <c r="CR265" i="1"/>
  <c r="Q265" i="1" s="1"/>
  <c r="CT265" i="1"/>
  <c r="S265" i="1" s="1"/>
  <c r="CU265" i="1"/>
  <c r="CX265" i="1"/>
  <c r="W265" i="1" s="1"/>
  <c r="CY265" i="1"/>
  <c r="X265" i="1" s="1"/>
  <c r="CZ265" i="1"/>
  <c r="Y265" i="1" s="1"/>
  <c r="FR265" i="1"/>
  <c r="GL265" i="1"/>
  <c r="GO265" i="1"/>
  <c r="GP265" i="1"/>
  <c r="GV265" i="1"/>
  <c r="HC265" i="1" s="1"/>
  <c r="GX265" i="1"/>
  <c r="C266" i="1"/>
  <c r="D266" i="1"/>
  <c r="I266" i="1"/>
  <c r="R266" i="1"/>
  <c r="U266" i="1"/>
  <c r="AB266" i="1"/>
  <c r="AC266" i="1"/>
  <c r="AE266" i="1"/>
  <c r="AD266" i="1" s="1"/>
  <c r="AF266" i="1"/>
  <c r="CT266" i="1" s="1"/>
  <c r="S266" i="1" s="1"/>
  <c r="CZ266" i="1" s="1"/>
  <c r="Y266" i="1" s="1"/>
  <c r="AG266" i="1"/>
  <c r="AH266" i="1"/>
  <c r="AI266" i="1"/>
  <c r="AJ266" i="1"/>
  <c r="CX266" i="1" s="1"/>
  <c r="W266" i="1" s="1"/>
  <c r="CQ266" i="1"/>
  <c r="P266" i="1" s="1"/>
  <c r="CR266" i="1"/>
  <c r="Q266" i="1" s="1"/>
  <c r="CS266" i="1"/>
  <c r="CU266" i="1"/>
  <c r="T266" i="1" s="1"/>
  <c r="CV266" i="1"/>
  <c r="CW266" i="1"/>
  <c r="V266" i="1" s="1"/>
  <c r="FR266" i="1"/>
  <c r="GL266" i="1"/>
  <c r="GO266" i="1"/>
  <c r="GP266" i="1"/>
  <c r="GV266" i="1"/>
  <c r="GX266" i="1"/>
  <c r="HC266" i="1"/>
  <c r="C267" i="1"/>
  <c r="D267" i="1"/>
  <c r="I267" i="1"/>
  <c r="AC267" i="1"/>
  <c r="CQ267" i="1" s="1"/>
  <c r="AE267" i="1"/>
  <c r="AD267" i="1" s="1"/>
  <c r="CR267" i="1" s="1"/>
  <c r="AF267" i="1"/>
  <c r="AG267" i="1"/>
  <c r="CU267" i="1" s="1"/>
  <c r="AH267" i="1"/>
  <c r="AI267" i="1"/>
  <c r="AJ267" i="1"/>
  <c r="CS267" i="1"/>
  <c r="CT267" i="1"/>
  <c r="CV267" i="1"/>
  <c r="CW267" i="1"/>
  <c r="CX267" i="1"/>
  <c r="FR267" i="1"/>
  <c r="GL267" i="1"/>
  <c r="GO267" i="1"/>
  <c r="GP267" i="1"/>
  <c r="GV267" i="1"/>
  <c r="HC267" i="1"/>
  <c r="C268" i="1"/>
  <c r="D268" i="1"/>
  <c r="I268" i="1"/>
  <c r="S268" i="1"/>
  <c r="CZ268" i="1" s="1"/>
  <c r="Y268" i="1" s="1"/>
  <c r="T268" i="1"/>
  <c r="AC268" i="1"/>
  <c r="AD268" i="1"/>
  <c r="CR268" i="1" s="1"/>
  <c r="Q268" i="1" s="1"/>
  <c r="AE268" i="1"/>
  <c r="AF268" i="1"/>
  <c r="AG268" i="1"/>
  <c r="AH268" i="1"/>
  <c r="CV268" i="1" s="1"/>
  <c r="U268" i="1" s="1"/>
  <c r="AI268" i="1"/>
  <c r="AJ268" i="1"/>
  <c r="CQ268" i="1"/>
  <c r="P268" i="1" s="1"/>
  <c r="CS268" i="1"/>
  <c r="R268" i="1" s="1"/>
  <c r="CT268" i="1"/>
  <c r="CU268" i="1"/>
  <c r="CW268" i="1"/>
  <c r="V268" i="1" s="1"/>
  <c r="CX268" i="1"/>
  <c r="W268" i="1" s="1"/>
  <c r="FR268" i="1"/>
  <c r="GL268" i="1"/>
  <c r="GO268" i="1"/>
  <c r="GP268" i="1"/>
  <c r="GV268" i="1"/>
  <c r="HC268" i="1" s="1"/>
  <c r="GX268" i="1" s="1"/>
  <c r="C269" i="1"/>
  <c r="D269" i="1"/>
  <c r="I269" i="1"/>
  <c r="P269" i="1"/>
  <c r="T269" i="1"/>
  <c r="AC269" i="1"/>
  <c r="AE269" i="1"/>
  <c r="AF269" i="1"/>
  <c r="AG269" i="1"/>
  <c r="AH269" i="1"/>
  <c r="CV269" i="1" s="1"/>
  <c r="U269" i="1" s="1"/>
  <c r="AI269" i="1"/>
  <c r="CW269" i="1" s="1"/>
  <c r="V269" i="1" s="1"/>
  <c r="AJ269" i="1"/>
  <c r="CQ269" i="1"/>
  <c r="CT269" i="1"/>
  <c r="S269" i="1" s="1"/>
  <c r="CU269" i="1"/>
  <c r="CX269" i="1"/>
  <c r="W269" i="1" s="1"/>
  <c r="FR269" i="1"/>
  <c r="GL269" i="1"/>
  <c r="GO269" i="1"/>
  <c r="GP269" i="1"/>
  <c r="GV269" i="1"/>
  <c r="HC269" i="1" s="1"/>
  <c r="GX269" i="1" s="1"/>
  <c r="I270" i="1"/>
  <c r="P270" i="1"/>
  <c r="T270" i="1"/>
  <c r="X270" i="1"/>
  <c r="AC270" i="1"/>
  <c r="AD270" i="1"/>
  <c r="CR270" i="1" s="1"/>
  <c r="Q270" i="1" s="1"/>
  <c r="AE270" i="1"/>
  <c r="AF270" i="1"/>
  <c r="AG270" i="1"/>
  <c r="AH270" i="1"/>
  <c r="CV270" i="1" s="1"/>
  <c r="U270" i="1" s="1"/>
  <c r="AI270" i="1"/>
  <c r="AJ270" i="1"/>
  <c r="CQ270" i="1"/>
  <c r="CS270" i="1"/>
  <c r="R270" i="1" s="1"/>
  <c r="CT270" i="1"/>
  <c r="S270" i="1" s="1"/>
  <c r="CZ270" i="1" s="1"/>
  <c r="Y270" i="1" s="1"/>
  <c r="CU270" i="1"/>
  <c r="CW270" i="1"/>
  <c r="V270" i="1" s="1"/>
  <c r="CX270" i="1"/>
  <c r="W270" i="1" s="1"/>
  <c r="CY270" i="1"/>
  <c r="FR270" i="1"/>
  <c r="GL270" i="1"/>
  <c r="GO270" i="1"/>
  <c r="GP270" i="1"/>
  <c r="GV270" i="1"/>
  <c r="HC270" i="1" s="1"/>
  <c r="GX270" i="1" s="1"/>
  <c r="I271" i="1"/>
  <c r="V271" i="1" s="1"/>
  <c r="W271" i="1"/>
  <c r="AC271" i="1"/>
  <c r="CQ271" i="1" s="1"/>
  <c r="AE271" i="1"/>
  <c r="AD271" i="1" s="1"/>
  <c r="CR271" i="1" s="1"/>
  <c r="Q271" i="1" s="1"/>
  <c r="AF271" i="1"/>
  <c r="CT271" i="1" s="1"/>
  <c r="S271" i="1" s="1"/>
  <c r="AG271" i="1"/>
  <c r="CU271" i="1" s="1"/>
  <c r="AH271" i="1"/>
  <c r="AI271" i="1"/>
  <c r="AJ271" i="1"/>
  <c r="CX271" i="1" s="1"/>
  <c r="CS271" i="1"/>
  <c r="R271" i="1" s="1"/>
  <c r="CV271" i="1"/>
  <c r="U271" i="1" s="1"/>
  <c r="CW271" i="1"/>
  <c r="FR271" i="1"/>
  <c r="GL271" i="1"/>
  <c r="GO271" i="1"/>
  <c r="GP271" i="1"/>
  <c r="GV271" i="1"/>
  <c r="HC271" i="1"/>
  <c r="GX271" i="1" s="1"/>
  <c r="I272" i="1"/>
  <c r="R272" i="1"/>
  <c r="U272" i="1"/>
  <c r="AB272" i="1"/>
  <c r="AC272" i="1"/>
  <c r="AE272" i="1"/>
  <c r="AD272" i="1" s="1"/>
  <c r="AF272" i="1"/>
  <c r="CT272" i="1" s="1"/>
  <c r="S272" i="1" s="1"/>
  <c r="CZ272" i="1" s="1"/>
  <c r="Y272" i="1" s="1"/>
  <c r="AG272" i="1"/>
  <c r="AH272" i="1"/>
  <c r="AI272" i="1"/>
  <c r="AJ272" i="1"/>
  <c r="CX272" i="1" s="1"/>
  <c r="W272" i="1" s="1"/>
  <c r="CQ272" i="1"/>
  <c r="P272" i="1" s="1"/>
  <c r="CR272" i="1"/>
  <c r="Q272" i="1" s="1"/>
  <c r="CS272" i="1"/>
  <c r="CU272" i="1"/>
  <c r="T272" i="1" s="1"/>
  <c r="CV272" i="1"/>
  <c r="CW272" i="1"/>
  <c r="V272" i="1" s="1"/>
  <c r="FR272" i="1"/>
  <c r="GL272" i="1"/>
  <c r="GO272" i="1"/>
  <c r="GP272" i="1"/>
  <c r="GV272" i="1"/>
  <c r="GX272" i="1"/>
  <c r="HC272" i="1"/>
  <c r="I273" i="1"/>
  <c r="P273" i="1"/>
  <c r="AC273" i="1"/>
  <c r="AE273" i="1"/>
  <c r="CS273" i="1" s="1"/>
  <c r="R273" i="1" s="1"/>
  <c r="AF273" i="1"/>
  <c r="AG273" i="1"/>
  <c r="AH273" i="1"/>
  <c r="CV273" i="1" s="1"/>
  <c r="U273" i="1" s="1"/>
  <c r="AI273" i="1"/>
  <c r="CW273" i="1" s="1"/>
  <c r="V273" i="1" s="1"/>
  <c r="AJ273" i="1"/>
  <c r="CQ273" i="1"/>
  <c r="CT273" i="1"/>
  <c r="S273" i="1" s="1"/>
  <c r="CY273" i="1" s="1"/>
  <c r="X273" i="1" s="1"/>
  <c r="CU273" i="1"/>
  <c r="T273" i="1" s="1"/>
  <c r="CX273" i="1"/>
  <c r="W273" i="1" s="1"/>
  <c r="CZ273" i="1"/>
  <c r="Y273" i="1" s="1"/>
  <c r="FR273" i="1"/>
  <c r="GL273" i="1"/>
  <c r="GO273" i="1"/>
  <c r="GP273" i="1"/>
  <c r="GV273" i="1"/>
  <c r="HC273" i="1" s="1"/>
  <c r="GX273" i="1"/>
  <c r="I274" i="1"/>
  <c r="S274" i="1"/>
  <c r="AC274" i="1"/>
  <c r="AD274" i="1"/>
  <c r="CR274" i="1" s="1"/>
  <c r="Q274" i="1" s="1"/>
  <c r="AE274" i="1"/>
  <c r="AF274" i="1"/>
  <c r="AG274" i="1"/>
  <c r="AH274" i="1"/>
  <c r="CV274" i="1" s="1"/>
  <c r="U274" i="1" s="1"/>
  <c r="AI274" i="1"/>
  <c r="AJ274" i="1"/>
  <c r="CS274" i="1"/>
  <c r="R274" i="1" s="1"/>
  <c r="CT274" i="1"/>
  <c r="CU274" i="1"/>
  <c r="T274" i="1" s="1"/>
  <c r="CW274" i="1"/>
  <c r="V274" i="1" s="1"/>
  <c r="CX274" i="1"/>
  <c r="W274" i="1" s="1"/>
  <c r="FR274" i="1"/>
  <c r="GL274" i="1"/>
  <c r="GO274" i="1"/>
  <c r="GP274" i="1"/>
  <c r="GV274" i="1"/>
  <c r="HC274" i="1" s="1"/>
  <c r="GX274" i="1" s="1"/>
  <c r="I275" i="1"/>
  <c r="R275" i="1"/>
  <c r="AB275" i="1"/>
  <c r="AC275" i="1"/>
  <c r="CQ275" i="1" s="1"/>
  <c r="AE275" i="1"/>
  <c r="AD275" i="1" s="1"/>
  <c r="CR275" i="1" s="1"/>
  <c r="Q275" i="1" s="1"/>
  <c r="AF275" i="1"/>
  <c r="CT275" i="1" s="1"/>
  <c r="S275" i="1" s="1"/>
  <c r="AG275" i="1"/>
  <c r="CU275" i="1" s="1"/>
  <c r="T275" i="1" s="1"/>
  <c r="AH275" i="1"/>
  <c r="AI275" i="1"/>
  <c r="AJ275" i="1"/>
  <c r="CX275" i="1" s="1"/>
  <c r="W275" i="1" s="1"/>
  <c r="CS275" i="1"/>
  <c r="CV275" i="1"/>
  <c r="U275" i="1" s="1"/>
  <c r="CW275" i="1"/>
  <c r="V275" i="1" s="1"/>
  <c r="FR275" i="1"/>
  <c r="GL275" i="1"/>
  <c r="GO275" i="1"/>
  <c r="GP275" i="1"/>
  <c r="GV275" i="1"/>
  <c r="HC275" i="1"/>
  <c r="GX275" i="1" s="1"/>
  <c r="C276" i="1"/>
  <c r="D276" i="1"/>
  <c r="I276" i="1"/>
  <c r="P276" i="1"/>
  <c r="T276" i="1"/>
  <c r="AC276" i="1"/>
  <c r="AD276" i="1"/>
  <c r="CR276" i="1" s="1"/>
  <c r="Q276" i="1" s="1"/>
  <c r="AE276" i="1"/>
  <c r="AF276" i="1"/>
  <c r="AG276" i="1"/>
  <c r="AH276" i="1"/>
  <c r="CV276" i="1" s="1"/>
  <c r="U276" i="1" s="1"/>
  <c r="AI276" i="1"/>
  <c r="AJ276" i="1"/>
  <c r="CQ276" i="1"/>
  <c r="CS276" i="1"/>
  <c r="R276" i="1" s="1"/>
  <c r="CT276" i="1"/>
  <c r="S276" i="1" s="1"/>
  <c r="CZ276" i="1" s="1"/>
  <c r="Y276" i="1" s="1"/>
  <c r="CU276" i="1"/>
  <c r="CW276" i="1"/>
  <c r="V276" i="1" s="1"/>
  <c r="CX276" i="1"/>
  <c r="W276" i="1" s="1"/>
  <c r="FR276" i="1"/>
  <c r="GL276" i="1"/>
  <c r="GO276" i="1"/>
  <c r="GP276" i="1"/>
  <c r="GV276" i="1"/>
  <c r="HC276" i="1" s="1"/>
  <c r="GX276" i="1" s="1"/>
  <c r="C277" i="1"/>
  <c r="D277" i="1"/>
  <c r="I277" i="1"/>
  <c r="T277" i="1"/>
  <c r="AC277" i="1"/>
  <c r="AE277" i="1"/>
  <c r="CS277" i="1" s="1"/>
  <c r="R277" i="1" s="1"/>
  <c r="AF277" i="1"/>
  <c r="AG277" i="1"/>
  <c r="AH277" i="1"/>
  <c r="AI277" i="1"/>
  <c r="CW277" i="1" s="1"/>
  <c r="V277" i="1" s="1"/>
  <c r="AJ277" i="1"/>
  <c r="CQ277" i="1"/>
  <c r="P277" i="1" s="1"/>
  <c r="CT277" i="1"/>
  <c r="S277" i="1" s="1"/>
  <c r="CU277" i="1"/>
  <c r="CV277" i="1"/>
  <c r="U277" i="1" s="1"/>
  <c r="CX277" i="1"/>
  <c r="W277" i="1" s="1"/>
  <c r="CY277" i="1"/>
  <c r="X277" i="1" s="1"/>
  <c r="CZ277" i="1"/>
  <c r="Y277" i="1" s="1"/>
  <c r="FR277" i="1"/>
  <c r="GL277" i="1"/>
  <c r="GO277" i="1"/>
  <c r="GP277" i="1"/>
  <c r="GV277" i="1"/>
  <c r="HC277" i="1" s="1"/>
  <c r="GX277" i="1"/>
  <c r="I278" i="1"/>
  <c r="S278" i="1"/>
  <c r="CZ278" i="1" s="1"/>
  <c r="Y278" i="1" s="1"/>
  <c r="T278" i="1"/>
  <c r="AC278" i="1"/>
  <c r="AD278" i="1"/>
  <c r="CR278" i="1" s="1"/>
  <c r="Q278" i="1" s="1"/>
  <c r="AE278" i="1"/>
  <c r="AF278" i="1"/>
  <c r="AG278" i="1"/>
  <c r="AH278" i="1"/>
  <c r="CV278" i="1" s="1"/>
  <c r="U278" i="1" s="1"/>
  <c r="AI278" i="1"/>
  <c r="AJ278" i="1"/>
  <c r="CQ278" i="1"/>
  <c r="P278" i="1" s="1"/>
  <c r="CS278" i="1"/>
  <c r="R278" i="1" s="1"/>
  <c r="CT278" i="1"/>
  <c r="CU278" i="1"/>
  <c r="CW278" i="1"/>
  <c r="V278" i="1" s="1"/>
  <c r="CX278" i="1"/>
  <c r="W278" i="1" s="1"/>
  <c r="FR278" i="1"/>
  <c r="GL278" i="1"/>
  <c r="GO278" i="1"/>
  <c r="GP278" i="1"/>
  <c r="GV278" i="1"/>
  <c r="HC278" i="1" s="1"/>
  <c r="GX278" i="1" s="1"/>
  <c r="I279" i="1"/>
  <c r="AC279" i="1"/>
  <c r="AE279" i="1"/>
  <c r="AD279" i="1" s="1"/>
  <c r="CR279" i="1" s="1"/>
  <c r="Q279" i="1" s="1"/>
  <c r="AF279" i="1"/>
  <c r="CT279" i="1" s="1"/>
  <c r="S279" i="1" s="1"/>
  <c r="AG279" i="1"/>
  <c r="CU279" i="1" s="1"/>
  <c r="T279" i="1" s="1"/>
  <c r="AH279" i="1"/>
  <c r="AI279" i="1"/>
  <c r="AJ279" i="1"/>
  <c r="CS279" i="1"/>
  <c r="R279" i="1" s="1"/>
  <c r="CV279" i="1"/>
  <c r="U279" i="1" s="1"/>
  <c r="CW279" i="1"/>
  <c r="V279" i="1" s="1"/>
  <c r="CX279" i="1"/>
  <c r="W279" i="1" s="1"/>
  <c r="FR279" i="1"/>
  <c r="GL279" i="1"/>
  <c r="GO279" i="1"/>
  <c r="GP279" i="1"/>
  <c r="GV279" i="1"/>
  <c r="HC279" i="1"/>
  <c r="GX279" i="1" s="1"/>
  <c r="I280" i="1"/>
  <c r="U280" i="1" s="1"/>
  <c r="Q280" i="1"/>
  <c r="AC280" i="1"/>
  <c r="AE280" i="1"/>
  <c r="AD280" i="1" s="1"/>
  <c r="CR280" i="1" s="1"/>
  <c r="AF280" i="1"/>
  <c r="CT280" i="1" s="1"/>
  <c r="S280" i="1" s="1"/>
  <c r="AG280" i="1"/>
  <c r="AH280" i="1"/>
  <c r="AI280" i="1"/>
  <c r="CW280" i="1" s="1"/>
  <c r="V280" i="1" s="1"/>
  <c r="AJ280" i="1"/>
  <c r="CX280" i="1" s="1"/>
  <c r="W280" i="1" s="1"/>
  <c r="CQ280" i="1"/>
  <c r="CU280" i="1"/>
  <c r="T280" i="1" s="1"/>
  <c r="CV280" i="1"/>
  <c r="FR280" i="1"/>
  <c r="GL280" i="1"/>
  <c r="GO280" i="1"/>
  <c r="GP280" i="1"/>
  <c r="GV280" i="1"/>
  <c r="HC280" i="1"/>
  <c r="GX280" i="1" s="1"/>
  <c r="I281" i="1"/>
  <c r="T281" i="1"/>
  <c r="U281" i="1"/>
  <c r="AC281" i="1"/>
  <c r="AD281" i="1"/>
  <c r="AE281" i="1"/>
  <c r="CS281" i="1" s="1"/>
  <c r="R281" i="1" s="1"/>
  <c r="AF281" i="1"/>
  <c r="AG281" i="1"/>
  <c r="AH281" i="1"/>
  <c r="CV281" i="1" s="1"/>
  <c r="AI281" i="1"/>
  <c r="CW281" i="1" s="1"/>
  <c r="V281" i="1" s="1"/>
  <c r="AJ281" i="1"/>
  <c r="CQ281" i="1"/>
  <c r="P281" i="1" s="1"/>
  <c r="CR281" i="1"/>
  <c r="Q281" i="1" s="1"/>
  <c r="CT281" i="1"/>
  <c r="S281" i="1" s="1"/>
  <c r="CU281" i="1"/>
  <c r="CX281" i="1"/>
  <c r="W281" i="1" s="1"/>
  <c r="CY281" i="1"/>
  <c r="X281" i="1" s="1"/>
  <c r="CZ281" i="1"/>
  <c r="Y281" i="1" s="1"/>
  <c r="FR281" i="1"/>
  <c r="GL281" i="1"/>
  <c r="GO281" i="1"/>
  <c r="GP281" i="1"/>
  <c r="GV281" i="1"/>
  <c r="HC281" i="1" s="1"/>
  <c r="GX281" i="1"/>
  <c r="I282" i="1"/>
  <c r="S282" i="1"/>
  <c r="T282" i="1"/>
  <c r="AC282" i="1"/>
  <c r="AD282" i="1"/>
  <c r="CR282" i="1" s="1"/>
  <c r="Q282" i="1" s="1"/>
  <c r="AE282" i="1"/>
  <c r="AF282" i="1"/>
  <c r="AG282" i="1"/>
  <c r="AH282" i="1"/>
  <c r="CV282" i="1" s="1"/>
  <c r="U282" i="1" s="1"/>
  <c r="AI282" i="1"/>
  <c r="AJ282" i="1"/>
  <c r="CQ282" i="1"/>
  <c r="P282" i="1" s="1"/>
  <c r="CP282" i="1" s="1"/>
  <c r="O282" i="1" s="1"/>
  <c r="CS282" i="1"/>
  <c r="R282" i="1" s="1"/>
  <c r="CT282" i="1"/>
  <c r="CU282" i="1"/>
  <c r="CW282" i="1"/>
  <c r="V282" i="1" s="1"/>
  <c r="CX282" i="1"/>
  <c r="W282" i="1" s="1"/>
  <c r="FR282" i="1"/>
  <c r="GL282" i="1"/>
  <c r="GO282" i="1"/>
  <c r="GP282" i="1"/>
  <c r="GV282" i="1"/>
  <c r="HC282" i="1" s="1"/>
  <c r="GX282" i="1" s="1"/>
  <c r="I283" i="1"/>
  <c r="V283" i="1"/>
  <c r="AC283" i="1"/>
  <c r="CQ283" i="1" s="1"/>
  <c r="AE283" i="1"/>
  <c r="AD283" i="1" s="1"/>
  <c r="CR283" i="1" s="1"/>
  <c r="AF283" i="1"/>
  <c r="AG283" i="1"/>
  <c r="CU283" i="1" s="1"/>
  <c r="AH283" i="1"/>
  <c r="AI283" i="1"/>
  <c r="AJ283" i="1"/>
  <c r="CS283" i="1"/>
  <c r="R283" i="1" s="1"/>
  <c r="CT283" i="1"/>
  <c r="CV283" i="1"/>
  <c r="CW283" i="1"/>
  <c r="CX283" i="1"/>
  <c r="W283" i="1" s="1"/>
  <c r="FR283" i="1"/>
  <c r="GL283" i="1"/>
  <c r="GO283" i="1"/>
  <c r="GP283" i="1"/>
  <c r="GV283" i="1"/>
  <c r="HC283" i="1"/>
  <c r="C284" i="1"/>
  <c r="D284" i="1"/>
  <c r="I284" i="1"/>
  <c r="S284" i="1"/>
  <c r="CZ284" i="1" s="1"/>
  <c r="Y284" i="1" s="1"/>
  <c r="T284" i="1"/>
  <c r="AC284" i="1"/>
  <c r="AD284" i="1"/>
  <c r="CR284" i="1" s="1"/>
  <c r="Q284" i="1" s="1"/>
  <c r="AE284" i="1"/>
  <c r="AF284" i="1"/>
  <c r="AG284" i="1"/>
  <c r="AH284" i="1"/>
  <c r="CV284" i="1" s="1"/>
  <c r="U284" i="1" s="1"/>
  <c r="AI284" i="1"/>
  <c r="AJ284" i="1"/>
  <c r="CQ284" i="1"/>
  <c r="P284" i="1" s="1"/>
  <c r="CP284" i="1" s="1"/>
  <c r="O284" i="1" s="1"/>
  <c r="CS284" i="1"/>
  <c r="R284" i="1" s="1"/>
  <c r="CT284" i="1"/>
  <c r="CU284" i="1"/>
  <c r="CW284" i="1"/>
  <c r="V284" i="1" s="1"/>
  <c r="CX284" i="1"/>
  <c r="W284" i="1" s="1"/>
  <c r="FR284" i="1"/>
  <c r="GL284" i="1"/>
  <c r="GO284" i="1"/>
  <c r="GP284" i="1"/>
  <c r="GV284" i="1"/>
  <c r="HC284" i="1" s="1"/>
  <c r="GX284" i="1" s="1"/>
  <c r="C285" i="1"/>
  <c r="D285" i="1"/>
  <c r="I285" i="1"/>
  <c r="P285" i="1"/>
  <c r="T285" i="1"/>
  <c r="AC285" i="1"/>
  <c r="AE285" i="1"/>
  <c r="AF285" i="1"/>
  <c r="AG285" i="1"/>
  <c r="AH285" i="1"/>
  <c r="CV285" i="1" s="1"/>
  <c r="U285" i="1" s="1"/>
  <c r="AI285" i="1"/>
  <c r="CW285" i="1" s="1"/>
  <c r="V285" i="1" s="1"/>
  <c r="AJ285" i="1"/>
  <c r="CQ285" i="1"/>
  <c r="CT285" i="1"/>
  <c r="S285" i="1" s="1"/>
  <c r="CU285" i="1"/>
  <c r="CX285" i="1"/>
  <c r="W285" i="1" s="1"/>
  <c r="FR285" i="1"/>
  <c r="GL285" i="1"/>
  <c r="GO285" i="1"/>
  <c r="GP285" i="1"/>
  <c r="GV285" i="1"/>
  <c r="HC285" i="1" s="1"/>
  <c r="GX285" i="1" s="1"/>
  <c r="C286" i="1"/>
  <c r="D286" i="1"/>
  <c r="I286" i="1"/>
  <c r="AC286" i="1"/>
  <c r="AE286" i="1"/>
  <c r="AD286" i="1" s="1"/>
  <c r="AF286" i="1"/>
  <c r="CT286" i="1" s="1"/>
  <c r="AG286" i="1"/>
  <c r="AH286" i="1"/>
  <c r="AI286" i="1"/>
  <c r="CW286" i="1" s="1"/>
  <c r="V286" i="1" s="1"/>
  <c r="AJ286" i="1"/>
  <c r="CX286" i="1" s="1"/>
  <c r="CQ286" i="1"/>
  <c r="CU286" i="1"/>
  <c r="CV286" i="1"/>
  <c r="FR286" i="1"/>
  <c r="GL286" i="1"/>
  <c r="GO286" i="1"/>
  <c r="GP286" i="1"/>
  <c r="GV286" i="1"/>
  <c r="HC286" i="1"/>
  <c r="GX286" i="1" s="1"/>
  <c r="C287" i="1"/>
  <c r="D287" i="1"/>
  <c r="I287" i="1"/>
  <c r="V287" i="1"/>
  <c r="W287" i="1"/>
  <c r="AC287" i="1"/>
  <c r="CQ287" i="1" s="1"/>
  <c r="AE287" i="1"/>
  <c r="AD287" i="1" s="1"/>
  <c r="CR287" i="1" s="1"/>
  <c r="Q287" i="1" s="1"/>
  <c r="AF287" i="1"/>
  <c r="CT287" i="1" s="1"/>
  <c r="S287" i="1" s="1"/>
  <c r="AG287" i="1"/>
  <c r="CU287" i="1" s="1"/>
  <c r="AH287" i="1"/>
  <c r="AI287" i="1"/>
  <c r="AJ287" i="1"/>
  <c r="CX287" i="1" s="1"/>
  <c r="CS287" i="1"/>
  <c r="R287" i="1" s="1"/>
  <c r="CV287" i="1"/>
  <c r="U287" i="1" s="1"/>
  <c r="CW287" i="1"/>
  <c r="FR287" i="1"/>
  <c r="GL287" i="1"/>
  <c r="GO287" i="1"/>
  <c r="GP287" i="1"/>
  <c r="GV287" i="1"/>
  <c r="HC287" i="1"/>
  <c r="GX287" i="1" s="1"/>
  <c r="C288" i="1"/>
  <c r="D288" i="1"/>
  <c r="P288" i="1"/>
  <c r="AC288" i="1"/>
  <c r="AE288" i="1"/>
  <c r="CS288" i="1" s="1"/>
  <c r="R288" i="1" s="1"/>
  <c r="AF288" i="1"/>
  <c r="AG288" i="1"/>
  <c r="AH288" i="1"/>
  <c r="CV288" i="1" s="1"/>
  <c r="U288" i="1" s="1"/>
  <c r="AI288" i="1"/>
  <c r="CW288" i="1" s="1"/>
  <c r="V288" i="1" s="1"/>
  <c r="AJ288" i="1"/>
  <c r="CQ288" i="1"/>
  <c r="CT288" i="1"/>
  <c r="S288" i="1" s="1"/>
  <c r="CU288" i="1"/>
  <c r="T288" i="1" s="1"/>
  <c r="CX288" i="1"/>
  <c r="W288" i="1" s="1"/>
  <c r="CY288" i="1"/>
  <c r="X288" i="1" s="1"/>
  <c r="CZ288" i="1"/>
  <c r="Y288" i="1" s="1"/>
  <c r="FR288" i="1"/>
  <c r="GL288" i="1"/>
  <c r="GO288" i="1"/>
  <c r="GP288" i="1"/>
  <c r="GV288" i="1"/>
  <c r="HC288" i="1" s="1"/>
  <c r="GX288" i="1"/>
  <c r="C289" i="1"/>
  <c r="D289" i="1"/>
  <c r="R289" i="1"/>
  <c r="AB289" i="1"/>
  <c r="AC289" i="1"/>
  <c r="CQ289" i="1" s="1"/>
  <c r="P289" i="1" s="1"/>
  <c r="AE289" i="1"/>
  <c r="AD289" i="1" s="1"/>
  <c r="CR289" i="1" s="1"/>
  <c r="Q289" i="1" s="1"/>
  <c r="AF289" i="1"/>
  <c r="CT289" i="1" s="1"/>
  <c r="S289" i="1" s="1"/>
  <c r="AG289" i="1"/>
  <c r="CU289" i="1" s="1"/>
  <c r="T289" i="1" s="1"/>
  <c r="AH289" i="1"/>
  <c r="AI289" i="1"/>
  <c r="AJ289" i="1"/>
  <c r="CX289" i="1" s="1"/>
  <c r="W289" i="1" s="1"/>
  <c r="CP289" i="1"/>
  <c r="O289" i="1" s="1"/>
  <c r="CS289" i="1"/>
  <c r="CV289" i="1"/>
  <c r="U289" i="1" s="1"/>
  <c r="CW289" i="1"/>
  <c r="V289" i="1" s="1"/>
  <c r="FR289" i="1"/>
  <c r="GL289" i="1"/>
  <c r="GO289" i="1"/>
  <c r="GP289" i="1"/>
  <c r="GV289" i="1"/>
  <c r="HC289" i="1"/>
  <c r="GX289" i="1" s="1"/>
  <c r="C290" i="1"/>
  <c r="D290" i="1"/>
  <c r="I290" i="1"/>
  <c r="P290" i="1"/>
  <c r="CP290" i="1" s="1"/>
  <c r="O290" i="1" s="1"/>
  <c r="T290" i="1"/>
  <c r="X290" i="1"/>
  <c r="AC290" i="1"/>
  <c r="AD290" i="1"/>
  <c r="CR290" i="1" s="1"/>
  <c r="Q290" i="1" s="1"/>
  <c r="AE290" i="1"/>
  <c r="AF290" i="1"/>
  <c r="AG290" i="1"/>
  <c r="AH290" i="1"/>
  <c r="CV290" i="1" s="1"/>
  <c r="U290" i="1" s="1"/>
  <c r="AI290" i="1"/>
  <c r="AJ290" i="1"/>
  <c r="CQ290" i="1"/>
  <c r="CS290" i="1"/>
  <c r="R290" i="1" s="1"/>
  <c r="CT290" i="1"/>
  <c r="S290" i="1" s="1"/>
  <c r="CZ290" i="1" s="1"/>
  <c r="Y290" i="1" s="1"/>
  <c r="CU290" i="1"/>
  <c r="CW290" i="1"/>
  <c r="V290" i="1" s="1"/>
  <c r="CX290" i="1"/>
  <c r="W290" i="1" s="1"/>
  <c r="CY290" i="1"/>
  <c r="FR290" i="1"/>
  <c r="GL290" i="1"/>
  <c r="GO290" i="1"/>
  <c r="GP290" i="1"/>
  <c r="GV290" i="1"/>
  <c r="HC290" i="1" s="1"/>
  <c r="GX290" i="1" s="1"/>
  <c r="C291" i="1"/>
  <c r="D291" i="1"/>
  <c r="I291" i="1"/>
  <c r="T291" i="1"/>
  <c r="AC291" i="1"/>
  <c r="AE291" i="1"/>
  <c r="CS291" i="1" s="1"/>
  <c r="R291" i="1" s="1"/>
  <c r="AF291" i="1"/>
  <c r="AG291" i="1"/>
  <c r="AH291" i="1"/>
  <c r="AI291" i="1"/>
  <c r="CW291" i="1" s="1"/>
  <c r="V291" i="1" s="1"/>
  <c r="AJ291" i="1"/>
  <c r="CQ291" i="1"/>
  <c r="P291" i="1" s="1"/>
  <c r="CT291" i="1"/>
  <c r="S291" i="1" s="1"/>
  <c r="CU291" i="1"/>
  <c r="CV291" i="1"/>
  <c r="U291" i="1" s="1"/>
  <c r="CX291" i="1"/>
  <c r="W291" i="1" s="1"/>
  <c r="CY291" i="1"/>
  <c r="X291" i="1" s="1"/>
  <c r="CZ291" i="1"/>
  <c r="Y291" i="1" s="1"/>
  <c r="FR291" i="1"/>
  <c r="GL291" i="1"/>
  <c r="GO291" i="1"/>
  <c r="GP291" i="1"/>
  <c r="GV291" i="1"/>
  <c r="HC291" i="1" s="1"/>
  <c r="GX291" i="1"/>
  <c r="C292" i="1"/>
  <c r="D292" i="1"/>
  <c r="I292" i="1"/>
  <c r="CX639" i="3" s="1"/>
  <c r="R292" i="1"/>
  <c r="AB292" i="1"/>
  <c r="AC292" i="1"/>
  <c r="AE292" i="1"/>
  <c r="AD292" i="1" s="1"/>
  <c r="CR292" i="1" s="1"/>
  <c r="Q292" i="1" s="1"/>
  <c r="AF292" i="1"/>
  <c r="CT292" i="1" s="1"/>
  <c r="S292" i="1" s="1"/>
  <c r="AG292" i="1"/>
  <c r="AH292" i="1"/>
  <c r="AI292" i="1"/>
  <c r="CW292" i="1" s="1"/>
  <c r="V292" i="1" s="1"/>
  <c r="AJ292" i="1"/>
  <c r="CX292" i="1" s="1"/>
  <c r="W292" i="1" s="1"/>
  <c r="CQ292" i="1"/>
  <c r="P292" i="1" s="1"/>
  <c r="CP292" i="1" s="1"/>
  <c r="O292" i="1" s="1"/>
  <c r="CS292" i="1"/>
  <c r="CU292" i="1"/>
  <c r="T292" i="1" s="1"/>
  <c r="CV292" i="1"/>
  <c r="U292" i="1" s="1"/>
  <c r="FR292" i="1"/>
  <c r="GL292" i="1"/>
  <c r="GO292" i="1"/>
  <c r="GP292" i="1"/>
  <c r="GV292" i="1"/>
  <c r="HC292" i="1"/>
  <c r="GX292" i="1" s="1"/>
  <c r="C293" i="1"/>
  <c r="D293" i="1"/>
  <c r="I293" i="1"/>
  <c r="CX640" i="3" s="1"/>
  <c r="S293" i="1"/>
  <c r="AC293" i="1"/>
  <c r="AE293" i="1"/>
  <c r="AD293" i="1" s="1"/>
  <c r="CR293" i="1" s="1"/>
  <c r="Q293" i="1" s="1"/>
  <c r="AF293" i="1"/>
  <c r="CT293" i="1" s="1"/>
  <c r="AG293" i="1"/>
  <c r="CU293" i="1" s="1"/>
  <c r="T293" i="1" s="1"/>
  <c r="AH293" i="1"/>
  <c r="AI293" i="1"/>
  <c r="AJ293" i="1"/>
  <c r="CS293" i="1"/>
  <c r="R293" i="1" s="1"/>
  <c r="CV293" i="1"/>
  <c r="U293" i="1" s="1"/>
  <c r="CW293" i="1"/>
  <c r="V293" i="1" s="1"/>
  <c r="CX293" i="1"/>
  <c r="W293" i="1" s="1"/>
  <c r="FR293" i="1"/>
  <c r="GL293" i="1"/>
  <c r="GO293" i="1"/>
  <c r="GP293" i="1"/>
  <c r="GV293" i="1"/>
  <c r="HC293" i="1"/>
  <c r="GX293" i="1" s="1"/>
  <c r="B295" i="1"/>
  <c r="B218" i="1" s="1"/>
  <c r="C295" i="1"/>
  <c r="C218" i="1" s="1"/>
  <c r="D295" i="1"/>
  <c r="D218" i="1" s="1"/>
  <c r="F295" i="1"/>
  <c r="F218" i="1" s="1"/>
  <c r="G295" i="1"/>
  <c r="G218" i="1" s="1"/>
  <c r="AO295" i="1"/>
  <c r="BX295" i="1"/>
  <c r="CK295" i="1"/>
  <c r="CK218" i="1" s="1"/>
  <c r="CL295" i="1"/>
  <c r="EG295" i="1"/>
  <c r="EG218" i="1" s="1"/>
  <c r="ET295" i="1"/>
  <c r="FP295" i="1"/>
  <c r="FP218" i="1" s="1"/>
  <c r="GC295" i="1"/>
  <c r="GC218" i="1" s="1"/>
  <c r="GD295" i="1"/>
  <c r="EU295" i="1" s="1"/>
  <c r="EU218" i="1" s="1"/>
  <c r="P299" i="1"/>
  <c r="D327" i="1"/>
  <c r="E329" i="1"/>
  <c r="Z329" i="1"/>
  <c r="AA329" i="1"/>
  <c r="AM329" i="1"/>
  <c r="AN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Y329" i="1"/>
  <c r="CZ329" i="1"/>
  <c r="DA329" i="1"/>
  <c r="DB329" i="1"/>
  <c r="DC329" i="1"/>
  <c r="DD329" i="1"/>
  <c r="DE329" i="1"/>
  <c r="DF329" i="1"/>
  <c r="DR329" i="1"/>
  <c r="DS329" i="1"/>
  <c r="EE329" i="1"/>
  <c r="EF329" i="1"/>
  <c r="EG329" i="1"/>
  <c r="EV329" i="1"/>
  <c r="EW329" i="1"/>
  <c r="EX329" i="1"/>
  <c r="EY329" i="1"/>
  <c r="EZ329" i="1"/>
  <c r="FA329" i="1"/>
  <c r="FB329" i="1"/>
  <c r="FC329" i="1"/>
  <c r="FD329" i="1"/>
  <c r="FE329" i="1"/>
  <c r="FF329" i="1"/>
  <c r="FG329" i="1"/>
  <c r="FH329" i="1"/>
  <c r="FI329" i="1"/>
  <c r="FJ329" i="1"/>
  <c r="FK329" i="1"/>
  <c r="FL329" i="1"/>
  <c r="FM329" i="1"/>
  <c r="FN329" i="1"/>
  <c r="FO329" i="1"/>
  <c r="GE329" i="1"/>
  <c r="GF329" i="1"/>
  <c r="GG329" i="1"/>
  <c r="GH329" i="1"/>
  <c r="GI329" i="1"/>
  <c r="GJ329" i="1"/>
  <c r="GK329" i="1"/>
  <c r="GL329" i="1"/>
  <c r="GM329" i="1"/>
  <c r="GN329" i="1"/>
  <c r="GO329" i="1"/>
  <c r="GP329" i="1"/>
  <c r="GQ329" i="1"/>
  <c r="GR329" i="1"/>
  <c r="GS329" i="1"/>
  <c r="GT329" i="1"/>
  <c r="GU329" i="1"/>
  <c r="GV329" i="1"/>
  <c r="GW329" i="1"/>
  <c r="GX329" i="1"/>
  <c r="C331" i="1"/>
  <c r="D331" i="1"/>
  <c r="I331" i="1"/>
  <c r="CX641" i="3" s="1"/>
  <c r="T331" i="1"/>
  <c r="AC331" i="1"/>
  <c r="AE331" i="1"/>
  <c r="AD331" i="1" s="1"/>
  <c r="AF331" i="1"/>
  <c r="CT331" i="1" s="1"/>
  <c r="AG331" i="1"/>
  <c r="AH331" i="1"/>
  <c r="CV331" i="1" s="1"/>
  <c r="AI331" i="1"/>
  <c r="CW331" i="1" s="1"/>
  <c r="V331" i="1" s="1"/>
  <c r="AJ331" i="1"/>
  <c r="CX331" i="1" s="1"/>
  <c r="CQ331" i="1"/>
  <c r="P331" i="1" s="1"/>
  <c r="CU331" i="1"/>
  <c r="FR331" i="1"/>
  <c r="GL331" i="1"/>
  <c r="GO331" i="1"/>
  <c r="GP331" i="1"/>
  <c r="GV331" i="1"/>
  <c r="HC331" i="1" s="1"/>
  <c r="C332" i="1"/>
  <c r="D332" i="1"/>
  <c r="I332" i="1"/>
  <c r="CX642" i="3" s="1"/>
  <c r="W332" i="1"/>
  <c r="AC332" i="1"/>
  <c r="CQ332" i="1" s="1"/>
  <c r="P332" i="1" s="1"/>
  <c r="AE332" i="1"/>
  <c r="AD332" i="1" s="1"/>
  <c r="CR332" i="1" s="1"/>
  <c r="Q332" i="1" s="1"/>
  <c r="AF332" i="1"/>
  <c r="AG332" i="1"/>
  <c r="CU332" i="1" s="1"/>
  <c r="T332" i="1" s="1"/>
  <c r="AH332" i="1"/>
  <c r="AI332" i="1"/>
  <c r="CW332" i="1" s="1"/>
  <c r="V332" i="1" s="1"/>
  <c r="AJ332" i="1"/>
  <c r="CT332" i="1"/>
  <c r="S332" i="1" s="1"/>
  <c r="CV332" i="1"/>
  <c r="U332" i="1" s="1"/>
  <c r="CX332" i="1"/>
  <c r="FR332" i="1"/>
  <c r="GL332" i="1"/>
  <c r="GO332" i="1"/>
  <c r="GP332" i="1"/>
  <c r="GV332" i="1"/>
  <c r="GX332" i="1"/>
  <c r="HC332" i="1"/>
  <c r="C333" i="1"/>
  <c r="D333" i="1"/>
  <c r="I333" i="1"/>
  <c r="AC333" i="1"/>
  <c r="AB333" i="1" s="1"/>
  <c r="AD333" i="1"/>
  <c r="CR333" i="1" s="1"/>
  <c r="AE333" i="1"/>
  <c r="AF333" i="1"/>
  <c r="AG333" i="1"/>
  <c r="AH333" i="1"/>
  <c r="CV333" i="1" s="1"/>
  <c r="AI333" i="1"/>
  <c r="AJ333" i="1"/>
  <c r="CQ333" i="1"/>
  <c r="CS333" i="1"/>
  <c r="R333" i="1" s="1"/>
  <c r="CT333" i="1"/>
  <c r="CU333" i="1"/>
  <c r="CW333" i="1"/>
  <c r="CX333" i="1"/>
  <c r="W333" i="1" s="1"/>
  <c r="FR333" i="1"/>
  <c r="GL333" i="1"/>
  <c r="GO333" i="1"/>
  <c r="GP333" i="1"/>
  <c r="GV333" i="1"/>
  <c r="HC333" i="1"/>
  <c r="C334" i="1"/>
  <c r="D334" i="1"/>
  <c r="I334" i="1"/>
  <c r="T334" i="1"/>
  <c r="AC334" i="1"/>
  <c r="AE334" i="1"/>
  <c r="CS334" i="1" s="1"/>
  <c r="R334" i="1" s="1"/>
  <c r="AF334" i="1"/>
  <c r="AG334" i="1"/>
  <c r="AH334" i="1"/>
  <c r="AI334" i="1"/>
  <c r="CW334" i="1" s="1"/>
  <c r="V334" i="1" s="1"/>
  <c r="AJ334" i="1"/>
  <c r="CQ334" i="1"/>
  <c r="P334" i="1" s="1"/>
  <c r="CT334" i="1"/>
  <c r="S334" i="1" s="1"/>
  <c r="CZ334" i="1" s="1"/>
  <c r="Y334" i="1" s="1"/>
  <c r="CU334" i="1"/>
  <c r="CV334" i="1"/>
  <c r="U334" i="1" s="1"/>
  <c r="CX334" i="1"/>
  <c r="W334" i="1" s="1"/>
  <c r="CY334" i="1"/>
  <c r="X334" i="1" s="1"/>
  <c r="FR334" i="1"/>
  <c r="GL334" i="1"/>
  <c r="GO334" i="1"/>
  <c r="GP334" i="1"/>
  <c r="GV334" i="1"/>
  <c r="HC334" i="1" s="1"/>
  <c r="GX334" i="1" s="1"/>
  <c r="C335" i="1"/>
  <c r="D335" i="1"/>
  <c r="U335" i="1"/>
  <c r="AB335" i="1"/>
  <c r="AC335" i="1"/>
  <c r="CQ335" i="1" s="1"/>
  <c r="P335" i="1" s="1"/>
  <c r="AE335" i="1"/>
  <c r="AD335" i="1" s="1"/>
  <c r="CR335" i="1" s="1"/>
  <c r="Q335" i="1" s="1"/>
  <c r="CP335" i="1" s="1"/>
  <c r="O335" i="1" s="1"/>
  <c r="AF335" i="1"/>
  <c r="AG335" i="1"/>
  <c r="CU335" i="1" s="1"/>
  <c r="T335" i="1" s="1"/>
  <c r="AH335" i="1"/>
  <c r="AI335" i="1"/>
  <c r="CW335" i="1" s="1"/>
  <c r="V335" i="1" s="1"/>
  <c r="AJ335" i="1"/>
  <c r="CX335" i="1" s="1"/>
  <c r="W335" i="1" s="1"/>
  <c r="CT335" i="1"/>
  <c r="S335" i="1" s="1"/>
  <c r="CV335" i="1"/>
  <c r="FR335" i="1"/>
  <c r="GL335" i="1"/>
  <c r="GO335" i="1"/>
  <c r="GP335" i="1"/>
  <c r="GV335" i="1"/>
  <c r="HC335" i="1"/>
  <c r="GX335" i="1" s="1"/>
  <c r="C336" i="1"/>
  <c r="D336" i="1"/>
  <c r="Q336" i="1"/>
  <c r="W336" i="1"/>
  <c r="AC336" i="1"/>
  <c r="AD336" i="1"/>
  <c r="CR336" i="1" s="1"/>
  <c r="AE336" i="1"/>
  <c r="CS336" i="1" s="1"/>
  <c r="R336" i="1" s="1"/>
  <c r="AF336" i="1"/>
  <c r="AG336" i="1"/>
  <c r="AH336" i="1"/>
  <c r="CV336" i="1" s="1"/>
  <c r="U336" i="1" s="1"/>
  <c r="AI336" i="1"/>
  <c r="CW336" i="1" s="1"/>
  <c r="V336" i="1" s="1"/>
  <c r="AJ336" i="1"/>
  <c r="CQ336" i="1"/>
  <c r="P336" i="1" s="1"/>
  <c r="CT336" i="1"/>
  <c r="S336" i="1" s="1"/>
  <c r="CU336" i="1"/>
  <c r="T336" i="1" s="1"/>
  <c r="CX336" i="1"/>
  <c r="FR336" i="1"/>
  <c r="GL336" i="1"/>
  <c r="GO336" i="1"/>
  <c r="GP336" i="1"/>
  <c r="GV336" i="1"/>
  <c r="HC336" i="1" s="1"/>
  <c r="GX336" i="1"/>
  <c r="C337" i="1"/>
  <c r="D337" i="1"/>
  <c r="I337" i="1"/>
  <c r="AC337" i="1"/>
  <c r="AE337" i="1"/>
  <c r="AD337" i="1" s="1"/>
  <c r="AF337" i="1"/>
  <c r="CT337" i="1" s="1"/>
  <c r="S337" i="1" s="1"/>
  <c r="CY337" i="1" s="1"/>
  <c r="X337" i="1" s="1"/>
  <c r="AG337" i="1"/>
  <c r="AH337" i="1"/>
  <c r="AI337" i="1"/>
  <c r="CW337" i="1" s="1"/>
  <c r="V337" i="1" s="1"/>
  <c r="AJ337" i="1"/>
  <c r="CX337" i="1" s="1"/>
  <c r="W337" i="1" s="1"/>
  <c r="CQ337" i="1"/>
  <c r="P337" i="1" s="1"/>
  <c r="CS337" i="1"/>
  <c r="R337" i="1" s="1"/>
  <c r="CU337" i="1"/>
  <c r="T337" i="1" s="1"/>
  <c r="CV337" i="1"/>
  <c r="U337" i="1" s="1"/>
  <c r="FR337" i="1"/>
  <c r="GL337" i="1"/>
  <c r="GO337" i="1"/>
  <c r="CC356" i="1" s="1"/>
  <c r="GP337" i="1"/>
  <c r="GV337" i="1"/>
  <c r="HC337" i="1"/>
  <c r="GX337" i="1" s="1"/>
  <c r="C338" i="1"/>
  <c r="D338" i="1"/>
  <c r="I338" i="1"/>
  <c r="AB338" i="1"/>
  <c r="AC338" i="1"/>
  <c r="CQ338" i="1" s="1"/>
  <c r="AE338" i="1"/>
  <c r="AD338" i="1" s="1"/>
  <c r="CR338" i="1" s="1"/>
  <c r="Q338" i="1" s="1"/>
  <c r="AF338" i="1"/>
  <c r="AG338" i="1"/>
  <c r="CU338" i="1" s="1"/>
  <c r="T338" i="1" s="1"/>
  <c r="AH338" i="1"/>
  <c r="AI338" i="1"/>
  <c r="CW338" i="1" s="1"/>
  <c r="V338" i="1" s="1"/>
  <c r="AJ338" i="1"/>
  <c r="CX338" i="1" s="1"/>
  <c r="W338" i="1" s="1"/>
  <c r="CS338" i="1"/>
  <c r="R338" i="1" s="1"/>
  <c r="CT338" i="1"/>
  <c r="S338" i="1" s="1"/>
  <c r="CV338" i="1"/>
  <c r="U338" i="1" s="1"/>
  <c r="FR338" i="1"/>
  <c r="FQ356" i="1" s="1"/>
  <c r="GL338" i="1"/>
  <c r="GO338" i="1"/>
  <c r="GP338" i="1"/>
  <c r="GV338" i="1"/>
  <c r="HC338" i="1"/>
  <c r="GX338" i="1" s="1"/>
  <c r="I339" i="1"/>
  <c r="T339" i="1"/>
  <c r="AC339" i="1"/>
  <c r="AE339" i="1"/>
  <c r="AD339" i="1" s="1"/>
  <c r="AF339" i="1"/>
  <c r="CT339" i="1" s="1"/>
  <c r="AG339" i="1"/>
  <c r="AH339" i="1"/>
  <c r="CV339" i="1" s="1"/>
  <c r="AI339" i="1"/>
  <c r="CW339" i="1" s="1"/>
  <c r="V339" i="1" s="1"/>
  <c r="AJ339" i="1"/>
  <c r="CX339" i="1" s="1"/>
  <c r="CQ339" i="1"/>
  <c r="P339" i="1" s="1"/>
  <c r="CU339" i="1"/>
  <c r="FR339" i="1"/>
  <c r="GL339" i="1"/>
  <c r="GO339" i="1"/>
  <c r="GP339" i="1"/>
  <c r="GV339" i="1"/>
  <c r="HC339" i="1" s="1"/>
  <c r="AC340" i="1"/>
  <c r="AE340" i="1"/>
  <c r="CS340" i="1" s="1"/>
  <c r="AF340" i="1"/>
  <c r="AG340" i="1"/>
  <c r="CU340" i="1" s="1"/>
  <c r="AH340" i="1"/>
  <c r="AI340" i="1"/>
  <c r="CW340" i="1" s="1"/>
  <c r="AJ340" i="1"/>
  <c r="CT340" i="1"/>
  <c r="CV340" i="1"/>
  <c r="CX340" i="1"/>
  <c r="FR340" i="1"/>
  <c r="GL340" i="1"/>
  <c r="GO340" i="1"/>
  <c r="GP340" i="1"/>
  <c r="GV340" i="1"/>
  <c r="HC340" i="1" s="1"/>
  <c r="AC341" i="1"/>
  <c r="AD341" i="1"/>
  <c r="CR341" i="1" s="1"/>
  <c r="AE341" i="1"/>
  <c r="AF341" i="1"/>
  <c r="AG341" i="1"/>
  <c r="CU341" i="1" s="1"/>
  <c r="AH341" i="1"/>
  <c r="CV341" i="1" s="1"/>
  <c r="AI341" i="1"/>
  <c r="AJ341" i="1"/>
  <c r="CX341" i="1" s="1"/>
  <c r="CQ341" i="1"/>
  <c r="CS341" i="1"/>
  <c r="CT341" i="1"/>
  <c r="CW341" i="1"/>
  <c r="FR341" i="1"/>
  <c r="GL341" i="1"/>
  <c r="GO341" i="1"/>
  <c r="GP341" i="1"/>
  <c r="GV341" i="1"/>
  <c r="HC341" i="1" s="1"/>
  <c r="AC342" i="1"/>
  <c r="AE342" i="1"/>
  <c r="AD342" i="1" s="1"/>
  <c r="AF342" i="1"/>
  <c r="AG342" i="1"/>
  <c r="CU342" i="1" s="1"/>
  <c r="AH342" i="1"/>
  <c r="AI342" i="1"/>
  <c r="AJ342" i="1"/>
  <c r="CX342" i="1" s="1"/>
  <c r="CR342" i="1"/>
  <c r="CS342" i="1"/>
  <c r="CT342" i="1"/>
  <c r="CV342" i="1"/>
  <c r="CW342" i="1"/>
  <c r="FR342" i="1"/>
  <c r="GL342" i="1"/>
  <c r="GO342" i="1"/>
  <c r="GP342" i="1"/>
  <c r="GV342" i="1"/>
  <c r="HC342" i="1"/>
  <c r="C343" i="1"/>
  <c r="D343" i="1"/>
  <c r="I343" i="1"/>
  <c r="R343" i="1"/>
  <c r="AC343" i="1"/>
  <c r="AB343" i="1" s="1"/>
  <c r="AD343" i="1"/>
  <c r="CR343" i="1" s="1"/>
  <c r="Q343" i="1" s="1"/>
  <c r="AE343" i="1"/>
  <c r="AF343" i="1"/>
  <c r="AG343" i="1"/>
  <c r="CU343" i="1" s="1"/>
  <c r="T343" i="1" s="1"/>
  <c r="AH343" i="1"/>
  <c r="CV343" i="1" s="1"/>
  <c r="U343" i="1" s="1"/>
  <c r="AI343" i="1"/>
  <c r="AJ343" i="1"/>
  <c r="CX343" i="1" s="1"/>
  <c r="W343" i="1" s="1"/>
  <c r="CQ343" i="1"/>
  <c r="P343" i="1" s="1"/>
  <c r="CP343" i="1" s="1"/>
  <c r="O343" i="1" s="1"/>
  <c r="CS343" i="1"/>
  <c r="CT343" i="1"/>
  <c r="S343" i="1" s="1"/>
  <c r="CW343" i="1"/>
  <c r="V343" i="1" s="1"/>
  <c r="FR343" i="1"/>
  <c r="GL343" i="1"/>
  <c r="GO343" i="1"/>
  <c r="GP343" i="1"/>
  <c r="GV343" i="1"/>
  <c r="HC343" i="1" s="1"/>
  <c r="GX343" i="1" s="1"/>
  <c r="C344" i="1"/>
  <c r="D344" i="1"/>
  <c r="I344" i="1"/>
  <c r="S344" i="1"/>
  <c r="AC344" i="1"/>
  <c r="AE344" i="1"/>
  <c r="AF344" i="1"/>
  <c r="AG344" i="1"/>
  <c r="AH344" i="1"/>
  <c r="AI344" i="1"/>
  <c r="CW344" i="1" s="1"/>
  <c r="V344" i="1" s="1"/>
  <c r="AJ344" i="1"/>
  <c r="CQ344" i="1"/>
  <c r="P344" i="1" s="1"/>
  <c r="CT344" i="1"/>
  <c r="CU344" i="1"/>
  <c r="T344" i="1" s="1"/>
  <c r="CV344" i="1"/>
  <c r="U344" i="1" s="1"/>
  <c r="CX344" i="1"/>
  <c r="W344" i="1" s="1"/>
  <c r="FR344" i="1"/>
  <c r="GL344" i="1"/>
  <c r="GO344" i="1"/>
  <c r="GP344" i="1"/>
  <c r="GV344" i="1"/>
  <c r="HC344" i="1" s="1"/>
  <c r="GX344" i="1"/>
  <c r="C345" i="1"/>
  <c r="D345" i="1"/>
  <c r="I345" i="1"/>
  <c r="R345" i="1"/>
  <c r="CZ345" i="1" s="1"/>
  <c r="Y345" i="1" s="1"/>
  <c r="AC345" i="1"/>
  <c r="AD345" i="1"/>
  <c r="AB345" i="1" s="1"/>
  <c r="AE345" i="1"/>
  <c r="AF345" i="1"/>
  <c r="CT345" i="1" s="1"/>
  <c r="S345" i="1" s="1"/>
  <c r="AG345" i="1"/>
  <c r="AH345" i="1"/>
  <c r="CV345" i="1" s="1"/>
  <c r="U345" i="1" s="1"/>
  <c r="AI345" i="1"/>
  <c r="AJ345" i="1"/>
  <c r="CX345" i="1" s="1"/>
  <c r="W345" i="1" s="1"/>
  <c r="CQ345" i="1"/>
  <c r="P345" i="1" s="1"/>
  <c r="CR345" i="1"/>
  <c r="Q345" i="1" s="1"/>
  <c r="CS345" i="1"/>
  <c r="CU345" i="1"/>
  <c r="T345" i="1" s="1"/>
  <c r="CW345" i="1"/>
  <c r="V345" i="1" s="1"/>
  <c r="FR345" i="1"/>
  <c r="GL345" i="1"/>
  <c r="GO345" i="1"/>
  <c r="GP345" i="1"/>
  <c r="GV345" i="1"/>
  <c r="HC345" i="1"/>
  <c r="GX345" i="1" s="1"/>
  <c r="C346" i="1"/>
  <c r="D346" i="1"/>
  <c r="I346" i="1"/>
  <c r="Q346" i="1"/>
  <c r="AC346" i="1"/>
  <c r="AE346" i="1"/>
  <c r="AD346" i="1" s="1"/>
  <c r="AF346" i="1"/>
  <c r="CT346" i="1" s="1"/>
  <c r="S346" i="1" s="1"/>
  <c r="AG346" i="1"/>
  <c r="CU346" i="1" s="1"/>
  <c r="T346" i="1" s="1"/>
  <c r="AH346" i="1"/>
  <c r="AI346" i="1"/>
  <c r="AJ346" i="1"/>
  <c r="CX346" i="1" s="1"/>
  <c r="W346" i="1" s="1"/>
  <c r="CR346" i="1"/>
  <c r="CS346" i="1"/>
  <c r="R346" i="1" s="1"/>
  <c r="CV346" i="1"/>
  <c r="U346" i="1" s="1"/>
  <c r="CW346" i="1"/>
  <c r="V346" i="1" s="1"/>
  <c r="FR346" i="1"/>
  <c r="GL346" i="1"/>
  <c r="GO346" i="1"/>
  <c r="GP346" i="1"/>
  <c r="GV346" i="1"/>
  <c r="HC346" i="1"/>
  <c r="GX346" i="1" s="1"/>
  <c r="C347" i="1"/>
  <c r="D347" i="1"/>
  <c r="I347" i="1"/>
  <c r="R347" i="1"/>
  <c r="AC347" i="1"/>
  <c r="AB347" i="1" s="1"/>
  <c r="AD347" i="1"/>
  <c r="CR347" i="1" s="1"/>
  <c r="Q347" i="1" s="1"/>
  <c r="AE347" i="1"/>
  <c r="AF347" i="1"/>
  <c r="CT347" i="1" s="1"/>
  <c r="S347" i="1" s="1"/>
  <c r="AG347" i="1"/>
  <c r="AH347" i="1"/>
  <c r="CV347" i="1" s="1"/>
  <c r="U347" i="1" s="1"/>
  <c r="AI347" i="1"/>
  <c r="AJ347" i="1"/>
  <c r="CX347" i="1" s="1"/>
  <c r="W347" i="1" s="1"/>
  <c r="CQ347" i="1"/>
  <c r="P347" i="1" s="1"/>
  <c r="CP347" i="1" s="1"/>
  <c r="O347" i="1" s="1"/>
  <c r="CS347" i="1"/>
  <c r="CU347" i="1"/>
  <c r="T347" i="1" s="1"/>
  <c r="CW347" i="1"/>
  <c r="V347" i="1" s="1"/>
  <c r="FR347" i="1"/>
  <c r="GL347" i="1"/>
  <c r="GO347" i="1"/>
  <c r="GP347" i="1"/>
  <c r="GV347" i="1"/>
  <c r="HC347" i="1" s="1"/>
  <c r="GX347" i="1" s="1"/>
  <c r="C348" i="1"/>
  <c r="D348" i="1"/>
  <c r="I348" i="1"/>
  <c r="S348" i="1"/>
  <c r="AC348" i="1"/>
  <c r="AE348" i="1"/>
  <c r="AF348" i="1"/>
  <c r="AG348" i="1"/>
  <c r="AH348" i="1"/>
  <c r="AI348" i="1"/>
  <c r="CW348" i="1" s="1"/>
  <c r="V348" i="1" s="1"/>
  <c r="AJ348" i="1"/>
  <c r="CQ348" i="1"/>
  <c r="P348" i="1" s="1"/>
  <c r="CT348" i="1"/>
  <c r="CU348" i="1"/>
  <c r="T348" i="1" s="1"/>
  <c r="CV348" i="1"/>
  <c r="U348" i="1" s="1"/>
  <c r="CX348" i="1"/>
  <c r="W348" i="1" s="1"/>
  <c r="FR348" i="1"/>
  <c r="GL348" i="1"/>
  <c r="GO348" i="1"/>
  <c r="GP348" i="1"/>
  <c r="GV348" i="1"/>
  <c r="HC348" i="1" s="1"/>
  <c r="GX348" i="1"/>
  <c r="I349" i="1"/>
  <c r="T349" i="1"/>
  <c r="AC349" i="1"/>
  <c r="AD349" i="1"/>
  <c r="CR349" i="1" s="1"/>
  <c r="AE349" i="1"/>
  <c r="AF349" i="1"/>
  <c r="AB349" i="1" s="1"/>
  <c r="AG349" i="1"/>
  <c r="AH349" i="1"/>
  <c r="CV349" i="1" s="1"/>
  <c r="AI349" i="1"/>
  <c r="AJ349" i="1"/>
  <c r="CX349" i="1" s="1"/>
  <c r="W349" i="1" s="1"/>
  <c r="CQ349" i="1"/>
  <c r="P349" i="1" s="1"/>
  <c r="CS349" i="1"/>
  <c r="R349" i="1" s="1"/>
  <c r="CU349" i="1"/>
  <c r="CW349" i="1"/>
  <c r="V349" i="1" s="1"/>
  <c r="FR349" i="1"/>
  <c r="GL349" i="1"/>
  <c r="GO349" i="1"/>
  <c r="GP349" i="1"/>
  <c r="GV349" i="1"/>
  <c r="HC349" i="1"/>
  <c r="GX349" i="1" s="1"/>
  <c r="I350" i="1"/>
  <c r="AC350" i="1"/>
  <c r="CQ350" i="1" s="1"/>
  <c r="AE350" i="1"/>
  <c r="AD350" i="1" s="1"/>
  <c r="CR350" i="1" s="1"/>
  <c r="Q350" i="1" s="1"/>
  <c r="AF350" i="1"/>
  <c r="AG350" i="1"/>
  <c r="CU350" i="1" s="1"/>
  <c r="AH350" i="1"/>
  <c r="AI350" i="1"/>
  <c r="CW350" i="1" s="1"/>
  <c r="V350" i="1" s="1"/>
  <c r="AJ350" i="1"/>
  <c r="CX350" i="1" s="1"/>
  <c r="W350" i="1" s="1"/>
  <c r="CT350" i="1"/>
  <c r="S350" i="1" s="1"/>
  <c r="CV350" i="1"/>
  <c r="U350" i="1" s="1"/>
  <c r="FR350" i="1"/>
  <c r="GL350" i="1"/>
  <c r="GO350" i="1"/>
  <c r="FU356" i="1" s="1"/>
  <c r="FU329" i="1" s="1"/>
  <c r="GP350" i="1"/>
  <c r="GV350" i="1"/>
  <c r="HC350" i="1"/>
  <c r="GX350" i="1" s="1"/>
  <c r="C351" i="1"/>
  <c r="D351" i="1"/>
  <c r="U351" i="1"/>
  <c r="AC351" i="1"/>
  <c r="AD351" i="1"/>
  <c r="AE351" i="1"/>
  <c r="CS351" i="1" s="1"/>
  <c r="R351" i="1" s="1"/>
  <c r="AF351" i="1"/>
  <c r="AG351" i="1"/>
  <c r="CU351" i="1" s="1"/>
  <c r="T351" i="1" s="1"/>
  <c r="AH351" i="1"/>
  <c r="AI351" i="1"/>
  <c r="CW351" i="1" s="1"/>
  <c r="V351" i="1" s="1"/>
  <c r="AJ351" i="1"/>
  <c r="CR351" i="1"/>
  <c r="Q351" i="1" s="1"/>
  <c r="CT351" i="1"/>
  <c r="S351" i="1" s="1"/>
  <c r="CY351" i="1" s="1"/>
  <c r="X351" i="1" s="1"/>
  <c r="CV351" i="1"/>
  <c r="CX351" i="1"/>
  <c r="W351" i="1" s="1"/>
  <c r="CZ351" i="1"/>
  <c r="Y351" i="1" s="1"/>
  <c r="FR351" i="1"/>
  <c r="GL351" i="1"/>
  <c r="GO351" i="1"/>
  <c r="GP351" i="1"/>
  <c r="GV351" i="1"/>
  <c r="HC351" i="1" s="1"/>
  <c r="GX351" i="1"/>
  <c r="C352" i="1"/>
  <c r="D352" i="1"/>
  <c r="Q352" i="1"/>
  <c r="AC352" i="1"/>
  <c r="AD352" i="1"/>
  <c r="AE352" i="1"/>
  <c r="CS352" i="1" s="1"/>
  <c r="R352" i="1" s="1"/>
  <c r="AF352" i="1"/>
  <c r="AG352" i="1"/>
  <c r="CU352" i="1" s="1"/>
  <c r="T352" i="1" s="1"/>
  <c r="AH352" i="1"/>
  <c r="AI352" i="1"/>
  <c r="CW352" i="1" s="1"/>
  <c r="V352" i="1" s="1"/>
  <c r="AJ352" i="1"/>
  <c r="CX352" i="1" s="1"/>
  <c r="W352" i="1" s="1"/>
  <c r="CR352" i="1"/>
  <c r="CT352" i="1"/>
  <c r="S352" i="1" s="1"/>
  <c r="CV352" i="1"/>
  <c r="U352" i="1" s="1"/>
  <c r="FR352" i="1"/>
  <c r="GL352" i="1"/>
  <c r="GO352" i="1"/>
  <c r="GP352" i="1"/>
  <c r="GV352" i="1"/>
  <c r="HC352" i="1"/>
  <c r="GX352" i="1" s="1"/>
  <c r="AB353" i="1"/>
  <c r="AC353" i="1"/>
  <c r="CQ353" i="1" s="1"/>
  <c r="P353" i="1" s="1"/>
  <c r="AE353" i="1"/>
  <c r="AD353" i="1" s="1"/>
  <c r="CR353" i="1" s="1"/>
  <c r="Q353" i="1" s="1"/>
  <c r="CP353" i="1" s="1"/>
  <c r="O353" i="1" s="1"/>
  <c r="AF353" i="1"/>
  <c r="CT353" i="1" s="1"/>
  <c r="S353" i="1" s="1"/>
  <c r="AG353" i="1"/>
  <c r="CU353" i="1" s="1"/>
  <c r="T353" i="1" s="1"/>
  <c r="AH353" i="1"/>
  <c r="AI353" i="1"/>
  <c r="CW353" i="1" s="1"/>
  <c r="V353" i="1" s="1"/>
  <c r="AJ353" i="1"/>
  <c r="CX353" i="1" s="1"/>
  <c r="W353" i="1" s="1"/>
  <c r="CS353" i="1"/>
  <c r="R353" i="1" s="1"/>
  <c r="CV353" i="1"/>
  <c r="U353" i="1" s="1"/>
  <c r="FR353" i="1"/>
  <c r="GL353" i="1"/>
  <c r="GN353" i="1"/>
  <c r="GO353" i="1"/>
  <c r="GV353" i="1"/>
  <c r="HC353" i="1"/>
  <c r="GX353" i="1" s="1"/>
  <c r="AB354" i="1"/>
  <c r="AC354" i="1"/>
  <c r="CQ354" i="1" s="1"/>
  <c r="P354" i="1" s="1"/>
  <c r="AE354" i="1"/>
  <c r="AD354" i="1" s="1"/>
  <c r="CR354" i="1" s="1"/>
  <c r="Q354" i="1" s="1"/>
  <c r="CP354" i="1" s="1"/>
  <c r="O354" i="1" s="1"/>
  <c r="AF354" i="1"/>
  <c r="CT354" i="1" s="1"/>
  <c r="S354" i="1" s="1"/>
  <c r="AG354" i="1"/>
  <c r="CU354" i="1" s="1"/>
  <c r="T354" i="1" s="1"/>
  <c r="AH354" i="1"/>
  <c r="AI354" i="1"/>
  <c r="CW354" i="1" s="1"/>
  <c r="V354" i="1" s="1"/>
  <c r="AJ354" i="1"/>
  <c r="CX354" i="1" s="1"/>
  <c r="W354" i="1" s="1"/>
  <c r="CS354" i="1"/>
  <c r="R354" i="1" s="1"/>
  <c r="CV354" i="1"/>
  <c r="U354" i="1" s="1"/>
  <c r="FR354" i="1"/>
  <c r="GL354" i="1"/>
  <c r="GN354" i="1"/>
  <c r="GO354" i="1"/>
  <c r="GV354" i="1"/>
  <c r="HC354" i="1"/>
  <c r="GX354" i="1" s="1"/>
  <c r="B356" i="1"/>
  <c r="B329" i="1" s="1"/>
  <c r="C356" i="1"/>
  <c r="C329" i="1" s="1"/>
  <c r="D356" i="1"/>
  <c r="D329" i="1" s="1"/>
  <c r="F356" i="1"/>
  <c r="F329" i="1" s="1"/>
  <c r="G356" i="1"/>
  <c r="G329" i="1" s="1"/>
  <c r="BB356" i="1"/>
  <c r="BB329" i="1" s="1"/>
  <c r="BX356" i="1"/>
  <c r="CK356" i="1"/>
  <c r="CK329" i="1" s="1"/>
  <c r="CL356" i="1"/>
  <c r="EG356" i="1"/>
  <c r="P360" i="1" s="1"/>
  <c r="ET356" i="1"/>
  <c r="ET329" i="1" s="1"/>
  <c r="FP356" i="1"/>
  <c r="GC356" i="1"/>
  <c r="GC329" i="1" s="1"/>
  <c r="GD356" i="1"/>
  <c r="F369" i="1"/>
  <c r="P369" i="1"/>
  <c r="D388" i="1"/>
  <c r="D390" i="1"/>
  <c r="E390" i="1"/>
  <c r="F390" i="1"/>
  <c r="Z390" i="1"/>
  <c r="AA390" i="1"/>
  <c r="AE390" i="1"/>
  <c r="AM390" i="1"/>
  <c r="AN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CK390" i="1"/>
  <c r="CM390" i="1"/>
  <c r="CN390" i="1"/>
  <c r="CO390" i="1"/>
  <c r="CP390" i="1"/>
  <c r="CQ390" i="1"/>
  <c r="CR390" i="1"/>
  <c r="CS390" i="1"/>
  <c r="CT390" i="1"/>
  <c r="CU390" i="1"/>
  <c r="CV390" i="1"/>
  <c r="CW390" i="1"/>
  <c r="CX390" i="1"/>
  <c r="CY390" i="1"/>
  <c r="CZ390" i="1"/>
  <c r="DA390" i="1"/>
  <c r="DB390" i="1"/>
  <c r="DC390" i="1"/>
  <c r="DD390" i="1"/>
  <c r="DE390" i="1"/>
  <c r="DF390" i="1"/>
  <c r="DR390" i="1"/>
  <c r="DS390" i="1"/>
  <c r="EE390" i="1"/>
  <c r="EF390" i="1"/>
  <c r="EV390" i="1"/>
  <c r="EW390" i="1"/>
  <c r="EX390" i="1"/>
  <c r="EY390" i="1"/>
  <c r="EZ390" i="1"/>
  <c r="FA390" i="1"/>
  <c r="FB390" i="1"/>
  <c r="FC390" i="1"/>
  <c r="FD390" i="1"/>
  <c r="FE390" i="1"/>
  <c r="FF390" i="1"/>
  <c r="FG390" i="1"/>
  <c r="FH390" i="1"/>
  <c r="FI390" i="1"/>
  <c r="FJ390" i="1"/>
  <c r="FK390" i="1"/>
  <c r="FL390" i="1"/>
  <c r="FM390" i="1"/>
  <c r="FN390" i="1"/>
  <c r="FO390" i="1"/>
  <c r="FP390" i="1"/>
  <c r="FQ390" i="1"/>
  <c r="FU390" i="1"/>
  <c r="GC390" i="1"/>
  <c r="GE390" i="1"/>
  <c r="GF390" i="1"/>
  <c r="GG390" i="1"/>
  <c r="GH390" i="1"/>
  <c r="GI390" i="1"/>
  <c r="GJ390" i="1"/>
  <c r="GK390" i="1"/>
  <c r="GL390" i="1"/>
  <c r="GM390" i="1"/>
  <c r="GN390" i="1"/>
  <c r="GO390" i="1"/>
  <c r="GP390" i="1"/>
  <c r="GQ390" i="1"/>
  <c r="GR390" i="1"/>
  <c r="GS390" i="1"/>
  <c r="GT390" i="1"/>
  <c r="GU390" i="1"/>
  <c r="GV390" i="1"/>
  <c r="GW390" i="1"/>
  <c r="GX390" i="1"/>
  <c r="C392" i="1"/>
  <c r="D392" i="1"/>
  <c r="Q392" i="1"/>
  <c r="V392" i="1"/>
  <c r="AI397" i="1" s="1"/>
  <c r="AC392" i="1"/>
  <c r="AD392" i="1"/>
  <c r="AE392" i="1"/>
  <c r="CS392" i="1" s="1"/>
  <c r="R392" i="1" s="1"/>
  <c r="AE397" i="1" s="1"/>
  <c r="R397" i="1" s="1"/>
  <c r="AF392" i="1"/>
  <c r="AG392" i="1"/>
  <c r="CU392" i="1" s="1"/>
  <c r="T392" i="1" s="1"/>
  <c r="AG397" i="1" s="1"/>
  <c r="AH392" i="1"/>
  <c r="AI392" i="1"/>
  <c r="CW392" i="1" s="1"/>
  <c r="AJ392" i="1"/>
  <c r="CX392" i="1" s="1"/>
  <c r="W392" i="1" s="1"/>
  <c r="CR392" i="1"/>
  <c r="CT392" i="1"/>
  <c r="S392" i="1" s="1"/>
  <c r="CV392" i="1"/>
  <c r="U392" i="1" s="1"/>
  <c r="AH397" i="1" s="1"/>
  <c r="FR392" i="1"/>
  <c r="BY397" i="1" s="1"/>
  <c r="GL392" i="1"/>
  <c r="GO392" i="1"/>
  <c r="CC397" i="1" s="1"/>
  <c r="AT397" i="1" s="1"/>
  <c r="GP392" i="1"/>
  <c r="GV392" i="1"/>
  <c r="HC392" i="1"/>
  <c r="GX392" i="1" s="1"/>
  <c r="C393" i="1"/>
  <c r="D393" i="1"/>
  <c r="Q393" i="1"/>
  <c r="DV397" i="1" s="1"/>
  <c r="W393" i="1"/>
  <c r="AC393" i="1"/>
  <c r="AD393" i="1"/>
  <c r="CR393" i="1" s="1"/>
  <c r="AE393" i="1"/>
  <c r="CS393" i="1" s="1"/>
  <c r="R393" i="1" s="1"/>
  <c r="AF393" i="1"/>
  <c r="AG393" i="1"/>
  <c r="AH393" i="1"/>
  <c r="CV393" i="1" s="1"/>
  <c r="U393" i="1" s="1"/>
  <c r="DZ397" i="1" s="1"/>
  <c r="AI393" i="1"/>
  <c r="CW393" i="1" s="1"/>
  <c r="V393" i="1" s="1"/>
  <c r="AJ393" i="1"/>
  <c r="CQ393" i="1"/>
  <c r="P393" i="1" s="1"/>
  <c r="CT393" i="1"/>
  <c r="S393" i="1" s="1"/>
  <c r="CU393" i="1"/>
  <c r="T393" i="1" s="1"/>
  <c r="DY397" i="1" s="1"/>
  <c r="CX393" i="1"/>
  <c r="FR393" i="1"/>
  <c r="GL393" i="1"/>
  <c r="GO393" i="1"/>
  <c r="GP393" i="1"/>
  <c r="GV393" i="1"/>
  <c r="HC393" i="1" s="1"/>
  <c r="GX393" i="1"/>
  <c r="T394" i="1"/>
  <c r="AC394" i="1"/>
  <c r="AE394" i="1"/>
  <c r="CS394" i="1" s="1"/>
  <c r="R394" i="1" s="1"/>
  <c r="AF394" i="1"/>
  <c r="AG394" i="1"/>
  <c r="AH394" i="1"/>
  <c r="AI394" i="1"/>
  <c r="CW394" i="1" s="1"/>
  <c r="V394" i="1" s="1"/>
  <c r="AJ394" i="1"/>
  <c r="CQ394" i="1"/>
  <c r="P394" i="1" s="1"/>
  <c r="CT394" i="1"/>
  <c r="S394" i="1" s="1"/>
  <c r="CZ394" i="1" s="1"/>
  <c r="Y394" i="1" s="1"/>
  <c r="CU394" i="1"/>
  <c r="CV394" i="1"/>
  <c r="U394" i="1" s="1"/>
  <c r="CX394" i="1"/>
  <c r="W394" i="1" s="1"/>
  <c r="CY394" i="1"/>
  <c r="X394" i="1" s="1"/>
  <c r="FR394" i="1"/>
  <c r="GL394" i="1"/>
  <c r="BZ397" i="1" s="1"/>
  <c r="GN394" i="1"/>
  <c r="GO394" i="1"/>
  <c r="GV394" i="1"/>
  <c r="HC394" i="1" s="1"/>
  <c r="GX394" i="1" s="1"/>
  <c r="Q395" i="1"/>
  <c r="W395" i="1"/>
  <c r="AC395" i="1"/>
  <c r="AD395" i="1"/>
  <c r="CR395" i="1" s="1"/>
  <c r="AE395" i="1"/>
  <c r="CS395" i="1" s="1"/>
  <c r="R395" i="1" s="1"/>
  <c r="AF395" i="1"/>
  <c r="AG395" i="1"/>
  <c r="AH395" i="1"/>
  <c r="AI395" i="1"/>
  <c r="CW395" i="1" s="1"/>
  <c r="V395" i="1" s="1"/>
  <c r="AJ395" i="1"/>
  <c r="CQ395" i="1"/>
  <c r="P395" i="1" s="1"/>
  <c r="CT395" i="1"/>
  <c r="S395" i="1" s="1"/>
  <c r="CU395" i="1"/>
  <c r="T395" i="1" s="1"/>
  <c r="CV395" i="1"/>
  <c r="U395" i="1" s="1"/>
  <c r="CX395" i="1"/>
  <c r="FR395" i="1"/>
  <c r="GL395" i="1"/>
  <c r="GN395" i="1"/>
  <c r="GO395" i="1"/>
  <c r="GV395" i="1"/>
  <c r="HC395" i="1" s="1"/>
  <c r="GX395" i="1"/>
  <c r="B397" i="1"/>
  <c r="B390" i="1" s="1"/>
  <c r="C397" i="1"/>
  <c r="C390" i="1" s="1"/>
  <c r="D397" i="1"/>
  <c r="F397" i="1"/>
  <c r="G397" i="1"/>
  <c r="G390" i="1" s="1"/>
  <c r="BB397" i="1"/>
  <c r="BC397" i="1"/>
  <c r="BC390" i="1" s="1"/>
  <c r="BX397" i="1"/>
  <c r="CK397" i="1"/>
  <c r="CL397" i="1"/>
  <c r="CL390" i="1" s="1"/>
  <c r="DX397" i="1"/>
  <c r="DK397" i="1" s="1"/>
  <c r="EH397" i="1"/>
  <c r="EH390" i="1" s="1"/>
  <c r="EL397" i="1"/>
  <c r="EL390" i="1" s="1"/>
  <c r="ET397" i="1"/>
  <c r="ET390" i="1" s="1"/>
  <c r="EU397" i="1"/>
  <c r="FP397" i="1"/>
  <c r="FQ397" i="1"/>
  <c r="FR397" i="1"/>
  <c r="FR390" i="1" s="1"/>
  <c r="FU397" i="1"/>
  <c r="GA397" i="1"/>
  <c r="GA390" i="1" s="1"/>
  <c r="GB397" i="1"/>
  <c r="GC397" i="1"/>
  <c r="GD397" i="1"/>
  <c r="GD390" i="1" s="1"/>
  <c r="P406" i="1"/>
  <c r="P410" i="1"/>
  <c r="F413" i="1"/>
  <c r="P415" i="1"/>
  <c r="B429" i="1"/>
  <c r="B22" i="1" s="1"/>
  <c r="C429" i="1"/>
  <c r="C22" i="1" s="1"/>
  <c r="D429" i="1"/>
  <c r="D22" i="1" s="1"/>
  <c r="F429" i="1"/>
  <c r="F22" i="1" s="1"/>
  <c r="G429" i="1"/>
  <c r="G22" i="1" s="1"/>
  <c r="B461" i="1"/>
  <c r="B18" i="1" s="1"/>
  <c r="C461" i="1"/>
  <c r="C18" i="1" s="1"/>
  <c r="D461" i="1"/>
  <c r="D18" i="1" s="1"/>
  <c r="F461" i="1"/>
  <c r="F18" i="1" s="1"/>
  <c r="G461" i="1"/>
  <c r="G18" i="1" s="1"/>
  <c r="J135" i="5" l="1"/>
  <c r="G523" i="5"/>
  <c r="G461" i="5"/>
  <c r="J523" i="5"/>
  <c r="G20" i="5"/>
  <c r="J461" i="5"/>
  <c r="G19" i="5"/>
  <c r="G135" i="5"/>
  <c r="G300" i="5"/>
  <c r="G25" i="5"/>
  <c r="DK390" i="1"/>
  <c r="P412" i="1"/>
  <c r="CZ263" i="1"/>
  <c r="Y263" i="1" s="1"/>
  <c r="CY263" i="1"/>
  <c r="X263" i="1" s="1"/>
  <c r="GP353" i="1"/>
  <c r="CD356" i="1" s="1"/>
  <c r="AT356" i="1"/>
  <c r="CC329" i="1"/>
  <c r="DZ390" i="1"/>
  <c r="DM397" i="1"/>
  <c r="FU218" i="1"/>
  <c r="EL295" i="1"/>
  <c r="GA356" i="1"/>
  <c r="EH356" i="1"/>
  <c r="FQ329" i="1"/>
  <c r="GM282" i="1"/>
  <c r="CY279" i="1"/>
  <c r="X279" i="1" s="1"/>
  <c r="CZ279" i="1"/>
  <c r="Y279" i="1" s="1"/>
  <c r="BZ218" i="1"/>
  <c r="AQ295" i="1"/>
  <c r="CG295" i="1"/>
  <c r="DV390" i="1"/>
  <c r="DI397" i="1"/>
  <c r="CI397" i="1"/>
  <c r="AP397" i="1"/>
  <c r="CQ392" i="1"/>
  <c r="P392" i="1" s="1"/>
  <c r="AB392" i="1"/>
  <c r="AO356" i="1"/>
  <c r="CZ348" i="1"/>
  <c r="Y348" i="1" s="1"/>
  <c r="CY348" i="1"/>
  <c r="X348" i="1" s="1"/>
  <c r="CY346" i="1"/>
  <c r="X346" i="1" s="1"/>
  <c r="CZ346" i="1"/>
  <c r="Y346" i="1" s="1"/>
  <c r="S340" i="1"/>
  <c r="CQ340" i="1"/>
  <c r="CX646" i="3"/>
  <c r="CX645" i="3"/>
  <c r="CX647" i="3"/>
  <c r="CX644" i="3"/>
  <c r="CX643" i="3"/>
  <c r="CZ293" i="1"/>
  <c r="Y293" i="1" s="1"/>
  <c r="CY293" i="1"/>
  <c r="X293" i="1" s="1"/>
  <c r="AB286" i="1"/>
  <c r="CR286" i="1"/>
  <c r="Q286" i="1" s="1"/>
  <c r="GM284" i="1"/>
  <c r="CY282" i="1"/>
  <c r="X282" i="1" s="1"/>
  <c r="CX557" i="3"/>
  <c r="CX561" i="3"/>
  <c r="CX554" i="3"/>
  <c r="CX560" i="3"/>
  <c r="CX562" i="3"/>
  <c r="CX555" i="3"/>
  <c r="CX559" i="3"/>
  <c r="CX556" i="3"/>
  <c r="CX558" i="3"/>
  <c r="CY264" i="1"/>
  <c r="X264" i="1" s="1"/>
  <c r="CZ264" i="1"/>
  <c r="Y264" i="1" s="1"/>
  <c r="CY246" i="1"/>
  <c r="X246" i="1" s="1"/>
  <c r="GM246" i="1" s="1"/>
  <c r="CZ246" i="1"/>
  <c r="Y246" i="1" s="1"/>
  <c r="AB241" i="1"/>
  <c r="CC295" i="1"/>
  <c r="CZ237" i="1"/>
  <c r="Y237" i="1" s="1"/>
  <c r="CY237" i="1"/>
  <c r="X237" i="1" s="1"/>
  <c r="FQ218" i="1"/>
  <c r="GA295" i="1"/>
  <c r="EH295" i="1"/>
  <c r="CZ225" i="1"/>
  <c r="Y225" i="1" s="1"/>
  <c r="CY225" i="1"/>
  <c r="X225" i="1" s="1"/>
  <c r="AB225" i="1"/>
  <c r="AB173" i="1"/>
  <c r="CQ173" i="1"/>
  <c r="P173" i="1" s="1"/>
  <c r="CP173" i="1" s="1"/>
  <c r="O173" i="1" s="1"/>
  <c r="AB170" i="1"/>
  <c r="CR170" i="1"/>
  <c r="Q170" i="1" s="1"/>
  <c r="AB165" i="1"/>
  <c r="CR165" i="1"/>
  <c r="Q165" i="1" s="1"/>
  <c r="T156" i="1"/>
  <c r="AD132" i="1"/>
  <c r="CR132" i="1" s="1"/>
  <c r="Q132" i="1" s="1"/>
  <c r="CS132" i="1"/>
  <c r="R132" i="1" s="1"/>
  <c r="S75" i="1"/>
  <c r="W64" i="1"/>
  <c r="CQ56" i="1"/>
  <c r="P56" i="1" s="1"/>
  <c r="AB56" i="1"/>
  <c r="CS29" i="1"/>
  <c r="R29" i="1" s="1"/>
  <c r="CZ29" i="1" s="1"/>
  <c r="Y29" i="1" s="1"/>
  <c r="AD29" i="1"/>
  <c r="CR29" i="1" s="1"/>
  <c r="Q29" i="1" s="1"/>
  <c r="EU390" i="1"/>
  <c r="P413" i="1"/>
  <c r="CP394" i="1"/>
  <c r="O394" i="1" s="1"/>
  <c r="CY393" i="1"/>
  <c r="X393" i="1" s="1"/>
  <c r="CZ393" i="1"/>
  <c r="Y393" i="1" s="1"/>
  <c r="AH390" i="1"/>
  <c r="U397" i="1"/>
  <c r="V397" i="1"/>
  <c r="AI390" i="1"/>
  <c r="DX390" i="1"/>
  <c r="CT349" i="1"/>
  <c r="S349" i="1" s="1"/>
  <c r="CS348" i="1"/>
  <c r="R348" i="1" s="1"/>
  <c r="AD348" i="1"/>
  <c r="CR348" i="1" s="1"/>
  <c r="Q348" i="1" s="1"/>
  <c r="CP348" i="1" s="1"/>
  <c r="O348" i="1" s="1"/>
  <c r="CS344" i="1"/>
  <c r="R344" i="1" s="1"/>
  <c r="CZ344" i="1" s="1"/>
  <c r="Y344" i="1" s="1"/>
  <c r="AD344" i="1"/>
  <c r="CR344" i="1" s="1"/>
  <c r="Q344" i="1" s="1"/>
  <c r="W340" i="1"/>
  <c r="CR337" i="1"/>
  <c r="Q337" i="1" s="1"/>
  <c r="AB337" i="1"/>
  <c r="GX333" i="1"/>
  <c r="V333" i="1"/>
  <c r="FR356" i="1"/>
  <c r="BX329" i="1"/>
  <c r="AB291" i="1"/>
  <c r="CS269" i="1"/>
  <c r="R269" i="1" s="1"/>
  <c r="CY269" i="1" s="1"/>
  <c r="X269" i="1" s="1"/>
  <c r="AD269" i="1"/>
  <c r="CR269" i="1" s="1"/>
  <c r="Q269" i="1" s="1"/>
  <c r="CP269" i="1" s="1"/>
  <c r="O269" i="1" s="1"/>
  <c r="Q267" i="1"/>
  <c r="GX260" i="1"/>
  <c r="AB260" i="1"/>
  <c r="CR260" i="1"/>
  <c r="Q260" i="1" s="1"/>
  <c r="AD251" i="1"/>
  <c r="CS251" i="1"/>
  <c r="R251" i="1" s="1"/>
  <c r="AB226" i="1"/>
  <c r="CQ226" i="1"/>
  <c r="P226" i="1" s="1"/>
  <c r="CP226" i="1" s="1"/>
  <c r="O226" i="1" s="1"/>
  <c r="CY224" i="1"/>
  <c r="X224" i="1" s="1"/>
  <c r="GM224" i="1" s="1"/>
  <c r="CZ224" i="1"/>
  <c r="Y224" i="1" s="1"/>
  <c r="AB182" i="1"/>
  <c r="CR182" i="1"/>
  <c r="Q182" i="1" s="1"/>
  <c r="CY171" i="1"/>
  <c r="X171" i="1" s="1"/>
  <c r="CY166" i="1"/>
  <c r="X166" i="1" s="1"/>
  <c r="AB153" i="1"/>
  <c r="CS126" i="1"/>
  <c r="R126" i="1" s="1"/>
  <c r="AD126" i="1"/>
  <c r="CR126" i="1" s="1"/>
  <c r="Q126" i="1" s="1"/>
  <c r="AD72" i="1"/>
  <c r="CR72" i="1" s="1"/>
  <c r="CS72" i="1"/>
  <c r="CY60" i="1"/>
  <c r="X60" i="1" s="1"/>
  <c r="CZ60" i="1"/>
  <c r="Y60" i="1" s="1"/>
  <c r="CY395" i="1"/>
  <c r="X395" i="1" s="1"/>
  <c r="CZ395" i="1"/>
  <c r="Y395" i="1" s="1"/>
  <c r="BZ390" i="1"/>
  <c r="AQ397" i="1"/>
  <c r="CP393" i="1"/>
  <c r="O393" i="1" s="1"/>
  <c r="DU397" i="1"/>
  <c r="AT390" i="1"/>
  <c r="F415" i="1"/>
  <c r="CY392" i="1"/>
  <c r="X392" i="1" s="1"/>
  <c r="AK397" i="1" s="1"/>
  <c r="CZ392" i="1"/>
  <c r="Y392" i="1" s="1"/>
  <c r="AL397" i="1" s="1"/>
  <c r="AD397" i="1"/>
  <c r="EL356" i="1"/>
  <c r="CQ346" i="1"/>
  <c r="P346" i="1" s="1"/>
  <c r="CP346" i="1" s="1"/>
  <c r="O346" i="1" s="1"/>
  <c r="AB346" i="1"/>
  <c r="CP345" i="1"/>
  <c r="O345" i="1" s="1"/>
  <c r="CZ343" i="1"/>
  <c r="Y343" i="1" s="1"/>
  <c r="CY343" i="1"/>
  <c r="X343" i="1" s="1"/>
  <c r="GM343" i="1" s="1"/>
  <c r="GX342" i="1"/>
  <c r="AB341" i="1"/>
  <c r="AB339" i="1"/>
  <c r="CR339" i="1"/>
  <c r="Q339" i="1" s="1"/>
  <c r="CP339" i="1" s="1"/>
  <c r="O339" i="1" s="1"/>
  <c r="CY338" i="1"/>
  <c r="X338" i="1" s="1"/>
  <c r="CZ338" i="1"/>
  <c r="Y338" i="1" s="1"/>
  <c r="CP336" i="1"/>
  <c r="O336" i="1" s="1"/>
  <c r="CY335" i="1"/>
  <c r="X335" i="1" s="1"/>
  <c r="BZ356" i="1"/>
  <c r="T333" i="1"/>
  <c r="CS332" i="1"/>
  <c r="R332" i="1" s="1"/>
  <c r="AB331" i="1"/>
  <c r="CR331" i="1"/>
  <c r="Q331" i="1" s="1"/>
  <c r="CP331" i="1" s="1"/>
  <c r="O331" i="1" s="1"/>
  <c r="CP395" i="1"/>
  <c r="O395" i="1" s="1"/>
  <c r="EB397" i="1"/>
  <c r="CJ397" i="1"/>
  <c r="FY356" i="1"/>
  <c r="CY354" i="1"/>
  <c r="X354" i="1" s="1"/>
  <c r="GP354" i="1" s="1"/>
  <c r="FV356" i="1" s="1"/>
  <c r="CZ354" i="1"/>
  <c r="Y354" i="1" s="1"/>
  <c r="CY353" i="1"/>
  <c r="X353" i="1" s="1"/>
  <c r="CZ353" i="1"/>
  <c r="Y353" i="1" s="1"/>
  <c r="GM353" i="1" s="1"/>
  <c r="CP349" i="1"/>
  <c r="O349" i="1" s="1"/>
  <c r="CY345" i="1"/>
  <c r="X345" i="1" s="1"/>
  <c r="CP344" i="1"/>
  <c r="O344" i="1" s="1"/>
  <c r="R342" i="1"/>
  <c r="CQ342" i="1"/>
  <c r="AB342" i="1"/>
  <c r="GX339" i="1"/>
  <c r="CS339" i="1"/>
  <c r="R339" i="1" s="1"/>
  <c r="U339" i="1"/>
  <c r="CP337" i="1"/>
  <c r="O337" i="1" s="1"/>
  <c r="CP334" i="1"/>
  <c r="O334" i="1" s="1"/>
  <c r="S333" i="1"/>
  <c r="GX331" i="1"/>
  <c r="CS331" i="1"/>
  <c r="R331" i="1" s="1"/>
  <c r="U331" i="1"/>
  <c r="CQ293" i="1"/>
  <c r="P293" i="1" s="1"/>
  <c r="CP293" i="1" s="1"/>
  <c r="O293" i="1" s="1"/>
  <c r="AB293" i="1"/>
  <c r="CZ287" i="1"/>
  <c r="Y287" i="1" s="1"/>
  <c r="CY287" i="1"/>
  <c r="X287" i="1" s="1"/>
  <c r="CX626" i="3"/>
  <c r="CX623" i="3"/>
  <c r="CX624" i="3"/>
  <c r="CX625" i="3"/>
  <c r="CX627" i="3"/>
  <c r="U286" i="1"/>
  <c r="S283" i="1"/>
  <c r="CP281" i="1"/>
  <c r="O281" i="1" s="1"/>
  <c r="CP278" i="1"/>
  <c r="O278" i="1" s="1"/>
  <c r="CP277" i="1"/>
  <c r="O277" i="1" s="1"/>
  <c r="CY275" i="1"/>
  <c r="X275" i="1" s="1"/>
  <c r="CZ275" i="1"/>
  <c r="Y275" i="1" s="1"/>
  <c r="AB274" i="1"/>
  <c r="CQ274" i="1"/>
  <c r="P274" i="1" s="1"/>
  <c r="CP274" i="1" s="1"/>
  <c r="O274" i="1" s="1"/>
  <c r="CZ271" i="1"/>
  <c r="Y271" i="1" s="1"/>
  <c r="CY271" i="1"/>
  <c r="X271" i="1" s="1"/>
  <c r="CP270" i="1"/>
  <c r="O270" i="1" s="1"/>
  <c r="CP268" i="1"/>
  <c r="O268" i="1" s="1"/>
  <c r="W267" i="1"/>
  <c r="R267" i="1"/>
  <c r="V267" i="1"/>
  <c r="CP262" i="1"/>
  <c r="O262" i="1" s="1"/>
  <c r="CY259" i="1"/>
  <c r="X259" i="1" s="1"/>
  <c r="CZ259" i="1"/>
  <c r="Y259" i="1" s="1"/>
  <c r="GM259" i="1" s="1"/>
  <c r="CY257" i="1"/>
  <c r="X257" i="1" s="1"/>
  <c r="CZ257" i="1"/>
  <c r="Y257" i="1" s="1"/>
  <c r="CS254" i="1"/>
  <c r="R254" i="1" s="1"/>
  <c r="FV295" i="1"/>
  <c r="GM245" i="1"/>
  <c r="CD295" i="1"/>
  <c r="CY240" i="1"/>
  <c r="X240" i="1" s="1"/>
  <c r="CX457" i="3"/>
  <c r="CX461" i="3"/>
  <c r="CX459" i="3"/>
  <c r="CX460" i="3"/>
  <c r="CX462" i="3"/>
  <c r="CX455" i="3"/>
  <c r="CX456" i="3"/>
  <c r="CX458" i="3"/>
  <c r="I242" i="1"/>
  <c r="R242" i="1" s="1"/>
  <c r="CZ239" i="1"/>
  <c r="Y239" i="1" s="1"/>
  <c r="P239" i="1"/>
  <c r="U239" i="1"/>
  <c r="CS235" i="1"/>
  <c r="R235" i="1" s="1"/>
  <c r="CZ233" i="1"/>
  <c r="Y233" i="1" s="1"/>
  <c r="CY233" i="1"/>
  <c r="X233" i="1" s="1"/>
  <c r="AB233" i="1"/>
  <c r="CP227" i="1"/>
  <c r="O227" i="1" s="1"/>
  <c r="CP225" i="1"/>
  <c r="O225" i="1" s="1"/>
  <c r="BC111" i="1"/>
  <c r="F200" i="1"/>
  <c r="BC429" i="1"/>
  <c r="CY179" i="1"/>
  <c r="X179" i="1" s="1"/>
  <c r="CZ179" i="1"/>
  <c r="Y179" i="1" s="1"/>
  <c r="CQ177" i="1"/>
  <c r="P177" i="1" s="1"/>
  <c r="CP177" i="1" s="1"/>
  <c r="O177" i="1" s="1"/>
  <c r="AB177" i="1"/>
  <c r="CP175" i="1"/>
  <c r="O175" i="1" s="1"/>
  <c r="CY174" i="1"/>
  <c r="X174" i="1" s="1"/>
  <c r="CZ174" i="1"/>
  <c r="Y174" i="1" s="1"/>
  <c r="AB172" i="1"/>
  <c r="CS169" i="1"/>
  <c r="R169" i="1" s="1"/>
  <c r="CY169" i="1" s="1"/>
  <c r="X169" i="1" s="1"/>
  <c r="AD169" i="1"/>
  <c r="CR169" i="1" s="1"/>
  <c r="Q169" i="1" s="1"/>
  <c r="CP169" i="1" s="1"/>
  <c r="O169" i="1" s="1"/>
  <c r="AB155" i="1"/>
  <c r="CR155" i="1"/>
  <c r="Q155" i="1" s="1"/>
  <c r="V135" i="1"/>
  <c r="CY132" i="1"/>
  <c r="X132" i="1" s="1"/>
  <c r="CZ132" i="1"/>
  <c r="Y132" i="1" s="1"/>
  <c r="CZ126" i="1"/>
  <c r="Y126" i="1" s="1"/>
  <c r="CY126" i="1"/>
  <c r="X126" i="1" s="1"/>
  <c r="CX176" i="3"/>
  <c r="CX174" i="3"/>
  <c r="CX175" i="3"/>
  <c r="CC184" i="1"/>
  <c r="W70" i="1"/>
  <c r="CQ43" i="1"/>
  <c r="P43" i="1" s="1"/>
  <c r="DY390" i="1"/>
  <c r="DL397" i="1"/>
  <c r="AG390" i="1"/>
  <c r="T397" i="1"/>
  <c r="CY352" i="1"/>
  <c r="X352" i="1" s="1"/>
  <c r="CZ352" i="1"/>
  <c r="Y352" i="1" s="1"/>
  <c r="AB351" i="1"/>
  <c r="CQ351" i="1"/>
  <c r="P351" i="1" s="1"/>
  <c r="CP351" i="1" s="1"/>
  <c r="O351" i="1" s="1"/>
  <c r="BY356" i="1"/>
  <c r="GN290" i="1"/>
  <c r="GM290" i="1"/>
  <c r="CY276" i="1"/>
  <c r="X276" i="1" s="1"/>
  <c r="CZ274" i="1"/>
  <c r="Y274" i="1" s="1"/>
  <c r="CY274" i="1"/>
  <c r="X274" i="1" s="1"/>
  <c r="CZ253" i="1"/>
  <c r="Y253" i="1" s="1"/>
  <c r="CY253" i="1"/>
  <c r="X253" i="1" s="1"/>
  <c r="EI295" i="1"/>
  <c r="FR218" i="1"/>
  <c r="FY295" i="1"/>
  <c r="CY232" i="1"/>
  <c r="X232" i="1" s="1"/>
  <c r="CZ232" i="1"/>
  <c r="Y232" i="1" s="1"/>
  <c r="CQ230" i="1"/>
  <c r="P230" i="1" s="1"/>
  <c r="CP230" i="1" s="1"/>
  <c r="O230" i="1" s="1"/>
  <c r="AB230" i="1"/>
  <c r="CY227" i="1"/>
  <c r="X227" i="1" s="1"/>
  <c r="CZ227" i="1"/>
  <c r="Y227" i="1" s="1"/>
  <c r="FU111" i="1"/>
  <c r="EL184" i="1"/>
  <c r="CR178" i="1"/>
  <c r="Q178" i="1" s="1"/>
  <c r="CP178" i="1" s="1"/>
  <c r="O178" i="1" s="1"/>
  <c r="AB178" i="1"/>
  <c r="AB156" i="1"/>
  <c r="CQ156" i="1"/>
  <c r="AB75" i="1"/>
  <c r="ES397" i="1"/>
  <c r="GB390" i="1"/>
  <c r="AF397" i="1"/>
  <c r="AJ397" i="1"/>
  <c r="BY390" i="1"/>
  <c r="CZ347" i="1"/>
  <c r="Y347" i="1" s="1"/>
  <c r="GN347" i="1" s="1"/>
  <c r="CY347" i="1"/>
  <c r="X347" i="1" s="1"/>
  <c r="GM347" i="1" s="1"/>
  <c r="W342" i="1"/>
  <c r="CZ336" i="1"/>
  <c r="Y336" i="1" s="1"/>
  <c r="CY336" i="1"/>
  <c r="X336" i="1" s="1"/>
  <c r="P333" i="1"/>
  <c r="CP333" i="1" s="1"/>
  <c r="O333" i="1" s="1"/>
  <c r="CY332" i="1"/>
  <c r="X332" i="1" s="1"/>
  <c r="ET218" i="1"/>
  <c r="P308" i="1"/>
  <c r="CS286" i="1"/>
  <c r="R286" i="1" s="1"/>
  <c r="CP276" i="1"/>
  <c r="O276" i="1" s="1"/>
  <c r="BY295" i="1"/>
  <c r="CR231" i="1"/>
  <c r="Q231" i="1" s="1"/>
  <c r="CP231" i="1" s="1"/>
  <c r="O231" i="1" s="1"/>
  <c r="AB231" i="1"/>
  <c r="CZ220" i="1"/>
  <c r="Y220" i="1" s="1"/>
  <c r="CY220" i="1"/>
  <c r="X220" i="1" s="1"/>
  <c r="CY181" i="1"/>
  <c r="X181" i="1" s="1"/>
  <c r="CZ181" i="1"/>
  <c r="Y181" i="1" s="1"/>
  <c r="CS170" i="1"/>
  <c r="R170" i="1" s="1"/>
  <c r="GX162" i="1"/>
  <c r="S153" i="1"/>
  <c r="CQ128" i="1"/>
  <c r="P128" i="1" s="1"/>
  <c r="S64" i="1"/>
  <c r="R390" i="1"/>
  <c r="F411" i="1"/>
  <c r="CQ352" i="1"/>
  <c r="P352" i="1" s="1"/>
  <c r="CP352" i="1" s="1"/>
  <c r="O352" i="1" s="1"/>
  <c r="AB352" i="1"/>
  <c r="EB356" i="1"/>
  <c r="CP291" i="1"/>
  <c r="O291" i="1" s="1"/>
  <c r="CZ289" i="1"/>
  <c r="Y289" i="1" s="1"/>
  <c r="CY289" i="1"/>
  <c r="X289" i="1" s="1"/>
  <c r="GN289" i="1" s="1"/>
  <c r="CS285" i="1"/>
  <c r="R285" i="1" s="1"/>
  <c r="CY285" i="1" s="1"/>
  <c r="X285" i="1" s="1"/>
  <c r="AD285" i="1"/>
  <c r="CR285" i="1" s="1"/>
  <c r="Q285" i="1" s="1"/>
  <c r="CP285" i="1" s="1"/>
  <c r="O285" i="1" s="1"/>
  <c r="Q283" i="1"/>
  <c r="CQ279" i="1"/>
  <c r="P279" i="1" s="1"/>
  <c r="CP279" i="1" s="1"/>
  <c r="O279" i="1" s="1"/>
  <c r="AB279" i="1"/>
  <c r="CZ269" i="1"/>
  <c r="Y269" i="1" s="1"/>
  <c r="S267" i="1"/>
  <c r="CP265" i="1"/>
  <c r="O265" i="1" s="1"/>
  <c r="CQ263" i="1"/>
  <c r="P263" i="1" s="1"/>
  <c r="CP263" i="1" s="1"/>
  <c r="O263" i="1" s="1"/>
  <c r="AB263" i="1"/>
  <c r="AB261" i="1"/>
  <c r="CS260" i="1"/>
  <c r="R260" i="1" s="1"/>
  <c r="GN259" i="1"/>
  <c r="S256" i="1"/>
  <c r="GX254" i="1"/>
  <c r="AB254" i="1"/>
  <c r="CR254" i="1"/>
  <c r="Q254" i="1" s="1"/>
  <c r="CZ250" i="1"/>
  <c r="Y250" i="1" s="1"/>
  <c r="CY250" i="1"/>
  <c r="X250" i="1" s="1"/>
  <c r="GM250" i="1" s="1"/>
  <c r="CQ244" i="1"/>
  <c r="P244" i="1" s="1"/>
  <c r="CP244" i="1" s="1"/>
  <c r="O244" i="1" s="1"/>
  <c r="AB244" i="1"/>
  <c r="U243" i="1"/>
  <c r="AB235" i="1"/>
  <c r="CR235" i="1"/>
  <c r="Q235" i="1" s="1"/>
  <c r="CY234" i="1"/>
  <c r="X234" i="1" s="1"/>
  <c r="CZ234" i="1"/>
  <c r="Y234" i="1" s="1"/>
  <c r="GN228" i="1"/>
  <c r="CS182" i="1"/>
  <c r="R182" i="1" s="1"/>
  <c r="CZ180" i="1"/>
  <c r="Y180" i="1" s="1"/>
  <c r="CY180" i="1"/>
  <c r="X180" i="1" s="1"/>
  <c r="AB180" i="1"/>
  <c r="CP174" i="1"/>
  <c r="O174" i="1" s="1"/>
  <c r="CX325" i="3"/>
  <c r="CX329" i="3"/>
  <c r="CX322" i="3"/>
  <c r="CX328" i="3"/>
  <c r="CX330" i="3"/>
  <c r="CX323" i="3"/>
  <c r="CX331" i="3"/>
  <c r="CX324" i="3"/>
  <c r="CX326" i="3"/>
  <c r="CX327" i="3"/>
  <c r="CX332" i="3"/>
  <c r="I160" i="1"/>
  <c r="GX160" i="1" s="1"/>
  <c r="I164" i="1"/>
  <c r="I162" i="1"/>
  <c r="CZ147" i="1"/>
  <c r="Y147" i="1" s="1"/>
  <c r="CX177" i="3"/>
  <c r="CX181" i="3"/>
  <c r="CX178" i="3"/>
  <c r="CX184" i="3"/>
  <c r="CX179" i="3"/>
  <c r="CX183" i="3"/>
  <c r="CX180" i="3"/>
  <c r="CX182" i="3"/>
  <c r="I123" i="1"/>
  <c r="T121" i="1"/>
  <c r="P73" i="1"/>
  <c r="CX140" i="3"/>
  <c r="CX144" i="3"/>
  <c r="CX148" i="3"/>
  <c r="CX146" i="3"/>
  <c r="CX139" i="3"/>
  <c r="CX141" i="3"/>
  <c r="CX142" i="3"/>
  <c r="CX147" i="3"/>
  <c r="CX143" i="3"/>
  <c r="CX145" i="3"/>
  <c r="I74" i="1"/>
  <c r="I72" i="1"/>
  <c r="V72" i="1" s="1"/>
  <c r="R70" i="1"/>
  <c r="EI397" i="1"/>
  <c r="BB390" i="1"/>
  <c r="F410" i="1"/>
  <c r="AB395" i="1"/>
  <c r="CC390" i="1"/>
  <c r="CL329" i="1"/>
  <c r="BC356" i="1"/>
  <c r="CS350" i="1"/>
  <c r="R350" i="1" s="1"/>
  <c r="CZ350" i="1" s="1"/>
  <c r="Y350" i="1" s="1"/>
  <c r="CX674" i="3"/>
  <c r="CX678" i="3"/>
  <c r="CX682" i="3"/>
  <c r="CX676" i="3"/>
  <c r="CX677" i="3"/>
  <c r="CX679" i="3"/>
  <c r="CX681" i="3"/>
  <c r="CX673" i="3"/>
  <c r="CX675" i="3"/>
  <c r="CX680" i="3"/>
  <c r="I340" i="1"/>
  <c r="CZ337" i="1"/>
  <c r="Y337" i="1" s="1"/>
  <c r="AB336" i="1"/>
  <c r="Q333" i="1"/>
  <c r="FP329" i="1"/>
  <c r="CY292" i="1"/>
  <c r="X292" i="1" s="1"/>
  <c r="GN292" i="1" s="1"/>
  <c r="CX630" i="3"/>
  <c r="CX628" i="3"/>
  <c r="CX629" i="3"/>
  <c r="CX631" i="3"/>
  <c r="CX632" i="3"/>
  <c r="CS280" i="1"/>
  <c r="R280" i="1" s="1"/>
  <c r="CY280" i="1" s="1"/>
  <c r="X280" i="1" s="1"/>
  <c r="AB278" i="1"/>
  <c r="AB268" i="1"/>
  <c r="P267" i="1"/>
  <c r="CP267" i="1" s="1"/>
  <c r="O267" i="1" s="1"/>
  <c r="CP266" i="1"/>
  <c r="O266" i="1" s="1"/>
  <c r="R256" i="1"/>
  <c r="CS252" i="1"/>
  <c r="R252" i="1" s="1"/>
  <c r="CZ252" i="1" s="1"/>
  <c r="Y252" i="1" s="1"/>
  <c r="CP249" i="1"/>
  <c r="O249" i="1" s="1"/>
  <c r="Q239" i="1"/>
  <c r="CQ236" i="1"/>
  <c r="CZ229" i="1"/>
  <c r="Y229" i="1" s="1"/>
  <c r="CY229" i="1"/>
  <c r="X229" i="1" s="1"/>
  <c r="AB228" i="1"/>
  <c r="CZ223" i="1"/>
  <c r="Y223" i="1" s="1"/>
  <c r="CY223" i="1"/>
  <c r="X223" i="1" s="1"/>
  <c r="CP220" i="1"/>
  <c r="O220" i="1" s="1"/>
  <c r="AB175" i="1"/>
  <c r="CY167" i="1"/>
  <c r="X167" i="1" s="1"/>
  <c r="CZ167" i="1"/>
  <c r="Y167" i="1" s="1"/>
  <c r="AB163" i="1"/>
  <c r="CR163" i="1"/>
  <c r="Q163" i="1" s="1"/>
  <c r="R162" i="1"/>
  <c r="T161" i="1"/>
  <c r="CS160" i="1"/>
  <c r="R160" i="1" s="1"/>
  <c r="AD160" i="1"/>
  <c r="CR160" i="1" s="1"/>
  <c r="S158" i="1"/>
  <c r="T157" i="1"/>
  <c r="S156" i="1"/>
  <c r="CY154" i="1"/>
  <c r="X154" i="1" s="1"/>
  <c r="AD150" i="1"/>
  <c r="CR150" i="1" s="1"/>
  <c r="Q150" i="1" s="1"/>
  <c r="CS150" i="1"/>
  <c r="R150" i="1" s="1"/>
  <c r="CZ150" i="1" s="1"/>
  <c r="Y150" i="1" s="1"/>
  <c r="GX146" i="1"/>
  <c r="CQ136" i="1"/>
  <c r="P136" i="1" s="1"/>
  <c r="CP136" i="1" s="1"/>
  <c r="O136" i="1" s="1"/>
  <c r="AB136" i="1"/>
  <c r="CY133" i="1"/>
  <c r="X133" i="1" s="1"/>
  <c r="AB125" i="1"/>
  <c r="CQ125" i="1"/>
  <c r="P125" i="1" s="1"/>
  <c r="CP125" i="1" s="1"/>
  <c r="O125" i="1" s="1"/>
  <c r="CY124" i="1"/>
  <c r="X124" i="1" s="1"/>
  <c r="CZ124" i="1"/>
  <c r="Y124" i="1" s="1"/>
  <c r="S123" i="1"/>
  <c r="W121" i="1"/>
  <c r="AB121" i="1"/>
  <c r="AD119" i="1"/>
  <c r="CS119" i="1"/>
  <c r="R119" i="1" s="1"/>
  <c r="CY119" i="1" s="1"/>
  <c r="X119" i="1" s="1"/>
  <c r="CX172" i="3"/>
  <c r="CX173" i="3"/>
  <c r="CX171" i="3"/>
  <c r="P119" i="1"/>
  <c r="CQ118" i="1"/>
  <c r="P118" i="1" s="1"/>
  <c r="AD65" i="1"/>
  <c r="CS65" i="1"/>
  <c r="R65" i="1" s="1"/>
  <c r="AB61" i="1"/>
  <c r="CR61" i="1"/>
  <c r="Q61" i="1" s="1"/>
  <c r="CR57" i="1"/>
  <c r="Q57" i="1" s="1"/>
  <c r="AB57" i="1"/>
  <c r="AB54" i="1"/>
  <c r="CQ54" i="1"/>
  <c r="P54" i="1" s="1"/>
  <c r="ER397" i="1"/>
  <c r="AD394" i="1"/>
  <c r="CR394" i="1" s="1"/>
  <c r="Q394" i="1" s="1"/>
  <c r="GD329" i="1"/>
  <c r="EU356" i="1"/>
  <c r="P350" i="1"/>
  <c r="CP350" i="1" s="1"/>
  <c r="O350" i="1" s="1"/>
  <c r="U349" i="1"/>
  <c r="CX702" i="3"/>
  <c r="CX700" i="3"/>
  <c r="CX701" i="3"/>
  <c r="CX703" i="3"/>
  <c r="R340" i="1"/>
  <c r="CX666" i="3"/>
  <c r="CX670" i="3"/>
  <c r="CX668" i="3"/>
  <c r="CX663" i="3"/>
  <c r="CX669" i="3"/>
  <c r="CX671" i="3"/>
  <c r="CX664" i="3"/>
  <c r="CX665" i="3"/>
  <c r="CX667" i="3"/>
  <c r="CX672" i="3"/>
  <c r="CS335" i="1"/>
  <c r="R335" i="1" s="1"/>
  <c r="CZ335" i="1" s="1"/>
  <c r="Y335" i="1" s="1"/>
  <c r="AD334" i="1"/>
  <c r="CR334" i="1" s="1"/>
  <c r="Q334" i="1" s="1"/>
  <c r="AB332" i="1"/>
  <c r="AO218" i="1"/>
  <c r="F299" i="1"/>
  <c r="EG397" i="1"/>
  <c r="FY397" i="1"/>
  <c r="AO397" i="1"/>
  <c r="CG397" i="1"/>
  <c r="AB394" i="1"/>
  <c r="EA397" i="1"/>
  <c r="DW397" i="1"/>
  <c r="T350" i="1"/>
  <c r="AB350" i="1"/>
  <c r="CX706" i="3"/>
  <c r="CX710" i="3"/>
  <c r="CX708" i="3"/>
  <c r="CX709" i="3"/>
  <c r="CX711" i="3"/>
  <c r="CX713" i="3"/>
  <c r="CX705" i="3"/>
  <c r="CX707" i="3"/>
  <c r="CX712" i="3"/>
  <c r="CX694" i="3"/>
  <c r="CX698" i="3"/>
  <c r="CX693" i="3"/>
  <c r="CX695" i="3"/>
  <c r="CX696" i="3"/>
  <c r="CX686" i="3"/>
  <c r="CX684" i="3"/>
  <c r="CX685" i="3"/>
  <c r="CX687" i="3"/>
  <c r="CX683" i="3"/>
  <c r="I341" i="1"/>
  <c r="R341" i="1" s="1"/>
  <c r="AD340" i="1"/>
  <c r="CR340" i="1" s="1"/>
  <c r="W339" i="1"/>
  <c r="S339" i="1"/>
  <c r="P338" i="1"/>
  <c r="CP338" i="1" s="1"/>
  <c r="O338" i="1" s="1"/>
  <c r="W331" i="1"/>
  <c r="S331" i="1"/>
  <c r="P311" i="1"/>
  <c r="BB295" i="1"/>
  <c r="AD291" i="1"/>
  <c r="CR291" i="1" s="1"/>
  <c r="Q291" i="1" s="1"/>
  <c r="AB290" i="1"/>
  <c r="AB288" i="1"/>
  <c r="T287" i="1"/>
  <c r="AB287" i="1"/>
  <c r="T286" i="1"/>
  <c r="W286" i="1"/>
  <c r="S286" i="1"/>
  <c r="GX283" i="1"/>
  <c r="U283" i="1"/>
  <c r="P280" i="1"/>
  <c r="CP280" i="1" s="1"/>
  <c r="O280" i="1" s="1"/>
  <c r="AB280" i="1"/>
  <c r="AD277" i="1"/>
  <c r="CR277" i="1" s="1"/>
  <c r="Q277" i="1" s="1"/>
  <c r="AB276" i="1"/>
  <c r="P275" i="1"/>
  <c r="CP275" i="1" s="1"/>
  <c r="O275" i="1" s="1"/>
  <c r="T271" i="1"/>
  <c r="AB271" i="1"/>
  <c r="AB270" i="1"/>
  <c r="GX267" i="1"/>
  <c r="U267" i="1"/>
  <c r="CX545" i="3"/>
  <c r="CX549" i="3"/>
  <c r="CX553" i="3"/>
  <c r="CX546" i="3"/>
  <c r="CX552" i="3"/>
  <c r="CX547" i="3"/>
  <c r="CX548" i="3"/>
  <c r="CX550" i="3"/>
  <c r="P264" i="1"/>
  <c r="CP264" i="1" s="1"/>
  <c r="O264" i="1" s="1"/>
  <c r="AB264" i="1"/>
  <c r="AD261" i="1"/>
  <c r="CR261" i="1" s="1"/>
  <c r="Q261" i="1" s="1"/>
  <c r="CP261" i="1" s="1"/>
  <c r="O261" i="1" s="1"/>
  <c r="T260" i="1"/>
  <c r="W260" i="1"/>
  <c r="S260" i="1"/>
  <c r="T257" i="1"/>
  <c r="AB257" i="1"/>
  <c r="AB256" i="1"/>
  <c r="T254" i="1"/>
  <c r="W254" i="1"/>
  <c r="S254" i="1"/>
  <c r="P253" i="1"/>
  <c r="CP253" i="1" s="1"/>
  <c r="O253" i="1" s="1"/>
  <c r="CX509" i="3"/>
  <c r="CX513" i="3"/>
  <c r="CX512" i="3"/>
  <c r="CX514" i="3"/>
  <c r="CX507" i="3"/>
  <c r="CX515" i="3"/>
  <c r="CX511" i="3"/>
  <c r="CX516" i="3"/>
  <c r="CX508" i="3"/>
  <c r="CX510" i="3"/>
  <c r="I256" i="1"/>
  <c r="AB250" i="1"/>
  <c r="CS248" i="1"/>
  <c r="R248" i="1" s="1"/>
  <c r="CY248" i="1" s="1"/>
  <c r="X248" i="1" s="1"/>
  <c r="CT247" i="1"/>
  <c r="S247" i="1" s="1"/>
  <c r="CZ245" i="1"/>
  <c r="Y245" i="1" s="1"/>
  <c r="CY245" i="1"/>
  <c r="X245" i="1" s="1"/>
  <c r="GN245" i="1" s="1"/>
  <c r="U242" i="1"/>
  <c r="V241" i="1"/>
  <c r="P241" i="1"/>
  <c r="CP241" i="1" s="1"/>
  <c r="O241" i="1" s="1"/>
  <c r="AB239" i="1"/>
  <c r="T237" i="1"/>
  <c r="AB237" i="1"/>
  <c r="CX437" i="3"/>
  <c r="CX441" i="3"/>
  <c r="CX435" i="3"/>
  <c r="CX443" i="3"/>
  <c r="CX436" i="3"/>
  <c r="CX438" i="3"/>
  <c r="CX444" i="3"/>
  <c r="CX439" i="3"/>
  <c r="CX440" i="3"/>
  <c r="CX442" i="3"/>
  <c r="I236" i="1"/>
  <c r="W236" i="1" s="1"/>
  <c r="I238" i="1"/>
  <c r="V238" i="1" s="1"/>
  <c r="CY231" i="1"/>
  <c r="X231" i="1" s="1"/>
  <c r="CY230" i="1"/>
  <c r="X230" i="1" s="1"/>
  <c r="CZ230" i="1"/>
  <c r="Y230" i="1" s="1"/>
  <c r="AB227" i="1"/>
  <c r="AB224" i="1"/>
  <c r="CX416" i="3"/>
  <c r="CX414" i="3"/>
  <c r="CX415" i="3"/>
  <c r="CS220" i="1"/>
  <c r="R220" i="1" s="1"/>
  <c r="AD220" i="1"/>
  <c r="CR220" i="1" s="1"/>
  <c r="Q220" i="1" s="1"/>
  <c r="EU111" i="1"/>
  <c r="P200" i="1"/>
  <c r="BX111" i="1"/>
  <c r="AO184" i="1"/>
  <c r="CX393" i="3"/>
  <c r="CX397" i="3"/>
  <c r="CX392" i="3"/>
  <c r="CX394" i="3"/>
  <c r="CX395" i="3"/>
  <c r="CX399" i="3"/>
  <c r="CX391" i="3"/>
  <c r="CX396" i="3"/>
  <c r="CX398" i="3"/>
  <c r="CY178" i="1"/>
  <c r="X178" i="1" s="1"/>
  <c r="CY177" i="1"/>
  <c r="X177" i="1" s="1"/>
  <c r="CZ177" i="1"/>
  <c r="Y177" i="1" s="1"/>
  <c r="AB174" i="1"/>
  <c r="CS171" i="1"/>
  <c r="R171" i="1" s="1"/>
  <c r="CZ171" i="1" s="1"/>
  <c r="Y171" i="1" s="1"/>
  <c r="AD171" i="1"/>
  <c r="CR171" i="1" s="1"/>
  <c r="Q171" i="1" s="1"/>
  <c r="CP171" i="1" s="1"/>
  <c r="O171" i="1" s="1"/>
  <c r="CX365" i="3"/>
  <c r="CX369" i="3"/>
  <c r="CX368" i="3"/>
  <c r="CX370" i="3"/>
  <c r="CX363" i="3"/>
  <c r="CX367" i="3"/>
  <c r="CX364" i="3"/>
  <c r="CX366" i="3"/>
  <c r="I172" i="1"/>
  <c r="V172" i="1" s="1"/>
  <c r="CX353" i="3"/>
  <c r="CX352" i="3"/>
  <c r="CX354" i="3"/>
  <c r="CX350" i="3"/>
  <c r="CX351" i="3"/>
  <c r="CX341" i="3"/>
  <c r="CX344" i="3"/>
  <c r="CX339" i="3"/>
  <c r="CX340" i="3"/>
  <c r="CX342" i="3"/>
  <c r="CX343" i="3"/>
  <c r="W162" i="1"/>
  <c r="W158" i="1"/>
  <c r="W157" i="1"/>
  <c r="S157" i="1"/>
  <c r="U155" i="1"/>
  <c r="GX154" i="1"/>
  <c r="R154" i="1"/>
  <c r="CZ154" i="1" s="1"/>
  <c r="Y154" i="1" s="1"/>
  <c r="CZ149" i="1"/>
  <c r="Y149" i="1" s="1"/>
  <c r="AB147" i="1"/>
  <c r="CT145" i="1"/>
  <c r="S145" i="1" s="1"/>
  <c r="S142" i="1"/>
  <c r="CQ139" i="1"/>
  <c r="P139" i="1" s="1"/>
  <c r="CP139" i="1" s="1"/>
  <c r="O139" i="1" s="1"/>
  <c r="AB139" i="1"/>
  <c r="W135" i="1"/>
  <c r="CY134" i="1"/>
  <c r="X134" i="1" s="1"/>
  <c r="CQ130" i="1"/>
  <c r="P130" i="1" s="1"/>
  <c r="CP130" i="1" s="1"/>
  <c r="O130" i="1" s="1"/>
  <c r="AB130" i="1"/>
  <c r="CY127" i="1"/>
  <c r="X127" i="1" s="1"/>
  <c r="CP127" i="1"/>
  <c r="O127" i="1" s="1"/>
  <c r="CZ125" i="1"/>
  <c r="Y125" i="1" s="1"/>
  <c r="CY125" i="1"/>
  <c r="X125" i="1" s="1"/>
  <c r="P123" i="1"/>
  <c r="CP123" i="1" s="1"/>
  <c r="O123" i="1" s="1"/>
  <c r="S120" i="1"/>
  <c r="GX119" i="1"/>
  <c r="CZ116" i="1"/>
  <c r="Y116" i="1" s="1"/>
  <c r="CY116" i="1"/>
  <c r="X116" i="1" s="1"/>
  <c r="CX164" i="3"/>
  <c r="CX162" i="3"/>
  <c r="CX161" i="3"/>
  <c r="CX163" i="3"/>
  <c r="U115" i="1"/>
  <c r="V115" i="1"/>
  <c r="W74" i="1"/>
  <c r="CT69" i="1"/>
  <c r="S69" i="1" s="1"/>
  <c r="AB69" i="1"/>
  <c r="P65" i="1"/>
  <c r="U65" i="1"/>
  <c r="CZ59" i="1"/>
  <c r="Y59" i="1" s="1"/>
  <c r="CY59" i="1"/>
  <c r="X59" i="1" s="1"/>
  <c r="AB59" i="1"/>
  <c r="AB42" i="1"/>
  <c r="CR42" i="1"/>
  <c r="Q42" i="1" s="1"/>
  <c r="CY39" i="1"/>
  <c r="X39" i="1" s="1"/>
  <c r="CZ39" i="1"/>
  <c r="Y39" i="1" s="1"/>
  <c r="CC77" i="1"/>
  <c r="CZ34" i="1"/>
  <c r="Y34" i="1" s="1"/>
  <c r="CY34" i="1"/>
  <c r="X34" i="1" s="1"/>
  <c r="CX551" i="3"/>
  <c r="CX466" i="3"/>
  <c r="AB393" i="1"/>
  <c r="U333" i="1"/>
  <c r="AB284" i="1"/>
  <c r="P283" i="1"/>
  <c r="AB281" i="1"/>
  <c r="CP272" i="1"/>
  <c r="O272" i="1" s="1"/>
  <c r="AB265" i="1"/>
  <c r="AB262" i="1"/>
  <c r="AB255" i="1"/>
  <c r="CP247" i="1"/>
  <c r="O247" i="1" s="1"/>
  <c r="T243" i="1"/>
  <c r="CX465" i="3"/>
  <c r="CX469" i="3"/>
  <c r="CX467" i="3"/>
  <c r="CX468" i="3"/>
  <c r="CX470" i="3"/>
  <c r="CX463" i="3"/>
  <c r="I243" i="1"/>
  <c r="P243" i="1" s="1"/>
  <c r="V239" i="1"/>
  <c r="CP221" i="1"/>
  <c r="O221" i="1" s="1"/>
  <c r="GD218" i="1"/>
  <c r="CZ176" i="1"/>
  <c r="Y176" i="1" s="1"/>
  <c r="CY176" i="1"/>
  <c r="X176" i="1" s="1"/>
  <c r="CZ168" i="1"/>
  <c r="Y168" i="1" s="1"/>
  <c r="CY168" i="1"/>
  <c r="X168" i="1" s="1"/>
  <c r="V160" i="1"/>
  <c r="CX313" i="3"/>
  <c r="CX317" i="3"/>
  <c r="CX321" i="3"/>
  <c r="CX312" i="3"/>
  <c r="CX314" i="3"/>
  <c r="CX320" i="3"/>
  <c r="CX315" i="3"/>
  <c r="CX319" i="3"/>
  <c r="CX311" i="3"/>
  <c r="CX316" i="3"/>
  <c r="CX318" i="3"/>
  <c r="I159" i="1"/>
  <c r="W159" i="1" s="1"/>
  <c r="U157" i="1"/>
  <c r="I161" i="1"/>
  <c r="S161" i="1" s="1"/>
  <c r="I163" i="1"/>
  <c r="GX163" i="1" s="1"/>
  <c r="CP144" i="1"/>
  <c r="O144" i="1" s="1"/>
  <c r="BY184" i="1"/>
  <c r="F93" i="1"/>
  <c r="BC26" i="1"/>
  <c r="R63" i="1"/>
  <c r="V63" i="1"/>
  <c r="AU77" i="1"/>
  <c r="CD26" i="1"/>
  <c r="CZ48" i="1"/>
  <c r="Y48" i="1" s="1"/>
  <c r="Q349" i="1"/>
  <c r="AB344" i="1"/>
  <c r="I342" i="1"/>
  <c r="Q342" i="1" s="1"/>
  <c r="CP332" i="1"/>
  <c r="O332" i="1" s="1"/>
  <c r="CL218" i="1"/>
  <c r="BC295" i="1"/>
  <c r="CZ292" i="1"/>
  <c r="Y292" i="1" s="1"/>
  <c r="AD288" i="1"/>
  <c r="CR288" i="1" s="1"/>
  <c r="Q288" i="1" s="1"/>
  <c r="CP288" i="1" s="1"/>
  <c r="O288" i="1" s="1"/>
  <c r="P287" i="1"/>
  <c r="CP287" i="1" s="1"/>
  <c r="O287" i="1" s="1"/>
  <c r="P286" i="1"/>
  <c r="CP286" i="1" s="1"/>
  <c r="O286" i="1" s="1"/>
  <c r="AB285" i="1"/>
  <c r="CY284" i="1"/>
  <c r="X284" i="1" s="1"/>
  <c r="GN284" i="1" s="1"/>
  <c r="T283" i="1"/>
  <c r="AB283" i="1"/>
  <c r="AB282" i="1"/>
  <c r="CZ282" i="1"/>
  <c r="Y282" i="1" s="1"/>
  <c r="GN282" i="1" s="1"/>
  <c r="CY278" i="1"/>
  <c r="X278" i="1" s="1"/>
  <c r="AD273" i="1"/>
  <c r="CR273" i="1" s="1"/>
  <c r="Q273" i="1" s="1"/>
  <c r="CP273" i="1" s="1"/>
  <c r="O273" i="1" s="1"/>
  <c r="CY272" i="1"/>
  <c r="X272" i="1" s="1"/>
  <c r="P271" i="1"/>
  <c r="CP271" i="1" s="1"/>
  <c r="O271" i="1" s="1"/>
  <c r="AB269" i="1"/>
  <c r="CY268" i="1"/>
  <c r="X268" i="1" s="1"/>
  <c r="T267" i="1"/>
  <c r="AB267" i="1"/>
  <c r="CY266" i="1"/>
  <c r="X266" i="1" s="1"/>
  <c r="CY262" i="1"/>
  <c r="X262" i="1" s="1"/>
  <c r="P260" i="1"/>
  <c r="AD258" i="1"/>
  <c r="CR258" i="1" s="1"/>
  <c r="Q258" i="1" s="1"/>
  <c r="CP258" i="1" s="1"/>
  <c r="O258" i="1" s="1"/>
  <c r="P257" i="1"/>
  <c r="CP257" i="1" s="1"/>
  <c r="O257" i="1" s="1"/>
  <c r="GX256" i="1"/>
  <c r="V256" i="1"/>
  <c r="U256" i="1"/>
  <c r="Q256" i="1"/>
  <c r="P254" i="1"/>
  <c r="CX517" i="3"/>
  <c r="CX521" i="3"/>
  <c r="CX525" i="3"/>
  <c r="CX520" i="3"/>
  <c r="CX522" i="3"/>
  <c r="CX523" i="3"/>
  <c r="CX518" i="3"/>
  <c r="CX519" i="3"/>
  <c r="CX524" i="3"/>
  <c r="CX526" i="3"/>
  <c r="I255" i="1"/>
  <c r="AB252" i="1"/>
  <c r="CY249" i="1"/>
  <c r="X249" i="1" s="1"/>
  <c r="AB245" i="1"/>
  <c r="CY244" i="1"/>
  <c r="X244" i="1" s="1"/>
  <c r="CZ244" i="1"/>
  <c r="Y244" i="1" s="1"/>
  <c r="GX241" i="1"/>
  <c r="R241" i="1"/>
  <c r="CZ241" i="1" s="1"/>
  <c r="Y241" i="1" s="1"/>
  <c r="T241" i="1"/>
  <c r="U240" i="1"/>
  <c r="V240" i="1"/>
  <c r="Q240" i="1"/>
  <c r="CS239" i="1"/>
  <c r="R239" i="1" s="1"/>
  <c r="CY239" i="1" s="1"/>
  <c r="X239" i="1" s="1"/>
  <c r="U237" i="1"/>
  <c r="Q237" i="1"/>
  <c r="CP237" i="1" s="1"/>
  <c r="O237" i="1" s="1"/>
  <c r="CP229" i="1"/>
  <c r="O229" i="1" s="1"/>
  <c r="AB229" i="1"/>
  <c r="CP223" i="1"/>
  <c r="O223" i="1" s="1"/>
  <c r="AB223" i="1"/>
  <c r="CS222" i="1"/>
  <c r="R222" i="1" s="1"/>
  <c r="CZ222" i="1" s="1"/>
  <c r="Y222" i="1" s="1"/>
  <c r="CQ222" i="1"/>
  <c r="P222" i="1" s="1"/>
  <c r="CP222" i="1" s="1"/>
  <c r="O222" i="1" s="1"/>
  <c r="AB222" i="1"/>
  <c r="FP111" i="1"/>
  <c r="EG184" i="1"/>
  <c r="CP176" i="1"/>
  <c r="O176" i="1" s="1"/>
  <c r="AB176" i="1"/>
  <c r="CP170" i="1"/>
  <c r="O170" i="1" s="1"/>
  <c r="CP168" i="1"/>
  <c r="O168" i="1" s="1"/>
  <c r="AB168" i="1"/>
  <c r="CR167" i="1"/>
  <c r="Q167" i="1" s="1"/>
  <c r="AB167" i="1"/>
  <c r="AD166" i="1"/>
  <c r="CR166" i="1" s="1"/>
  <c r="Q166" i="1" s="1"/>
  <c r="CS166" i="1"/>
  <c r="R166" i="1" s="1"/>
  <c r="CZ166" i="1" s="1"/>
  <c r="Y166" i="1" s="1"/>
  <c r="T162" i="1"/>
  <c r="GX161" i="1"/>
  <c r="W161" i="1"/>
  <c r="R155" i="1"/>
  <c r="V155" i="1"/>
  <c r="CP147" i="1"/>
  <c r="O147" i="1" s="1"/>
  <c r="S146" i="1"/>
  <c r="W145" i="1"/>
  <c r="CZ144" i="1"/>
  <c r="Y144" i="1" s="1"/>
  <c r="CY144" i="1"/>
  <c r="X144" i="1" s="1"/>
  <c r="R142" i="1"/>
  <c r="AB134" i="1"/>
  <c r="CQ134" i="1"/>
  <c r="P134" i="1" s="1"/>
  <c r="CP134" i="1" s="1"/>
  <c r="O134" i="1" s="1"/>
  <c r="CX229" i="3"/>
  <c r="CX233" i="3"/>
  <c r="CX237" i="3"/>
  <c r="CX231" i="3"/>
  <c r="CX232" i="3"/>
  <c r="CX234" i="3"/>
  <c r="CX236" i="3"/>
  <c r="CX238" i="3"/>
  <c r="I135" i="1"/>
  <c r="R135" i="1" s="1"/>
  <c r="CX230" i="3"/>
  <c r="CX235" i="3"/>
  <c r="I137" i="1"/>
  <c r="FQ184" i="1"/>
  <c r="CP124" i="1"/>
  <c r="O124" i="1" s="1"/>
  <c r="GX123" i="1"/>
  <c r="AB122" i="1"/>
  <c r="CQ122" i="1"/>
  <c r="P122" i="1" s="1"/>
  <c r="CP122" i="1" s="1"/>
  <c r="O122" i="1" s="1"/>
  <c r="R120" i="1"/>
  <c r="T119" i="1"/>
  <c r="CY118" i="1"/>
  <c r="X118" i="1" s="1"/>
  <c r="GX70" i="1"/>
  <c r="CQ68" i="1"/>
  <c r="P68" i="1" s="1"/>
  <c r="P63" i="1"/>
  <c r="CS61" i="1"/>
  <c r="R61" i="1" s="1"/>
  <c r="CY58" i="1"/>
  <c r="X58" i="1" s="1"/>
  <c r="CZ58" i="1"/>
  <c r="Y58" i="1" s="1"/>
  <c r="CZ55" i="1"/>
  <c r="Y55" i="1" s="1"/>
  <c r="CY55" i="1"/>
  <c r="X55" i="1" s="1"/>
  <c r="GN55" i="1" s="1"/>
  <c r="CY53" i="1"/>
  <c r="X53" i="1" s="1"/>
  <c r="CZ53" i="1"/>
  <c r="Y53" i="1" s="1"/>
  <c r="AB50" i="1"/>
  <c r="AD48" i="1"/>
  <c r="CS48" i="1"/>
  <c r="R48" i="1" s="1"/>
  <c r="CY48" i="1" s="1"/>
  <c r="X48" i="1" s="1"/>
  <c r="P46" i="1"/>
  <c r="U46" i="1"/>
  <c r="T45" i="1"/>
  <c r="GM38" i="1"/>
  <c r="GN38" i="1"/>
  <c r="CX589" i="3"/>
  <c r="CX593" i="3"/>
  <c r="CX597" i="3"/>
  <c r="CX595" i="3"/>
  <c r="CX590" i="3"/>
  <c r="CX591" i="3"/>
  <c r="CX596" i="3"/>
  <c r="CX598" i="3"/>
  <c r="CX592" i="3"/>
  <c r="CX594" i="3"/>
  <c r="CX599" i="3"/>
  <c r="CX714" i="3"/>
  <c r="CX718" i="3"/>
  <c r="CX722" i="3"/>
  <c r="CX716" i="3"/>
  <c r="CX717" i="3"/>
  <c r="CX719" i="3"/>
  <c r="CX715" i="3"/>
  <c r="CX720" i="3"/>
  <c r="CX721" i="3"/>
  <c r="CX690" i="3"/>
  <c r="CX692" i="3"/>
  <c r="CX688" i="3"/>
  <c r="CX689" i="3"/>
  <c r="CX691" i="3"/>
  <c r="CX650" i="3"/>
  <c r="CX648" i="3"/>
  <c r="CX649" i="3"/>
  <c r="CX651" i="3"/>
  <c r="CX652" i="3"/>
  <c r="CX638" i="3"/>
  <c r="CX637" i="3"/>
  <c r="CX618" i="3"/>
  <c r="CX622" i="3"/>
  <c r="CX620" i="3"/>
  <c r="CX621" i="3"/>
  <c r="CX617" i="3"/>
  <c r="CX619" i="3"/>
  <c r="CX601" i="3"/>
  <c r="CX605" i="3"/>
  <c r="CX603" i="3"/>
  <c r="CX606" i="3"/>
  <c r="CX610" i="3"/>
  <c r="CX600" i="3"/>
  <c r="CX602" i="3"/>
  <c r="CX607" i="3"/>
  <c r="CX609" i="3"/>
  <c r="CX604" i="3"/>
  <c r="CX577" i="3"/>
  <c r="CX581" i="3"/>
  <c r="CX585" i="3"/>
  <c r="CX576" i="3"/>
  <c r="CX578" i="3"/>
  <c r="CX584" i="3"/>
  <c r="CX586" i="3"/>
  <c r="CX579" i="3"/>
  <c r="CX587" i="3"/>
  <c r="CX580" i="3"/>
  <c r="CX582" i="3"/>
  <c r="CX588" i="3"/>
  <c r="CX583" i="3"/>
  <c r="T248" i="1"/>
  <c r="AB248" i="1"/>
  <c r="CX477" i="3"/>
  <c r="CX475" i="3"/>
  <c r="CX476" i="3"/>
  <c r="CX478" i="3"/>
  <c r="AB242" i="1"/>
  <c r="T240" i="1"/>
  <c r="AB240" i="1"/>
  <c r="AD236" i="1"/>
  <c r="CR236" i="1" s="1"/>
  <c r="W235" i="1"/>
  <c r="S235" i="1"/>
  <c r="P234" i="1"/>
  <c r="CP234" i="1" s="1"/>
  <c r="O234" i="1" s="1"/>
  <c r="U233" i="1"/>
  <c r="Q233" i="1"/>
  <c r="CP233" i="1" s="1"/>
  <c r="O233" i="1" s="1"/>
  <c r="P232" i="1"/>
  <c r="CP232" i="1" s="1"/>
  <c r="O232" i="1" s="1"/>
  <c r="CX413" i="3"/>
  <c r="CX411" i="3"/>
  <c r="CX412" i="3"/>
  <c r="W221" i="1"/>
  <c r="S221" i="1"/>
  <c r="AB220" i="1"/>
  <c r="W182" i="1"/>
  <c r="S182" i="1"/>
  <c r="P181" i="1"/>
  <c r="CP181" i="1" s="1"/>
  <c r="O181" i="1" s="1"/>
  <c r="U180" i="1"/>
  <c r="Q180" i="1"/>
  <c r="CP180" i="1" s="1"/>
  <c r="O180" i="1" s="1"/>
  <c r="P179" i="1"/>
  <c r="CP179" i="1" s="1"/>
  <c r="O179" i="1" s="1"/>
  <c r="AB171" i="1"/>
  <c r="W170" i="1"/>
  <c r="S170" i="1"/>
  <c r="W165" i="1"/>
  <c r="S165" i="1"/>
  <c r="CP165" i="1" s="1"/>
  <c r="O165" i="1" s="1"/>
  <c r="W164" i="1"/>
  <c r="CQ164" i="1"/>
  <c r="P164" i="1" s="1"/>
  <c r="V162" i="1"/>
  <c r="Q162" i="1"/>
  <c r="AB161" i="1"/>
  <c r="P160" i="1"/>
  <c r="U158" i="1"/>
  <c r="V158" i="1"/>
  <c r="Q158" i="1"/>
  <c r="CS157" i="1"/>
  <c r="R157" i="1" s="1"/>
  <c r="GX155" i="1"/>
  <c r="W154" i="1"/>
  <c r="CS152" i="1"/>
  <c r="AD152" i="1"/>
  <c r="CR152" i="1" s="1"/>
  <c r="V149" i="1"/>
  <c r="Q149" i="1"/>
  <c r="CP149" i="1" s="1"/>
  <c r="O149" i="1" s="1"/>
  <c r="GX147" i="1"/>
  <c r="R147" i="1"/>
  <c r="CY147" i="1" s="1"/>
  <c r="X147" i="1" s="1"/>
  <c r="U146" i="1"/>
  <c r="V146" i="1"/>
  <c r="Q146" i="1"/>
  <c r="V145" i="1"/>
  <c r="P145" i="1"/>
  <c r="CY143" i="1"/>
  <c r="X143" i="1" s="1"/>
  <c r="AD140" i="1"/>
  <c r="CR140" i="1" s="1"/>
  <c r="Q140" i="1" s="1"/>
  <c r="CP140" i="1" s="1"/>
  <c r="O140" i="1" s="1"/>
  <c r="CZ140" i="1"/>
  <c r="Y140" i="1" s="1"/>
  <c r="CY140" i="1"/>
  <c r="X140" i="1" s="1"/>
  <c r="CY139" i="1"/>
  <c r="X139" i="1" s="1"/>
  <c r="CZ139" i="1"/>
  <c r="Y139" i="1" s="1"/>
  <c r="CY136" i="1"/>
  <c r="X136" i="1" s="1"/>
  <c r="CZ136" i="1"/>
  <c r="Y136" i="1" s="1"/>
  <c r="S135" i="1"/>
  <c r="AD131" i="1"/>
  <c r="CR131" i="1" s="1"/>
  <c r="Q131" i="1" s="1"/>
  <c r="CP131" i="1" s="1"/>
  <c r="O131" i="1" s="1"/>
  <c r="CZ131" i="1"/>
  <c r="Y131" i="1" s="1"/>
  <c r="CY131" i="1"/>
  <c r="X131" i="1" s="1"/>
  <c r="CY130" i="1"/>
  <c r="X130" i="1" s="1"/>
  <c r="CZ130" i="1"/>
  <c r="Y130" i="1" s="1"/>
  <c r="CZ129" i="1"/>
  <c r="Y129" i="1" s="1"/>
  <c r="CY129" i="1"/>
  <c r="X129" i="1" s="1"/>
  <c r="GN129" i="1" s="1"/>
  <c r="AB124" i="1"/>
  <c r="T123" i="1"/>
  <c r="AB123" i="1"/>
  <c r="V121" i="1"/>
  <c r="P121" i="1"/>
  <c r="FR184" i="1"/>
  <c r="GX115" i="1"/>
  <c r="T115" i="1"/>
  <c r="CR115" i="1"/>
  <c r="Q115" i="1" s="1"/>
  <c r="AB115" i="1"/>
  <c r="BZ184" i="1"/>
  <c r="GX74" i="1"/>
  <c r="V73" i="1"/>
  <c r="AB71" i="1"/>
  <c r="CX124" i="3"/>
  <c r="CX128" i="3"/>
  <c r="CX127" i="3"/>
  <c r="CX123" i="3"/>
  <c r="CX125" i="3"/>
  <c r="T67" i="1"/>
  <c r="CX126" i="3"/>
  <c r="CX120" i="3"/>
  <c r="CX122" i="3"/>
  <c r="CX117" i="3"/>
  <c r="CX118" i="3"/>
  <c r="CX119" i="3"/>
  <c r="CX121" i="3"/>
  <c r="W65" i="1"/>
  <c r="S65" i="1"/>
  <c r="GX63" i="1"/>
  <c r="AB62" i="1"/>
  <c r="CQ62" i="1"/>
  <c r="CQ52" i="1"/>
  <c r="P52" i="1" s="1"/>
  <c r="CP52" i="1" s="1"/>
  <c r="O52" i="1" s="1"/>
  <c r="AB52" i="1"/>
  <c r="V46" i="1"/>
  <c r="AD46" i="1"/>
  <c r="CS46" i="1"/>
  <c r="R46" i="1" s="1"/>
  <c r="CY33" i="1"/>
  <c r="X33" i="1" s="1"/>
  <c r="CZ33" i="1"/>
  <c r="Y33" i="1" s="1"/>
  <c r="CX1" i="3"/>
  <c r="S28" i="1"/>
  <c r="CX390" i="3"/>
  <c r="CX388" i="3"/>
  <c r="CX635" i="3"/>
  <c r="CX636" i="3"/>
  <c r="CX614" i="3"/>
  <c r="CX612" i="3"/>
  <c r="CX613" i="3"/>
  <c r="CX615" i="3"/>
  <c r="CX611" i="3"/>
  <c r="CX616" i="3"/>
  <c r="CX565" i="3"/>
  <c r="CX569" i="3"/>
  <c r="CX573" i="3"/>
  <c r="CX568" i="3"/>
  <c r="CX570" i="3"/>
  <c r="CX563" i="3"/>
  <c r="CX571" i="3"/>
  <c r="CX567" i="3"/>
  <c r="CX572" i="3"/>
  <c r="CX574" i="3"/>
  <c r="CX575" i="3"/>
  <c r="T252" i="1"/>
  <c r="P252" i="1"/>
  <c r="CP252" i="1" s="1"/>
  <c r="O252" i="1" s="1"/>
  <c r="P248" i="1"/>
  <c r="CP248" i="1" s="1"/>
  <c r="O248" i="1" s="1"/>
  <c r="P242" i="1"/>
  <c r="U241" i="1"/>
  <c r="Q241" i="1"/>
  <c r="P240" i="1"/>
  <c r="V236" i="1"/>
  <c r="R236" i="1"/>
  <c r="CX445" i="3"/>
  <c r="CX449" i="3"/>
  <c r="CX453" i="3"/>
  <c r="CX451" i="3"/>
  <c r="CX446" i="3"/>
  <c r="CX452" i="3"/>
  <c r="CX454" i="3"/>
  <c r="CX448" i="3"/>
  <c r="CX450" i="3"/>
  <c r="CX447" i="3"/>
  <c r="CX429" i="3"/>
  <c r="CX433" i="3"/>
  <c r="CX427" i="3"/>
  <c r="CX428" i="3"/>
  <c r="CX430" i="3"/>
  <c r="CX431" i="3"/>
  <c r="CX432" i="3"/>
  <c r="CX434" i="3"/>
  <c r="GC111" i="1"/>
  <c r="ET184" i="1"/>
  <c r="CK111" i="1"/>
  <c r="BB184" i="1"/>
  <c r="CX401" i="3"/>
  <c r="CX405" i="3"/>
  <c r="CX400" i="3"/>
  <c r="CX402" i="3"/>
  <c r="CX408" i="3"/>
  <c r="CX403" i="3"/>
  <c r="CX404" i="3"/>
  <c r="CX406" i="3"/>
  <c r="CX407" i="3"/>
  <c r="CX381" i="3"/>
  <c r="CX385" i="3"/>
  <c r="CX389" i="3"/>
  <c r="CX384" i="3"/>
  <c r="CX386" i="3"/>
  <c r="CX387" i="3"/>
  <c r="CX382" i="3"/>
  <c r="CP167" i="1"/>
  <c r="O167" i="1" s="1"/>
  <c r="CX348" i="3"/>
  <c r="CX345" i="3"/>
  <c r="CX349" i="3"/>
  <c r="CX346" i="3"/>
  <c r="CQ166" i="1"/>
  <c r="P166" i="1" s="1"/>
  <c r="CP166" i="1" s="1"/>
  <c r="O166" i="1" s="1"/>
  <c r="AB166" i="1"/>
  <c r="CX333" i="3"/>
  <c r="CX337" i="3"/>
  <c r="CX336" i="3"/>
  <c r="CX338" i="3"/>
  <c r="CX334" i="3"/>
  <c r="CX335" i="3"/>
  <c r="V164" i="1"/>
  <c r="CS164" i="1"/>
  <c r="R164" i="1" s="1"/>
  <c r="AD164" i="1"/>
  <c r="CR164" i="1" s="1"/>
  <c r="Q164" i="1" s="1"/>
  <c r="T159" i="1"/>
  <c r="V157" i="1"/>
  <c r="Q157" i="1"/>
  <c r="CP157" i="1" s="1"/>
  <c r="O157" i="1" s="1"/>
  <c r="P155" i="1"/>
  <c r="T154" i="1"/>
  <c r="R153" i="1"/>
  <c r="CX301" i="3"/>
  <c r="CX305" i="3"/>
  <c r="CX309" i="3"/>
  <c r="CX298" i="3"/>
  <c r="CX304" i="3"/>
  <c r="CX306" i="3"/>
  <c r="CX299" i="3"/>
  <c r="CX307" i="3"/>
  <c r="CX300" i="3"/>
  <c r="CX302" i="3"/>
  <c r="CX303" i="3"/>
  <c r="CX308" i="3"/>
  <c r="CX310" i="3"/>
  <c r="I152" i="1"/>
  <c r="I156" i="1"/>
  <c r="CX285" i="3"/>
  <c r="CX289" i="3"/>
  <c r="CX293" i="3"/>
  <c r="CX297" i="3"/>
  <c r="CX288" i="3"/>
  <c r="CX290" i="3"/>
  <c r="CX296" i="3"/>
  <c r="CX291" i="3"/>
  <c r="CX287" i="3"/>
  <c r="CX292" i="3"/>
  <c r="CX294" i="3"/>
  <c r="CX295" i="3"/>
  <c r="CX286" i="3"/>
  <c r="I153" i="1"/>
  <c r="V153" i="1" s="1"/>
  <c r="I151" i="1"/>
  <c r="CQ148" i="1"/>
  <c r="P148" i="1" s="1"/>
  <c r="CX269" i="3"/>
  <c r="CX273" i="3"/>
  <c r="CX272" i="3"/>
  <c r="CX274" i="3"/>
  <c r="CX267" i="3"/>
  <c r="CX275" i="3"/>
  <c r="CX268" i="3"/>
  <c r="CX270" i="3"/>
  <c r="CX271" i="3"/>
  <c r="GX145" i="1"/>
  <c r="R145" i="1"/>
  <c r="CP143" i="1"/>
  <c r="O143" i="1" s="1"/>
  <c r="U142" i="1"/>
  <c r="V142" i="1"/>
  <c r="Q142" i="1"/>
  <c r="V141" i="1"/>
  <c r="P141" i="1"/>
  <c r="CP141" i="1" s="1"/>
  <c r="O141" i="1" s="1"/>
  <c r="AB138" i="1"/>
  <c r="CQ138" i="1"/>
  <c r="P138" i="1" s="1"/>
  <c r="T135" i="1"/>
  <c r="AB135" i="1"/>
  <c r="V133" i="1"/>
  <c r="P133" i="1"/>
  <c r="CP132" i="1"/>
  <c r="O132" i="1" s="1"/>
  <c r="AB129" i="1"/>
  <c r="CP126" i="1"/>
  <c r="O126" i="1" s="1"/>
  <c r="FV184" i="1"/>
  <c r="CD184" i="1"/>
  <c r="U123" i="1"/>
  <c r="Q123" i="1"/>
  <c r="GX121" i="1"/>
  <c r="R121" i="1"/>
  <c r="CZ121" i="1" s="1"/>
  <c r="Y121" i="1" s="1"/>
  <c r="U120" i="1"/>
  <c r="V120" i="1"/>
  <c r="Q120" i="1"/>
  <c r="CP117" i="1"/>
  <c r="O117" i="1" s="1"/>
  <c r="W115" i="1"/>
  <c r="S115" i="1"/>
  <c r="CS114" i="1"/>
  <c r="R114" i="1" s="1"/>
  <c r="AD114" i="1"/>
  <c r="CR114" i="1" s="1"/>
  <c r="Q114" i="1" s="1"/>
  <c r="CP113" i="1"/>
  <c r="O113" i="1" s="1"/>
  <c r="P74" i="1"/>
  <c r="U72" i="1"/>
  <c r="S70" i="1"/>
  <c r="CX136" i="3"/>
  <c r="CX138" i="3"/>
  <c r="CX134" i="3"/>
  <c r="CX135" i="3"/>
  <c r="CX137" i="3"/>
  <c r="U69" i="1"/>
  <c r="CY66" i="1"/>
  <c r="X66" i="1" s="1"/>
  <c r="GX65" i="1"/>
  <c r="S63" i="1"/>
  <c r="CP57" i="1"/>
  <c r="O57" i="1" s="1"/>
  <c r="FU77" i="1"/>
  <c r="CZ49" i="1"/>
  <c r="Y49" i="1" s="1"/>
  <c r="W45" i="1"/>
  <c r="CR40" i="1"/>
  <c r="Q40" i="1" s="1"/>
  <c r="CP40" i="1" s="1"/>
  <c r="O40" i="1" s="1"/>
  <c r="AB40" i="1"/>
  <c r="CZ36" i="1"/>
  <c r="Y36" i="1" s="1"/>
  <c r="CY36" i="1"/>
  <c r="X36" i="1" s="1"/>
  <c r="GM36" i="1" s="1"/>
  <c r="CX608" i="3"/>
  <c r="CX566" i="3"/>
  <c r="CX564" i="3"/>
  <c r="CX474" i="3"/>
  <c r="CX472" i="3"/>
  <c r="CX347" i="3"/>
  <c r="CX421" i="3"/>
  <c r="CX425" i="3"/>
  <c r="CX419" i="3"/>
  <c r="CX420" i="3"/>
  <c r="CX422" i="3"/>
  <c r="CX423" i="3"/>
  <c r="CX424" i="3"/>
  <c r="CX426" i="3"/>
  <c r="CX373" i="3"/>
  <c r="CX377" i="3"/>
  <c r="CX376" i="3"/>
  <c r="CX378" i="3"/>
  <c r="CX371" i="3"/>
  <c r="CX379" i="3"/>
  <c r="CX372" i="3"/>
  <c r="CX374" i="3"/>
  <c r="CX375" i="3"/>
  <c r="CX380" i="3"/>
  <c r="CX357" i="3"/>
  <c r="CX361" i="3"/>
  <c r="CX360" i="3"/>
  <c r="CX362" i="3"/>
  <c r="CX355" i="3"/>
  <c r="CX356" i="3"/>
  <c r="CX358" i="3"/>
  <c r="CX359" i="3"/>
  <c r="T166" i="1"/>
  <c r="W163" i="1"/>
  <c r="S163" i="1"/>
  <c r="P162" i="1"/>
  <c r="U161" i="1"/>
  <c r="Q161" i="1"/>
  <c r="AB160" i="1"/>
  <c r="T158" i="1"/>
  <c r="AB158" i="1"/>
  <c r="AD156" i="1"/>
  <c r="CR156" i="1" s="1"/>
  <c r="Q156" i="1" s="1"/>
  <c r="W155" i="1"/>
  <c r="S155" i="1"/>
  <c r="P154" i="1"/>
  <c r="CP154" i="1" s="1"/>
  <c r="O154" i="1" s="1"/>
  <c r="U153" i="1"/>
  <c r="Q153" i="1"/>
  <c r="AB152" i="1"/>
  <c r="T150" i="1"/>
  <c r="AB150" i="1"/>
  <c r="AD148" i="1"/>
  <c r="CR148" i="1" s="1"/>
  <c r="Q148" i="1" s="1"/>
  <c r="T146" i="1"/>
  <c r="AB146" i="1"/>
  <c r="T142" i="1"/>
  <c r="AB142" i="1"/>
  <c r="AD138" i="1"/>
  <c r="CR138" i="1" s="1"/>
  <c r="Q138" i="1" s="1"/>
  <c r="AD134" i="1"/>
  <c r="CR134" i="1" s="1"/>
  <c r="Q134" i="1" s="1"/>
  <c r="AD128" i="1"/>
  <c r="CR128" i="1" s="1"/>
  <c r="Q128" i="1" s="1"/>
  <c r="AB127" i="1"/>
  <c r="CX193" i="3"/>
  <c r="CX194" i="3"/>
  <c r="CX195" i="3"/>
  <c r="CX196" i="3"/>
  <c r="AD122" i="1"/>
  <c r="CR122" i="1" s="1"/>
  <c r="Q122" i="1" s="1"/>
  <c r="T120" i="1"/>
  <c r="AB120" i="1"/>
  <c r="AD118" i="1"/>
  <c r="CR118" i="1" s="1"/>
  <c r="Q118" i="1" s="1"/>
  <c r="AB117" i="1"/>
  <c r="P116" i="1"/>
  <c r="P115" i="1"/>
  <c r="F81" i="1"/>
  <c r="V74" i="1"/>
  <c r="CS74" i="1"/>
  <c r="R74" i="1" s="1"/>
  <c r="AD74" i="1"/>
  <c r="CR74" i="1" s="1"/>
  <c r="GX71" i="1"/>
  <c r="R71" i="1"/>
  <c r="CZ71" i="1" s="1"/>
  <c r="Y71" i="1" s="1"/>
  <c r="U70" i="1"/>
  <c r="V70" i="1"/>
  <c r="Q70" i="1"/>
  <c r="CS69" i="1"/>
  <c r="R69" i="1" s="1"/>
  <c r="V67" i="1"/>
  <c r="P67" i="1"/>
  <c r="CP67" i="1" s="1"/>
  <c r="O67" i="1" s="1"/>
  <c r="T63" i="1"/>
  <c r="AB63" i="1"/>
  <c r="CX96" i="3"/>
  <c r="CX100" i="3"/>
  <c r="CX104" i="3"/>
  <c r="CX97" i="3"/>
  <c r="CX101" i="3"/>
  <c r="CX105" i="3"/>
  <c r="CX95" i="3"/>
  <c r="CX99" i="3"/>
  <c r="CX103" i="3"/>
  <c r="CX98" i="3"/>
  <c r="CX102" i="3"/>
  <c r="I62" i="1"/>
  <c r="R62" i="1" s="1"/>
  <c r="I64" i="1"/>
  <c r="V64" i="1" s="1"/>
  <c r="CY57" i="1"/>
  <c r="X57" i="1" s="1"/>
  <c r="S56" i="1"/>
  <c r="V53" i="1"/>
  <c r="Q53" i="1"/>
  <c r="CP53" i="1" s="1"/>
  <c r="O53" i="1" s="1"/>
  <c r="CY52" i="1"/>
  <c r="X52" i="1" s="1"/>
  <c r="CZ52" i="1"/>
  <c r="Y52" i="1" s="1"/>
  <c r="CZ51" i="1"/>
  <c r="Y51" i="1" s="1"/>
  <c r="GM51" i="1" s="1"/>
  <c r="CY51" i="1"/>
  <c r="X51" i="1" s="1"/>
  <c r="GN51" i="1" s="1"/>
  <c r="W46" i="1"/>
  <c r="S46" i="1"/>
  <c r="FR77" i="1"/>
  <c r="AB35" i="1"/>
  <c r="CQ35" i="1"/>
  <c r="P35" i="1" s="1"/>
  <c r="CP35" i="1" s="1"/>
  <c r="O35" i="1" s="1"/>
  <c r="CP33" i="1"/>
  <c r="O33" i="1" s="1"/>
  <c r="CY32" i="1"/>
  <c r="X32" i="1" s="1"/>
  <c r="CQ31" i="1"/>
  <c r="P31" i="1" s="1"/>
  <c r="AB31" i="1"/>
  <c r="CS30" i="1"/>
  <c r="R30" i="1" s="1"/>
  <c r="BZ77" i="1"/>
  <c r="T28" i="1"/>
  <c r="P158" i="1"/>
  <c r="V156" i="1"/>
  <c r="R156" i="1"/>
  <c r="P150" i="1"/>
  <c r="CP150" i="1" s="1"/>
  <c r="O150" i="1" s="1"/>
  <c r="U147" i="1"/>
  <c r="Q147" i="1"/>
  <c r="P146" i="1"/>
  <c r="U145" i="1"/>
  <c r="Q145" i="1"/>
  <c r="AB144" i="1"/>
  <c r="P142" i="1"/>
  <c r="CP142" i="1" s="1"/>
  <c r="O142" i="1" s="1"/>
  <c r="U141" i="1"/>
  <c r="Q141" i="1"/>
  <c r="U133" i="1"/>
  <c r="Q133" i="1"/>
  <c r="AB131" i="1"/>
  <c r="AB126" i="1"/>
  <c r="U121" i="1"/>
  <c r="Q121" i="1"/>
  <c r="P120" i="1"/>
  <c r="CX168" i="3"/>
  <c r="CX166" i="3"/>
  <c r="CX167" i="3"/>
  <c r="CX165" i="3"/>
  <c r="AB113" i="1"/>
  <c r="CZ113" i="1"/>
  <c r="Y113" i="1" s="1"/>
  <c r="FP26" i="1"/>
  <c r="EG77" i="1"/>
  <c r="R75" i="1"/>
  <c r="GX73" i="1"/>
  <c r="CX152" i="3"/>
  <c r="CX156" i="3"/>
  <c r="CX154" i="3"/>
  <c r="CX149" i="3"/>
  <c r="CX151" i="3"/>
  <c r="CX153" i="3"/>
  <c r="CX158" i="3"/>
  <c r="CX150" i="3"/>
  <c r="I75" i="1"/>
  <c r="V75" i="1" s="1"/>
  <c r="CX155" i="3"/>
  <c r="CX157" i="3"/>
  <c r="I73" i="1"/>
  <c r="V69" i="1"/>
  <c r="Q69" i="1"/>
  <c r="CP69" i="1" s="1"/>
  <c r="O69" i="1" s="1"/>
  <c r="GX67" i="1"/>
  <c r="R67" i="1"/>
  <c r="CZ67" i="1" s="1"/>
  <c r="Y67" i="1" s="1"/>
  <c r="U66" i="1"/>
  <c r="V66" i="1"/>
  <c r="Q66" i="1"/>
  <c r="R64" i="1"/>
  <c r="U63" i="1"/>
  <c r="Q63" i="1"/>
  <c r="W62" i="1"/>
  <c r="AB51" i="1"/>
  <c r="CY50" i="1"/>
  <c r="X50" i="1" s="1"/>
  <c r="GN50" i="1" s="1"/>
  <c r="CZ50" i="1"/>
  <c r="Y50" i="1" s="1"/>
  <c r="AD49" i="1"/>
  <c r="CS49" i="1"/>
  <c r="R49" i="1" s="1"/>
  <c r="CY49" i="1" s="1"/>
  <c r="X49" i="1" s="1"/>
  <c r="AB47" i="1"/>
  <c r="CQ47" i="1"/>
  <c r="GX46" i="1"/>
  <c r="CZ44" i="1"/>
  <c r="Y44" i="1" s="1"/>
  <c r="GM44" i="1" s="1"/>
  <c r="CY44" i="1"/>
  <c r="X44" i="1" s="1"/>
  <c r="GN44" i="1" s="1"/>
  <c r="CY41" i="1"/>
  <c r="X41" i="1" s="1"/>
  <c r="CZ41" i="1"/>
  <c r="Y41" i="1" s="1"/>
  <c r="CP39" i="1"/>
  <c r="O39" i="1" s="1"/>
  <c r="BY77" i="1"/>
  <c r="FQ77" i="1"/>
  <c r="AB30" i="1"/>
  <c r="CR30" i="1"/>
  <c r="Q30" i="1" s="1"/>
  <c r="CX4" i="3"/>
  <c r="CX5" i="3"/>
  <c r="CX6" i="3"/>
  <c r="CX3" i="3"/>
  <c r="CX7" i="3"/>
  <c r="T30" i="1"/>
  <c r="FV77" i="1"/>
  <c r="CX277" i="3"/>
  <c r="CX281" i="3"/>
  <c r="CX280" i="3"/>
  <c r="CX282" i="3"/>
  <c r="CX283" i="3"/>
  <c r="CX276" i="3"/>
  <c r="CX278" i="3"/>
  <c r="CX241" i="3"/>
  <c r="CX245" i="3"/>
  <c r="CX239" i="3"/>
  <c r="CX247" i="3"/>
  <c r="CX240" i="3"/>
  <c r="CX242" i="3"/>
  <c r="CX248" i="3"/>
  <c r="CX243" i="3"/>
  <c r="CX244" i="3"/>
  <c r="CX246" i="3"/>
  <c r="CX197" i="3"/>
  <c r="CX200" i="3"/>
  <c r="CX198" i="3"/>
  <c r="CX185" i="3"/>
  <c r="CX189" i="3"/>
  <c r="CX186" i="3"/>
  <c r="CX192" i="3"/>
  <c r="CX187" i="3"/>
  <c r="CX188" i="3"/>
  <c r="CX190" i="3"/>
  <c r="CX191" i="3"/>
  <c r="F90" i="1"/>
  <c r="U75" i="1"/>
  <c r="Q75" i="1"/>
  <c r="AB72" i="1"/>
  <c r="T70" i="1"/>
  <c r="AB70" i="1"/>
  <c r="AD68" i="1"/>
  <c r="CR68" i="1" s="1"/>
  <c r="Q68" i="1" s="1"/>
  <c r="T66" i="1"/>
  <c r="AB66" i="1"/>
  <c r="AD62" i="1"/>
  <c r="CR62" i="1" s="1"/>
  <c r="W61" i="1"/>
  <c r="S61" i="1"/>
  <c r="P60" i="1"/>
  <c r="CP60" i="1" s="1"/>
  <c r="O60" i="1" s="1"/>
  <c r="U59" i="1"/>
  <c r="Q59" i="1"/>
  <c r="CP59" i="1" s="1"/>
  <c r="O59" i="1" s="1"/>
  <c r="P58" i="1"/>
  <c r="CP58" i="1" s="1"/>
  <c r="O58" i="1" s="1"/>
  <c r="CX84" i="3"/>
  <c r="CX88" i="3"/>
  <c r="CX92" i="3"/>
  <c r="CX85" i="3"/>
  <c r="CX89" i="3"/>
  <c r="CX93" i="3"/>
  <c r="CX83" i="3"/>
  <c r="CX87" i="3"/>
  <c r="CX91" i="3"/>
  <c r="CX90" i="3"/>
  <c r="CX94" i="3"/>
  <c r="T49" i="1"/>
  <c r="P45" i="1"/>
  <c r="AB44" i="1"/>
  <c r="CX44" i="3"/>
  <c r="CX48" i="3"/>
  <c r="CX41" i="3"/>
  <c r="CX45" i="3"/>
  <c r="CX49" i="3"/>
  <c r="CX43" i="3"/>
  <c r="CX47" i="3"/>
  <c r="CX42" i="3"/>
  <c r="CX46" i="3"/>
  <c r="I43" i="1"/>
  <c r="I47" i="1"/>
  <c r="T47" i="1" s="1"/>
  <c r="CX50" i="3"/>
  <c r="I45" i="1"/>
  <c r="V45" i="1" s="1"/>
  <c r="CY40" i="1"/>
  <c r="X40" i="1" s="1"/>
  <c r="AB39" i="1"/>
  <c r="CS37" i="1"/>
  <c r="R37" i="1" s="1"/>
  <c r="CY37" i="1" s="1"/>
  <c r="X37" i="1" s="1"/>
  <c r="CQ37" i="1"/>
  <c r="P37" i="1" s="1"/>
  <c r="CP37" i="1" s="1"/>
  <c r="O37" i="1" s="1"/>
  <c r="AB37" i="1"/>
  <c r="CS32" i="1"/>
  <c r="R32" i="1" s="1"/>
  <c r="CZ32" i="1" s="1"/>
  <c r="Y32" i="1" s="1"/>
  <c r="AD32" i="1"/>
  <c r="CR32" i="1" s="1"/>
  <c r="Q32" i="1" s="1"/>
  <c r="CP32" i="1" s="1"/>
  <c r="O32" i="1" s="1"/>
  <c r="CY31" i="1"/>
  <c r="X31" i="1" s="1"/>
  <c r="CZ31" i="1"/>
  <c r="Y31" i="1" s="1"/>
  <c r="P30" i="1"/>
  <c r="CP30" i="1" s="1"/>
  <c r="O30" i="1" s="1"/>
  <c r="CP29" i="1"/>
  <c r="O29" i="1" s="1"/>
  <c r="V28" i="1"/>
  <c r="P28" i="1"/>
  <c r="AB28" i="1"/>
  <c r="CX199" i="3"/>
  <c r="CX86" i="3"/>
  <c r="GX75" i="1"/>
  <c r="W73" i="1"/>
  <c r="S73" i="1"/>
  <c r="U71" i="1"/>
  <c r="Q71" i="1"/>
  <c r="CP71" i="1" s="1"/>
  <c r="O71" i="1" s="1"/>
  <c r="P70" i="1"/>
  <c r="CP70" i="1" s="1"/>
  <c r="O70" i="1" s="1"/>
  <c r="U67" i="1"/>
  <c r="Q67" i="1"/>
  <c r="P66" i="1"/>
  <c r="V62" i="1"/>
  <c r="CX108" i="3"/>
  <c r="CX112" i="3"/>
  <c r="CX116" i="3"/>
  <c r="CX109" i="3"/>
  <c r="CX107" i="3"/>
  <c r="CX111" i="3"/>
  <c r="CX113" i="3"/>
  <c r="CX114" i="3"/>
  <c r="CX106" i="3"/>
  <c r="CX110" i="3"/>
  <c r="CX115" i="3"/>
  <c r="T56" i="1"/>
  <c r="CX72" i="3"/>
  <c r="CX76" i="3"/>
  <c r="CX80" i="3"/>
  <c r="CX69" i="3"/>
  <c r="CX73" i="3"/>
  <c r="CX77" i="3"/>
  <c r="CX81" i="3"/>
  <c r="CX71" i="3"/>
  <c r="CX75" i="3"/>
  <c r="CX79" i="3"/>
  <c r="CX74" i="3"/>
  <c r="CX78" i="3"/>
  <c r="CX70" i="3"/>
  <c r="I54" i="1"/>
  <c r="U54" i="1" s="1"/>
  <c r="CX60" i="3"/>
  <c r="CX64" i="3"/>
  <c r="CX68" i="3"/>
  <c r="CX61" i="3"/>
  <c r="CX65" i="3"/>
  <c r="CX63" i="3"/>
  <c r="CX67" i="3"/>
  <c r="CX62" i="3"/>
  <c r="CX66" i="3"/>
  <c r="CX52" i="3"/>
  <c r="CX56" i="3"/>
  <c r="CX53" i="3"/>
  <c r="CX57" i="3"/>
  <c r="CX51" i="3"/>
  <c r="CX55" i="3"/>
  <c r="CX59" i="3"/>
  <c r="CX58" i="3"/>
  <c r="CX54" i="3"/>
  <c r="R45" i="1"/>
  <c r="W43" i="1"/>
  <c r="CY38" i="1"/>
  <c r="X38" i="1" s="1"/>
  <c r="CZ37" i="1"/>
  <c r="Y37" i="1" s="1"/>
  <c r="U30" i="1"/>
  <c r="U28" i="1"/>
  <c r="Q28" i="1"/>
  <c r="CX284" i="3"/>
  <c r="CX279" i="3"/>
  <c r="CX82" i="3"/>
  <c r="CX132" i="3"/>
  <c r="CX130" i="3"/>
  <c r="CX129" i="3"/>
  <c r="P49" i="1"/>
  <c r="V47" i="1"/>
  <c r="R47" i="1"/>
  <c r="AD43" i="1"/>
  <c r="CR43" i="1" s="1"/>
  <c r="Q43" i="1" s="1"/>
  <c r="W42" i="1"/>
  <c r="S42" i="1"/>
  <c r="CP42" i="1" s="1"/>
  <c r="O42" i="1" s="1"/>
  <c r="P41" i="1"/>
  <c r="CP41" i="1" s="1"/>
  <c r="O41" i="1" s="1"/>
  <c r="U34" i="1"/>
  <c r="Q34" i="1"/>
  <c r="CP34" i="1" s="1"/>
  <c r="O34" i="1" s="1"/>
  <c r="CX8" i="3"/>
  <c r="CX12" i="3"/>
  <c r="CX9" i="3"/>
  <c r="CX10" i="3"/>
  <c r="CX11" i="3"/>
  <c r="W30" i="1"/>
  <c r="S30" i="1"/>
  <c r="AB29" i="1"/>
  <c r="V43" i="1"/>
  <c r="EA77" i="1" s="1"/>
  <c r="R43" i="1"/>
  <c r="CX32" i="3"/>
  <c r="CX36" i="3"/>
  <c r="CX40" i="3"/>
  <c r="CX33" i="3"/>
  <c r="CX37" i="3"/>
  <c r="CX31" i="3"/>
  <c r="CX35" i="3"/>
  <c r="CX39" i="3"/>
  <c r="CX34" i="3"/>
  <c r="CX38" i="3"/>
  <c r="CX16" i="3"/>
  <c r="CX20" i="3"/>
  <c r="CX17" i="3"/>
  <c r="CX21" i="3"/>
  <c r="CX15" i="3"/>
  <c r="CX19" i="3"/>
  <c r="CX24" i="3"/>
  <c r="CX28" i="3"/>
  <c r="CX25" i="3"/>
  <c r="CX29" i="3"/>
  <c r="CX23" i="3"/>
  <c r="CX27" i="3"/>
  <c r="CX26" i="3"/>
  <c r="CX30" i="3"/>
  <c r="GN32" i="1" l="1"/>
  <c r="GM32" i="1"/>
  <c r="GN233" i="1"/>
  <c r="GM233" i="1"/>
  <c r="GN237" i="1"/>
  <c r="GM237" i="1"/>
  <c r="GN34" i="1"/>
  <c r="GM34" i="1"/>
  <c r="GN59" i="1"/>
  <c r="GM59" i="1"/>
  <c r="GM69" i="1"/>
  <c r="GM53" i="1"/>
  <c r="GN53" i="1"/>
  <c r="GM40" i="1"/>
  <c r="GN40" i="1"/>
  <c r="EA184" i="1"/>
  <c r="EA295" i="1"/>
  <c r="GN171" i="1"/>
  <c r="GM171" i="1"/>
  <c r="GM178" i="1"/>
  <c r="GN178" i="1"/>
  <c r="GN180" i="1"/>
  <c r="GM180" i="1"/>
  <c r="GM258" i="1"/>
  <c r="GN258" i="1"/>
  <c r="GM288" i="1"/>
  <c r="GN288" i="1"/>
  <c r="GM261" i="1"/>
  <c r="GN261" i="1"/>
  <c r="FV329" i="1"/>
  <c r="EM356" i="1"/>
  <c r="AG356" i="1"/>
  <c r="GN269" i="1"/>
  <c r="GM269" i="1"/>
  <c r="GM348" i="1"/>
  <c r="GN348" i="1"/>
  <c r="GN131" i="1"/>
  <c r="GM131" i="1"/>
  <c r="GN140" i="1"/>
  <c r="GM140" i="1"/>
  <c r="AJ295" i="1"/>
  <c r="GM231" i="1"/>
  <c r="GN231" i="1"/>
  <c r="AI356" i="1"/>
  <c r="EA26" i="1"/>
  <c r="DN77" i="1"/>
  <c r="GN42" i="1"/>
  <c r="GM42" i="1"/>
  <c r="GM149" i="1"/>
  <c r="GN149" i="1"/>
  <c r="GM165" i="1"/>
  <c r="GM273" i="1"/>
  <c r="GN273" i="1"/>
  <c r="CY161" i="1"/>
  <c r="X161" i="1" s="1"/>
  <c r="DW295" i="1"/>
  <c r="GN335" i="1"/>
  <c r="GM339" i="1"/>
  <c r="CD329" i="1"/>
  <c r="AU356" i="1"/>
  <c r="GM41" i="1"/>
  <c r="GN41" i="1"/>
  <c r="CZ61" i="1"/>
  <c r="Y61" i="1" s="1"/>
  <c r="CY61" i="1"/>
  <c r="X61" i="1" s="1"/>
  <c r="GM39" i="1"/>
  <c r="GN39" i="1"/>
  <c r="BZ26" i="1"/>
  <c r="AQ77" i="1"/>
  <c r="CG77" i="1"/>
  <c r="CD111" i="1"/>
  <c r="AU184" i="1"/>
  <c r="Q151" i="1"/>
  <c r="R151" i="1"/>
  <c r="GM179" i="1"/>
  <c r="GN179" i="1"/>
  <c r="CZ182" i="1"/>
  <c r="Y182" i="1" s="1"/>
  <c r="CY182" i="1"/>
  <c r="X182" i="1" s="1"/>
  <c r="GM232" i="1"/>
  <c r="GN232" i="1"/>
  <c r="T137" i="1"/>
  <c r="P137" i="1"/>
  <c r="GX137" i="1"/>
  <c r="CP182" i="1"/>
  <c r="O182" i="1" s="1"/>
  <c r="GX255" i="1"/>
  <c r="T255" i="1"/>
  <c r="DY295" i="1" s="1"/>
  <c r="U255" i="1"/>
  <c r="DZ295" i="1" s="1"/>
  <c r="GN144" i="1"/>
  <c r="GM144" i="1"/>
  <c r="CZ69" i="1"/>
  <c r="Y69" i="1" s="1"/>
  <c r="CY69" i="1"/>
  <c r="X69" i="1" s="1"/>
  <c r="GN69" i="1" s="1"/>
  <c r="GN275" i="1"/>
  <c r="GM275" i="1"/>
  <c r="GM338" i="1"/>
  <c r="GN338" i="1"/>
  <c r="EG390" i="1"/>
  <c r="P401" i="1"/>
  <c r="CP54" i="1"/>
  <c r="O54" i="1" s="1"/>
  <c r="CP119" i="1"/>
  <c r="O119" i="1" s="1"/>
  <c r="CY156" i="1"/>
  <c r="X156" i="1" s="1"/>
  <c r="CZ156" i="1"/>
  <c r="Y156" i="1" s="1"/>
  <c r="DO356" i="1"/>
  <c r="EB329" i="1"/>
  <c r="GN276" i="1"/>
  <c r="GM276" i="1"/>
  <c r="GM351" i="1"/>
  <c r="GN351" i="1"/>
  <c r="F418" i="1"/>
  <c r="T390" i="1"/>
  <c r="GM50" i="1"/>
  <c r="GN225" i="1"/>
  <c r="GM225" i="1"/>
  <c r="T238" i="1"/>
  <c r="GN274" i="1"/>
  <c r="GM274" i="1"/>
  <c r="DW356" i="1"/>
  <c r="GN345" i="1"/>
  <c r="GM345" i="1"/>
  <c r="Q72" i="1"/>
  <c r="GP394" i="1"/>
  <c r="CD397" i="1" s="1"/>
  <c r="GM394" i="1"/>
  <c r="EH77" i="1"/>
  <c r="FQ26" i="1"/>
  <c r="GA77" i="1"/>
  <c r="S151" i="1"/>
  <c r="CZ63" i="1"/>
  <c r="Y63" i="1" s="1"/>
  <c r="CY63" i="1"/>
  <c r="X63" i="1" s="1"/>
  <c r="CZ114" i="1"/>
  <c r="Y114" i="1" s="1"/>
  <c r="CY114" i="1"/>
  <c r="X114" i="1" s="1"/>
  <c r="GN141" i="1"/>
  <c r="GM141" i="1"/>
  <c r="GX172" i="1"/>
  <c r="GM252" i="1"/>
  <c r="GN229" i="1"/>
  <c r="GM229" i="1"/>
  <c r="CY71" i="1"/>
  <c r="X71" i="1" s="1"/>
  <c r="GM71" i="1" s="1"/>
  <c r="P72" i="1"/>
  <c r="GM37" i="1"/>
  <c r="GN37" i="1"/>
  <c r="V54" i="1"/>
  <c r="AI77" i="1" s="1"/>
  <c r="GM60" i="1"/>
  <c r="GN60" i="1"/>
  <c r="BY26" i="1"/>
  <c r="AP77" i="1"/>
  <c r="CI77" i="1"/>
  <c r="CP61" i="1"/>
  <c r="O61" i="1" s="1"/>
  <c r="Q73" i="1"/>
  <c r="R73" i="1"/>
  <c r="T73" i="1"/>
  <c r="EG26" i="1"/>
  <c r="P81" i="1"/>
  <c r="EG429" i="1"/>
  <c r="CP120" i="1"/>
  <c r="O120" i="1" s="1"/>
  <c r="GX153" i="1"/>
  <c r="CP31" i="1"/>
  <c r="O31" i="1" s="1"/>
  <c r="GM35" i="1"/>
  <c r="GN35" i="1"/>
  <c r="Q45" i="1"/>
  <c r="GM67" i="1"/>
  <c r="Q74" i="1"/>
  <c r="AD77" i="1" s="1"/>
  <c r="AB114" i="1"/>
  <c r="CZ155" i="1"/>
  <c r="Y155" i="1" s="1"/>
  <c r="CY155" i="1"/>
  <c r="X155" i="1" s="1"/>
  <c r="GX45" i="1"/>
  <c r="GN113" i="1"/>
  <c r="GM113" i="1"/>
  <c r="CP138" i="1"/>
  <c r="O138" i="1" s="1"/>
  <c r="AB148" i="1"/>
  <c r="U156" i="1"/>
  <c r="GX156" i="1"/>
  <c r="GX151" i="1"/>
  <c r="W156" i="1"/>
  <c r="GM166" i="1"/>
  <c r="GN166" i="1"/>
  <c r="W243" i="1"/>
  <c r="CR46" i="1"/>
  <c r="Q46" i="1" s="1"/>
  <c r="CP46" i="1" s="1"/>
  <c r="O46" i="1" s="1"/>
  <c r="AB46" i="1"/>
  <c r="P62" i="1"/>
  <c r="CZ65" i="1"/>
  <c r="Y65" i="1" s="1"/>
  <c r="CY65" i="1"/>
  <c r="X65" i="1" s="1"/>
  <c r="GX72" i="1"/>
  <c r="BZ111" i="1"/>
  <c r="AQ184" i="1"/>
  <c r="CG184" i="1"/>
  <c r="CP121" i="1"/>
  <c r="O121" i="1" s="1"/>
  <c r="CZ135" i="1"/>
  <c r="Y135" i="1" s="1"/>
  <c r="CY135" i="1"/>
  <c r="X135" i="1" s="1"/>
  <c r="V137" i="1"/>
  <c r="AI184" i="1" s="1"/>
  <c r="Q152" i="1"/>
  <c r="DV184" i="1" s="1"/>
  <c r="CZ170" i="1"/>
  <c r="Y170" i="1" s="1"/>
  <c r="CY170" i="1"/>
  <c r="X170" i="1" s="1"/>
  <c r="GM170" i="1" s="1"/>
  <c r="U172" i="1"/>
  <c r="GM181" i="1"/>
  <c r="GN181" i="1"/>
  <c r="CZ221" i="1"/>
  <c r="Y221" i="1" s="1"/>
  <c r="CY221" i="1"/>
  <c r="X221" i="1" s="1"/>
  <c r="GM234" i="1"/>
  <c r="GN234" i="1"/>
  <c r="AB68" i="1"/>
  <c r="GN122" i="1"/>
  <c r="GM122" i="1"/>
  <c r="FQ111" i="1"/>
  <c r="EH184" i="1"/>
  <c r="GA184" i="1"/>
  <c r="CY146" i="1"/>
  <c r="X146" i="1" s="1"/>
  <c r="CZ146" i="1"/>
  <c r="Y146" i="1" s="1"/>
  <c r="GN176" i="1"/>
  <c r="GM176" i="1"/>
  <c r="GN223" i="1"/>
  <c r="GM223" i="1"/>
  <c r="CP254" i="1"/>
  <c r="O254" i="1" s="1"/>
  <c r="GM286" i="1"/>
  <c r="F311" i="1"/>
  <c r="BC218" i="1"/>
  <c r="GX135" i="1"/>
  <c r="CJ184" i="1" s="1"/>
  <c r="W238" i="1"/>
  <c r="CP283" i="1"/>
  <c r="O283" i="1" s="1"/>
  <c r="U64" i="1"/>
  <c r="AH77" i="1" s="1"/>
  <c r="CY120" i="1"/>
  <c r="X120" i="1" s="1"/>
  <c r="CZ120" i="1"/>
  <c r="Y120" i="1" s="1"/>
  <c r="GM127" i="1"/>
  <c r="GN127" i="1"/>
  <c r="CY142" i="1"/>
  <c r="X142" i="1" s="1"/>
  <c r="GM142" i="1" s="1"/>
  <c r="CZ142" i="1"/>
  <c r="Y142" i="1" s="1"/>
  <c r="V151" i="1"/>
  <c r="AE295" i="1"/>
  <c r="V242" i="1"/>
  <c r="AI295" i="1" s="1"/>
  <c r="CZ247" i="1"/>
  <c r="Y247" i="1" s="1"/>
  <c r="CY247" i="1"/>
  <c r="X247" i="1" s="1"/>
  <c r="S255" i="1"/>
  <c r="AB258" i="1"/>
  <c r="AB273" i="1"/>
  <c r="CY286" i="1"/>
  <c r="X286" i="1" s="1"/>
  <c r="CZ286" i="1"/>
  <c r="Y286" i="1" s="1"/>
  <c r="GN286" i="1" s="1"/>
  <c r="BB218" i="1"/>
  <c r="F308" i="1"/>
  <c r="AB334" i="1"/>
  <c r="Q340" i="1"/>
  <c r="DV356" i="1" s="1"/>
  <c r="EA390" i="1"/>
  <c r="DN397" i="1"/>
  <c r="FY390" i="1"/>
  <c r="EP397" i="1"/>
  <c r="AB118" i="1"/>
  <c r="GN125" i="1"/>
  <c r="GM125" i="1"/>
  <c r="Q160" i="1"/>
  <c r="CY222" i="1"/>
  <c r="X222" i="1" s="1"/>
  <c r="S238" i="1"/>
  <c r="GN249" i="1"/>
  <c r="GM249" i="1"/>
  <c r="GM266" i="1"/>
  <c r="GN266" i="1"/>
  <c r="EI390" i="1"/>
  <c r="P407" i="1"/>
  <c r="R123" i="1"/>
  <c r="CY123" i="1" s="1"/>
  <c r="X123" i="1" s="1"/>
  <c r="V123" i="1"/>
  <c r="U164" i="1"/>
  <c r="GX164" i="1"/>
  <c r="GB184" i="1" s="1"/>
  <c r="S164" i="1"/>
  <c r="GN265" i="1"/>
  <c r="GM265" i="1"/>
  <c r="GM291" i="1"/>
  <c r="GN291" i="1"/>
  <c r="T172" i="1"/>
  <c r="GM292" i="1"/>
  <c r="W75" i="1"/>
  <c r="EB77" i="1" s="1"/>
  <c r="P156" i="1"/>
  <c r="CP156" i="1" s="1"/>
  <c r="O156" i="1" s="1"/>
  <c r="EI218" i="1"/>
  <c r="P305" i="1"/>
  <c r="CI356" i="1"/>
  <c r="BY329" i="1"/>
  <c r="AP356" i="1"/>
  <c r="U151" i="1"/>
  <c r="S172" i="1"/>
  <c r="GM175" i="1"/>
  <c r="GN175" i="1"/>
  <c r="CP239" i="1"/>
  <c r="O239" i="1" s="1"/>
  <c r="AU295" i="1"/>
  <c r="CD218" i="1"/>
  <c r="CZ283" i="1"/>
  <c r="Y283" i="1" s="1"/>
  <c r="CY283" i="1"/>
  <c r="X283" i="1" s="1"/>
  <c r="P342" i="1"/>
  <c r="EB390" i="1"/>
  <c r="DO397" i="1"/>
  <c r="P341" i="1"/>
  <c r="CP341" i="1" s="1"/>
  <c r="O341" i="1" s="1"/>
  <c r="EL329" i="1"/>
  <c r="P374" i="1"/>
  <c r="F407" i="1"/>
  <c r="AQ390" i="1"/>
  <c r="R72" i="1"/>
  <c r="CY252" i="1"/>
  <c r="X252" i="1" s="1"/>
  <c r="GN252" i="1" s="1"/>
  <c r="GM289" i="1"/>
  <c r="FR329" i="1"/>
  <c r="EI356" i="1"/>
  <c r="CZ349" i="1"/>
  <c r="Y349" i="1" s="1"/>
  <c r="CY349" i="1"/>
  <c r="X349" i="1" s="1"/>
  <c r="GM349" i="1" s="1"/>
  <c r="F419" i="1"/>
  <c r="U390" i="1"/>
  <c r="EC397" i="1"/>
  <c r="CP56" i="1"/>
  <c r="O56" i="1" s="1"/>
  <c r="CY150" i="1"/>
  <c r="X150" i="1" s="1"/>
  <c r="GN150" i="1" s="1"/>
  <c r="GX242" i="1"/>
  <c r="GN250" i="1"/>
  <c r="AB340" i="1"/>
  <c r="GN343" i="1"/>
  <c r="F360" i="1"/>
  <c r="AO329" i="1"/>
  <c r="CI390" i="1"/>
  <c r="AZ397" i="1"/>
  <c r="CG218" i="1"/>
  <c r="AX295" i="1"/>
  <c r="EL218" i="1"/>
  <c r="P313" i="1"/>
  <c r="V342" i="1"/>
  <c r="GM335" i="1"/>
  <c r="CY350" i="1"/>
  <c r="X350" i="1" s="1"/>
  <c r="GM350" i="1" s="1"/>
  <c r="GM354" i="1"/>
  <c r="CZ73" i="1"/>
  <c r="Y73" i="1" s="1"/>
  <c r="CY73" i="1"/>
  <c r="X73" i="1" s="1"/>
  <c r="GM29" i="1"/>
  <c r="GM58" i="1"/>
  <c r="GN58" i="1"/>
  <c r="FV26" i="1"/>
  <c r="EM77" i="1"/>
  <c r="GM150" i="1"/>
  <c r="CZ46" i="1"/>
  <c r="Y46" i="1" s="1"/>
  <c r="CY46" i="1"/>
  <c r="X46" i="1" s="1"/>
  <c r="U62" i="1"/>
  <c r="T62" i="1"/>
  <c r="CP115" i="1"/>
  <c r="O115" i="1" s="1"/>
  <c r="AC184" i="1"/>
  <c r="GM57" i="1"/>
  <c r="GN57" i="1"/>
  <c r="GN117" i="1"/>
  <c r="GM117" i="1"/>
  <c r="GM132" i="1"/>
  <c r="GN132" i="1"/>
  <c r="T152" i="1"/>
  <c r="DY184" i="1" s="1"/>
  <c r="S152" i="1"/>
  <c r="GM167" i="1"/>
  <c r="GN167" i="1"/>
  <c r="P197" i="1"/>
  <c r="ET111" i="1"/>
  <c r="ET429" i="1"/>
  <c r="GM248" i="1"/>
  <c r="CZ28" i="1"/>
  <c r="Y28" i="1" s="1"/>
  <c r="CY28" i="1"/>
  <c r="X28" i="1" s="1"/>
  <c r="CP114" i="1"/>
  <c r="O114" i="1" s="1"/>
  <c r="R152" i="1"/>
  <c r="DW184" i="1" s="1"/>
  <c r="CP160" i="1"/>
  <c r="O160" i="1" s="1"/>
  <c r="CZ165" i="1"/>
  <c r="Y165" i="1" s="1"/>
  <c r="CY165" i="1"/>
  <c r="X165" i="1" s="1"/>
  <c r="GN165" i="1" s="1"/>
  <c r="EB295" i="1"/>
  <c r="CZ235" i="1"/>
  <c r="Y235" i="1" s="1"/>
  <c r="CY235" i="1"/>
  <c r="X235" i="1" s="1"/>
  <c r="S62" i="1"/>
  <c r="GN134" i="1"/>
  <c r="GM134" i="1"/>
  <c r="GN147" i="1"/>
  <c r="GM147" i="1"/>
  <c r="GM222" i="1"/>
  <c r="GN222" i="1"/>
  <c r="GM257" i="1"/>
  <c r="GN257" i="1"/>
  <c r="GM287" i="1"/>
  <c r="GN287" i="1"/>
  <c r="R159" i="1"/>
  <c r="V159" i="1"/>
  <c r="GX159" i="1"/>
  <c r="CZ145" i="1"/>
  <c r="Y145" i="1" s="1"/>
  <c r="CY145" i="1"/>
  <c r="X145" i="1" s="1"/>
  <c r="GX152" i="1"/>
  <c r="Q159" i="1"/>
  <c r="AO111" i="1"/>
  <c r="AO429" i="1"/>
  <c r="F188" i="1"/>
  <c r="GN241" i="1"/>
  <c r="CY260" i="1"/>
  <c r="X260" i="1" s="1"/>
  <c r="CZ260" i="1"/>
  <c r="Y260" i="1" s="1"/>
  <c r="GM280" i="1"/>
  <c r="P408" i="1"/>
  <c r="ER390" i="1"/>
  <c r="GM136" i="1"/>
  <c r="GN136" i="1"/>
  <c r="W152" i="1"/>
  <c r="GN220" i="1"/>
  <c r="GM220" i="1"/>
  <c r="GX238" i="1"/>
  <c r="CP73" i="1"/>
  <c r="O73" i="1" s="1"/>
  <c r="CY121" i="1"/>
  <c r="X121" i="1" s="1"/>
  <c r="T160" i="1"/>
  <c r="S160" i="1"/>
  <c r="P172" i="1"/>
  <c r="CP172" i="1" s="1"/>
  <c r="O172" i="1" s="1"/>
  <c r="CZ256" i="1"/>
  <c r="Y256" i="1" s="1"/>
  <c r="CY256" i="1"/>
  <c r="X256" i="1" s="1"/>
  <c r="CZ267" i="1"/>
  <c r="Y267" i="1" s="1"/>
  <c r="CY267" i="1"/>
  <c r="X267" i="1" s="1"/>
  <c r="GM267" i="1" s="1"/>
  <c r="GN279" i="1"/>
  <c r="GM279" i="1"/>
  <c r="GM352" i="1"/>
  <c r="GN352" i="1"/>
  <c r="CY64" i="1"/>
  <c r="X64" i="1" s="1"/>
  <c r="CZ64" i="1"/>
  <c r="Y64" i="1" s="1"/>
  <c r="CZ119" i="1"/>
  <c r="Y119" i="1" s="1"/>
  <c r="CZ153" i="1"/>
  <c r="Y153" i="1" s="1"/>
  <c r="CY153" i="1"/>
  <c r="X153" i="1" s="1"/>
  <c r="CZ248" i="1"/>
  <c r="Y248" i="1" s="1"/>
  <c r="GN248" i="1" s="1"/>
  <c r="U341" i="1"/>
  <c r="AH356" i="1" s="1"/>
  <c r="P417" i="1"/>
  <c r="ES390" i="1"/>
  <c r="GM129" i="1"/>
  <c r="CC111" i="1"/>
  <c r="AT184" i="1"/>
  <c r="W172" i="1"/>
  <c r="BC22" i="1"/>
  <c r="BC461" i="1"/>
  <c r="F445" i="1"/>
  <c r="GN262" i="1"/>
  <c r="GM262" i="1"/>
  <c r="GN268" i="1"/>
  <c r="GM268" i="1"/>
  <c r="GM277" i="1"/>
  <c r="GN277" i="1"/>
  <c r="CZ285" i="1"/>
  <c r="Y285" i="1" s="1"/>
  <c r="GM285" i="1" s="1"/>
  <c r="AE356" i="1"/>
  <c r="GN334" i="1"/>
  <c r="GM334" i="1"/>
  <c r="GN349" i="1"/>
  <c r="GM395" i="1"/>
  <c r="GP395" i="1"/>
  <c r="FV397" i="1" s="1"/>
  <c r="GX341" i="1"/>
  <c r="AD390" i="1"/>
  <c r="Q397" i="1"/>
  <c r="CZ251" i="1"/>
  <c r="Y251" i="1" s="1"/>
  <c r="CY251" i="1"/>
  <c r="X251" i="1" s="1"/>
  <c r="DW77" i="1"/>
  <c r="CY29" i="1"/>
  <c r="X29" i="1" s="1"/>
  <c r="CY241" i="1"/>
  <c r="X241" i="1" s="1"/>
  <c r="GM241" i="1" s="1"/>
  <c r="P255" i="1"/>
  <c r="CP255" i="1" s="1"/>
  <c r="O255" i="1" s="1"/>
  <c r="CY340" i="1"/>
  <c r="X340" i="1" s="1"/>
  <c r="CZ340" i="1"/>
  <c r="Y340" i="1" s="1"/>
  <c r="CY344" i="1"/>
  <c r="X344" i="1" s="1"/>
  <c r="GM344" i="1" s="1"/>
  <c r="P409" i="1"/>
  <c r="DI390" i="1"/>
  <c r="AQ218" i="1"/>
  <c r="F305" i="1"/>
  <c r="EH329" i="1"/>
  <c r="P365" i="1"/>
  <c r="P419" i="1"/>
  <c r="DM390" i="1"/>
  <c r="AB32" i="1"/>
  <c r="CZ42" i="1"/>
  <c r="Y42" i="1" s="1"/>
  <c r="CY42" i="1"/>
  <c r="X42" i="1" s="1"/>
  <c r="GX54" i="1"/>
  <c r="W54" i="1"/>
  <c r="AJ77" i="1" s="1"/>
  <c r="CP66" i="1"/>
  <c r="O66" i="1" s="1"/>
  <c r="W47" i="1"/>
  <c r="GX47" i="1"/>
  <c r="Q47" i="1"/>
  <c r="DV77" i="1" s="1"/>
  <c r="T72" i="1"/>
  <c r="CP146" i="1"/>
  <c r="O146" i="1" s="1"/>
  <c r="FR26" i="1"/>
  <c r="EI77" i="1"/>
  <c r="CY56" i="1"/>
  <c r="X56" i="1" s="1"/>
  <c r="CZ56" i="1"/>
  <c r="Y56" i="1" s="1"/>
  <c r="CP116" i="1"/>
  <c r="O116" i="1" s="1"/>
  <c r="AB132" i="1"/>
  <c r="EM184" i="1"/>
  <c r="FV111" i="1"/>
  <c r="CP133" i="1"/>
  <c r="O133" i="1" s="1"/>
  <c r="S137" i="1"/>
  <c r="CP242" i="1"/>
  <c r="O242" i="1" s="1"/>
  <c r="V152" i="1"/>
  <c r="CP164" i="1"/>
  <c r="O164" i="1" s="1"/>
  <c r="CP63" i="1"/>
  <c r="O63" i="1" s="1"/>
  <c r="S72" i="1"/>
  <c r="P152" i="1"/>
  <c r="U160" i="1"/>
  <c r="R172" i="1"/>
  <c r="EG111" i="1"/>
  <c r="P188" i="1"/>
  <c r="GM271" i="1"/>
  <c r="GN271" i="1"/>
  <c r="GN332" i="1"/>
  <c r="BY111" i="1"/>
  <c r="AP184" i="1"/>
  <c r="CI184" i="1"/>
  <c r="R163" i="1"/>
  <c r="CY163" i="1" s="1"/>
  <c r="X163" i="1" s="1"/>
  <c r="T163" i="1"/>
  <c r="V163" i="1"/>
  <c r="V243" i="1"/>
  <c r="R243" i="1"/>
  <c r="Q243" i="1"/>
  <c r="CP243" i="1" s="1"/>
  <c r="O243" i="1" s="1"/>
  <c r="GN247" i="1"/>
  <c r="GM247" i="1"/>
  <c r="GM272" i="1"/>
  <c r="GN272" i="1"/>
  <c r="GN36" i="1"/>
  <c r="P153" i="1"/>
  <c r="CP153" i="1" s="1"/>
  <c r="O153" i="1" s="1"/>
  <c r="CZ157" i="1"/>
  <c r="Y157" i="1" s="1"/>
  <c r="CY157" i="1"/>
  <c r="X157" i="1" s="1"/>
  <c r="GM157" i="1" s="1"/>
  <c r="U236" i="1"/>
  <c r="GX236" i="1"/>
  <c r="CJ295" i="1" s="1"/>
  <c r="T236" i="1"/>
  <c r="GN253" i="1"/>
  <c r="GM253" i="1"/>
  <c r="R255" i="1"/>
  <c r="GM264" i="1"/>
  <c r="GN264" i="1"/>
  <c r="CZ331" i="1"/>
  <c r="Y331" i="1" s="1"/>
  <c r="CY331" i="1"/>
  <c r="X331" i="1" s="1"/>
  <c r="AF356" i="1"/>
  <c r="CZ339" i="1"/>
  <c r="Y339" i="1" s="1"/>
  <c r="CY339" i="1"/>
  <c r="X339" i="1" s="1"/>
  <c r="GN339" i="1" s="1"/>
  <c r="CG390" i="1"/>
  <c r="AX397" i="1"/>
  <c r="EU329" i="1"/>
  <c r="P372" i="1"/>
  <c r="CR65" i="1"/>
  <c r="Q65" i="1" s="1"/>
  <c r="CP65" i="1" s="1"/>
  <c r="O65" i="1" s="1"/>
  <c r="AB65" i="1"/>
  <c r="CR119" i="1"/>
  <c r="Q119" i="1" s="1"/>
  <c r="AB119" i="1"/>
  <c r="T153" i="1"/>
  <c r="P236" i="1"/>
  <c r="U340" i="1"/>
  <c r="GX340" i="1"/>
  <c r="GB356" i="1" s="1"/>
  <c r="F372" i="1"/>
  <c r="BC329" i="1"/>
  <c r="T74" i="1"/>
  <c r="S74" i="1"/>
  <c r="U73" i="1"/>
  <c r="GM174" i="1"/>
  <c r="GN174" i="1"/>
  <c r="GN224" i="1"/>
  <c r="Q238" i="1"/>
  <c r="AD295" i="1" s="1"/>
  <c r="T341" i="1"/>
  <c r="GX64" i="1"/>
  <c r="CP128" i="1"/>
  <c r="O128" i="1" s="1"/>
  <c r="W397" i="1"/>
  <c r="AJ390" i="1"/>
  <c r="U159" i="1"/>
  <c r="P202" i="1"/>
  <c r="EL111" i="1"/>
  <c r="FY218" i="1"/>
  <c r="EP295" i="1"/>
  <c r="AB43" i="1"/>
  <c r="GX62" i="1"/>
  <c r="CJ77" i="1" s="1"/>
  <c r="GM177" i="1"/>
  <c r="GN177" i="1"/>
  <c r="U238" i="1"/>
  <c r="Q255" i="1"/>
  <c r="GN270" i="1"/>
  <c r="GM270" i="1"/>
  <c r="GN278" i="1"/>
  <c r="GM278" i="1"/>
  <c r="CJ356" i="1"/>
  <c r="GM337" i="1"/>
  <c r="GN337" i="1"/>
  <c r="V341" i="1"/>
  <c r="GN344" i="1"/>
  <c r="EP356" i="1"/>
  <c r="FY329" i="1"/>
  <c r="AD356" i="1"/>
  <c r="GM336" i="1"/>
  <c r="GN336" i="1"/>
  <c r="AL390" i="1"/>
  <c r="Y397" i="1"/>
  <c r="DU390" i="1"/>
  <c r="FX397" i="1"/>
  <c r="DH397" i="1"/>
  <c r="FZ397" i="1"/>
  <c r="FW397" i="1"/>
  <c r="CY67" i="1"/>
  <c r="X67" i="1" s="1"/>
  <c r="GN67" i="1" s="1"/>
  <c r="W72" i="1"/>
  <c r="W153" i="1"/>
  <c r="GM226" i="1"/>
  <c r="GN226" i="1"/>
  <c r="CR251" i="1"/>
  <c r="Q251" i="1" s="1"/>
  <c r="CP251" i="1" s="1"/>
  <c r="O251" i="1" s="1"/>
  <c r="AB251" i="1"/>
  <c r="Q341" i="1"/>
  <c r="CZ75" i="1"/>
  <c r="Y75" i="1" s="1"/>
  <c r="CY75" i="1"/>
  <c r="X75" i="1" s="1"/>
  <c r="U137" i="1"/>
  <c r="P159" i="1"/>
  <c r="P304" i="1"/>
  <c r="EH218" i="1"/>
  <c r="GN246" i="1"/>
  <c r="W255" i="1"/>
  <c r="CZ280" i="1"/>
  <c r="Y280" i="1" s="1"/>
  <c r="GN280" i="1" s="1"/>
  <c r="S341" i="1"/>
  <c r="AC397" i="1"/>
  <c r="CP392" i="1"/>
  <c r="O392" i="1" s="1"/>
  <c r="GA329" i="1"/>
  <c r="ER356" i="1"/>
  <c r="T340" i="1"/>
  <c r="DY356" i="1" s="1"/>
  <c r="AT329" i="1"/>
  <c r="F374" i="1"/>
  <c r="CZ30" i="1"/>
  <c r="Y30" i="1" s="1"/>
  <c r="CY30" i="1"/>
  <c r="X30" i="1" s="1"/>
  <c r="GM30" i="1" s="1"/>
  <c r="S47" i="1"/>
  <c r="CP28" i="1"/>
  <c r="O28" i="1" s="1"/>
  <c r="AC77" i="1"/>
  <c r="U43" i="1"/>
  <c r="GX43" i="1"/>
  <c r="GB77" i="1" s="1"/>
  <c r="R54" i="1"/>
  <c r="AE77" i="1" s="1"/>
  <c r="Q62" i="1"/>
  <c r="AB74" i="1"/>
  <c r="P47" i="1"/>
  <c r="CR49" i="1"/>
  <c r="Q49" i="1" s="1"/>
  <c r="CP49" i="1" s="1"/>
  <c r="O49" i="1" s="1"/>
  <c r="AB49" i="1"/>
  <c r="S54" i="1"/>
  <c r="AF77" i="1" s="1"/>
  <c r="FY77" i="1"/>
  <c r="AB140" i="1"/>
  <c r="W151" i="1"/>
  <c r="CP158" i="1"/>
  <c r="O158" i="1" s="1"/>
  <c r="GM33" i="1"/>
  <c r="GN33" i="1"/>
  <c r="U47" i="1"/>
  <c r="P64" i="1"/>
  <c r="GM154" i="1"/>
  <c r="GN154" i="1"/>
  <c r="S45" i="1"/>
  <c r="FU26" i="1"/>
  <c r="EL77" i="1"/>
  <c r="CY70" i="1"/>
  <c r="X70" i="1" s="1"/>
  <c r="GM70" i="1" s="1"/>
  <c r="CZ70" i="1"/>
  <c r="Y70" i="1" s="1"/>
  <c r="U74" i="1"/>
  <c r="CY115" i="1"/>
  <c r="X115" i="1" s="1"/>
  <c r="AF184" i="1"/>
  <c r="CZ115" i="1"/>
  <c r="Y115" i="1" s="1"/>
  <c r="GN126" i="1"/>
  <c r="GM126" i="1"/>
  <c r="W137" i="1"/>
  <c r="GN143" i="1"/>
  <c r="GM143" i="1"/>
  <c r="CP148" i="1"/>
  <c r="O148" i="1" s="1"/>
  <c r="T151" i="1"/>
  <c r="AG184" i="1" s="1"/>
  <c r="CP155" i="1"/>
  <c r="O155" i="1" s="1"/>
  <c r="S159" i="1"/>
  <c r="F197" i="1"/>
  <c r="BB429" i="1"/>
  <c r="BB111" i="1"/>
  <c r="CP240" i="1"/>
  <c r="O240" i="1" s="1"/>
  <c r="S243" i="1"/>
  <c r="GM52" i="1"/>
  <c r="GN52" i="1"/>
  <c r="Q64" i="1"/>
  <c r="P75" i="1"/>
  <c r="CP75" i="1" s="1"/>
  <c r="O75" i="1" s="1"/>
  <c r="FR111" i="1"/>
  <c r="EI184" i="1"/>
  <c r="Q137" i="1"/>
  <c r="CP145" i="1"/>
  <c r="O145" i="1" s="1"/>
  <c r="AB164" i="1"/>
  <c r="AB169" i="1"/>
  <c r="Q172" i="1"/>
  <c r="Q236" i="1"/>
  <c r="T242" i="1"/>
  <c r="U45" i="1"/>
  <c r="CR48" i="1"/>
  <c r="Q48" i="1" s="1"/>
  <c r="CP48" i="1" s="1"/>
  <c r="O48" i="1" s="1"/>
  <c r="AB48" i="1"/>
  <c r="GM55" i="1"/>
  <c r="CP68" i="1"/>
  <c r="O68" i="1" s="1"/>
  <c r="T75" i="1"/>
  <c r="GM124" i="1"/>
  <c r="GN124" i="1"/>
  <c r="P135" i="1"/>
  <c r="U152" i="1"/>
  <c r="DZ184" i="1" s="1"/>
  <c r="GN168" i="1"/>
  <c r="GM168" i="1"/>
  <c r="CP235" i="1"/>
  <c r="O235" i="1" s="1"/>
  <c r="R238" i="1"/>
  <c r="CP260" i="1"/>
  <c r="O260" i="1" s="1"/>
  <c r="V340" i="1"/>
  <c r="EA356" i="1" s="1"/>
  <c r="S43" i="1"/>
  <c r="AU26" i="1"/>
  <c r="F96" i="1"/>
  <c r="U135" i="1"/>
  <c r="AH184" i="1" s="1"/>
  <c r="V161" i="1"/>
  <c r="P161" i="1"/>
  <c r="CP161" i="1" s="1"/>
  <c r="O161" i="1" s="1"/>
  <c r="S236" i="1"/>
  <c r="T342" i="1"/>
  <c r="CC26" i="1"/>
  <c r="AT77" i="1"/>
  <c r="T64" i="1"/>
  <c r="AG77" i="1" s="1"/>
  <c r="GM130" i="1"/>
  <c r="GN130" i="1"/>
  <c r="GM139" i="1"/>
  <c r="GN139" i="1"/>
  <c r="P163" i="1"/>
  <c r="CP163" i="1" s="1"/>
  <c r="O163" i="1" s="1"/>
  <c r="EU429" i="1"/>
  <c r="P238" i="1"/>
  <c r="CP238" i="1" s="1"/>
  <c r="O238" i="1" s="1"/>
  <c r="Q242" i="1"/>
  <c r="T256" i="1"/>
  <c r="P256" i="1"/>
  <c r="CP256" i="1" s="1"/>
  <c r="O256" i="1" s="1"/>
  <c r="CY254" i="1"/>
  <c r="X254" i="1" s="1"/>
  <c r="CZ254" i="1"/>
  <c r="Y254" i="1" s="1"/>
  <c r="V255" i="1"/>
  <c r="AJ356" i="1"/>
  <c r="DW390" i="1"/>
  <c r="DJ397" i="1"/>
  <c r="F401" i="1"/>
  <c r="AO390" i="1"/>
  <c r="AB348" i="1"/>
  <c r="T54" i="1"/>
  <c r="CP118" i="1"/>
  <c r="O118" i="1" s="1"/>
  <c r="Q135" i="1"/>
  <c r="AD184" i="1" s="1"/>
  <c r="CY158" i="1"/>
  <c r="X158" i="1" s="1"/>
  <c r="CZ158" i="1"/>
  <c r="Y158" i="1" s="1"/>
  <c r="R161" i="1"/>
  <c r="CZ161" i="1" s="1"/>
  <c r="Y161" i="1" s="1"/>
  <c r="T164" i="1"/>
  <c r="AB236" i="1"/>
  <c r="GX243" i="1"/>
  <c r="GB295" i="1" s="1"/>
  <c r="Q54" i="1"/>
  <c r="U162" i="1"/>
  <c r="S162" i="1"/>
  <c r="W242" i="1"/>
  <c r="GM244" i="1"/>
  <c r="GN244" i="1"/>
  <c r="GM263" i="1"/>
  <c r="GN263" i="1"/>
  <c r="AB277" i="1"/>
  <c r="S342" i="1"/>
  <c r="AB128" i="1"/>
  <c r="FY184" i="1"/>
  <c r="BY218" i="1"/>
  <c r="CI295" i="1"/>
  <c r="AP295" i="1"/>
  <c r="CZ332" i="1"/>
  <c r="Y332" i="1" s="1"/>
  <c r="AF390" i="1"/>
  <c r="S397" i="1"/>
  <c r="R137" i="1"/>
  <c r="AE184" i="1" s="1"/>
  <c r="CZ169" i="1"/>
  <c r="Y169" i="1" s="1"/>
  <c r="GN169" i="1" s="1"/>
  <c r="GM230" i="1"/>
  <c r="GN230" i="1"/>
  <c r="DL390" i="1"/>
  <c r="P418" i="1"/>
  <c r="T43" i="1"/>
  <c r="DY77" i="1" s="1"/>
  <c r="P151" i="1"/>
  <c r="CP151" i="1" s="1"/>
  <c r="O151" i="1" s="1"/>
  <c r="W160" i="1"/>
  <c r="GM227" i="1"/>
  <c r="GN227" i="1"/>
  <c r="FV218" i="1"/>
  <c r="EM295" i="1"/>
  <c r="W256" i="1"/>
  <c r="GN281" i="1"/>
  <c r="GM281" i="1"/>
  <c r="GM293" i="1"/>
  <c r="GN293" i="1"/>
  <c r="CZ333" i="1"/>
  <c r="Y333" i="1" s="1"/>
  <c r="CY333" i="1"/>
  <c r="X333" i="1" s="1"/>
  <c r="GM333" i="1" s="1"/>
  <c r="BA397" i="1"/>
  <c r="CJ390" i="1"/>
  <c r="BZ329" i="1"/>
  <c r="AQ356" i="1"/>
  <c r="GM346" i="1"/>
  <c r="GN346" i="1"/>
  <c r="AK390" i="1"/>
  <c r="X397" i="1"/>
  <c r="DT397" i="1"/>
  <c r="GM393" i="1"/>
  <c r="FS397" i="1" s="1"/>
  <c r="GN393" i="1"/>
  <c r="FT397" i="1" s="1"/>
  <c r="U163" i="1"/>
  <c r="U342" i="1"/>
  <c r="V390" i="1"/>
  <c r="F420" i="1"/>
  <c r="ED397" i="1"/>
  <c r="GM173" i="1"/>
  <c r="GN173" i="1"/>
  <c r="GA218" i="1"/>
  <c r="ER295" i="1"/>
  <c r="CC218" i="1"/>
  <c r="AT295" i="1"/>
  <c r="S242" i="1"/>
  <c r="P340" i="1"/>
  <c r="CP340" i="1" s="1"/>
  <c r="O340" i="1" s="1"/>
  <c r="CG356" i="1"/>
  <c r="AP390" i="1"/>
  <c r="F406" i="1"/>
  <c r="W123" i="1"/>
  <c r="AJ184" i="1" s="1"/>
  <c r="W341" i="1"/>
  <c r="AG111" i="1" l="1"/>
  <c r="T184" i="1"/>
  <c r="GN49" i="1"/>
  <c r="GM49" i="1"/>
  <c r="DJ184" i="1"/>
  <c r="DW111" i="1"/>
  <c r="AG26" i="1"/>
  <c r="T77" i="1"/>
  <c r="AH329" i="1"/>
  <c r="U356" i="1"/>
  <c r="AD26" i="1"/>
  <c r="Q77" i="1"/>
  <c r="R184" i="1"/>
  <c r="AE111" i="1"/>
  <c r="AD111" i="1"/>
  <c r="Q184" i="1"/>
  <c r="DY111" i="1"/>
  <c r="DL184" i="1"/>
  <c r="EB26" i="1"/>
  <c r="DO77" i="1"/>
  <c r="GB111" i="1"/>
  <c r="ES184" i="1"/>
  <c r="AH26" i="1"/>
  <c r="U77" i="1"/>
  <c r="DY218" i="1"/>
  <c r="DL295" i="1"/>
  <c r="U184" i="1"/>
  <c r="AH111" i="1"/>
  <c r="AE26" i="1"/>
  <c r="R77" i="1"/>
  <c r="DT295" i="1"/>
  <c r="DV111" i="1"/>
  <c r="DI184" i="1"/>
  <c r="GB218" i="1"/>
  <c r="ES295" i="1"/>
  <c r="AI111" i="1"/>
  <c r="V184" i="1"/>
  <c r="GN46" i="1"/>
  <c r="GM46" i="1"/>
  <c r="V77" i="1"/>
  <c r="AI26" i="1"/>
  <c r="DZ111" i="1"/>
  <c r="DM184" i="1"/>
  <c r="AF26" i="1"/>
  <c r="S77" i="1"/>
  <c r="CJ26" i="1"/>
  <c r="BA77" i="1"/>
  <c r="AD218" i="1"/>
  <c r="Q295" i="1"/>
  <c r="GN65" i="1"/>
  <c r="GM65" i="1"/>
  <c r="DV26" i="1"/>
  <c r="DI77" i="1"/>
  <c r="AJ26" i="1"/>
  <c r="W77" i="1"/>
  <c r="GN123" i="1"/>
  <c r="AI218" i="1"/>
  <c r="V295" i="1"/>
  <c r="CJ111" i="1"/>
  <c r="BA184" i="1"/>
  <c r="DZ218" i="1"/>
  <c r="DM295" i="1"/>
  <c r="GM340" i="1"/>
  <c r="GN340" i="1"/>
  <c r="F417" i="1"/>
  <c r="BA390" i="1"/>
  <c r="EM218" i="1"/>
  <c r="P314" i="1"/>
  <c r="CY236" i="1"/>
  <c r="X236" i="1" s="1"/>
  <c r="CZ236" i="1"/>
  <c r="Y236" i="1" s="1"/>
  <c r="AF295" i="1"/>
  <c r="BB22" i="1"/>
  <c r="BB461" i="1"/>
  <c r="F442" i="1"/>
  <c r="DL356" i="1"/>
  <c r="DY329" i="1"/>
  <c r="BA356" i="1"/>
  <c r="CJ329" i="1"/>
  <c r="CP236" i="1"/>
  <c r="O236" i="1" s="1"/>
  <c r="AG295" i="1"/>
  <c r="GN63" i="1"/>
  <c r="GM63" i="1"/>
  <c r="GN172" i="1"/>
  <c r="GN73" i="1"/>
  <c r="GM73" i="1"/>
  <c r="AK77" i="1"/>
  <c r="ET22" i="1"/>
  <c r="P442" i="1"/>
  <c r="ET461" i="1"/>
  <c r="P96" i="1"/>
  <c r="EM26" i="1"/>
  <c r="AU218" i="1"/>
  <c r="F314" i="1"/>
  <c r="EC295" i="1"/>
  <c r="GN142" i="1"/>
  <c r="GN119" i="1"/>
  <c r="GM119" i="1"/>
  <c r="AJ218" i="1"/>
  <c r="W295" i="1"/>
  <c r="EA218" i="1"/>
  <c r="DN295" i="1"/>
  <c r="AC356" i="1"/>
  <c r="P306" i="1"/>
  <c r="ER218" i="1"/>
  <c r="F366" i="1"/>
  <c r="AQ329" i="1"/>
  <c r="F412" i="1"/>
  <c r="S390" i="1"/>
  <c r="GN256" i="1"/>
  <c r="GM256" i="1"/>
  <c r="AT26" i="1"/>
  <c r="F95" i="1"/>
  <c r="AT429" i="1"/>
  <c r="GN145" i="1"/>
  <c r="GM145" i="1"/>
  <c r="GB26" i="1"/>
  <c r="ES77" i="1"/>
  <c r="CY47" i="1"/>
  <c r="X47" i="1" s="1"/>
  <c r="CZ47" i="1"/>
  <c r="Y47" i="1" s="1"/>
  <c r="P367" i="1"/>
  <c r="ER329" i="1"/>
  <c r="ES356" i="1"/>
  <c r="GB329" i="1"/>
  <c r="GN153" i="1"/>
  <c r="GM153" i="1"/>
  <c r="GM221" i="1"/>
  <c r="CY137" i="1"/>
  <c r="X137" i="1" s="1"/>
  <c r="CZ137" i="1"/>
  <c r="Y137" i="1" s="1"/>
  <c r="CZ62" i="1"/>
  <c r="Y62" i="1" s="1"/>
  <c r="CY62" i="1"/>
  <c r="X62" i="1" s="1"/>
  <c r="CG329" i="1"/>
  <c r="AX356" i="1"/>
  <c r="F313" i="1"/>
  <c r="AT218" i="1"/>
  <c r="EJ397" i="1"/>
  <c r="FS390" i="1"/>
  <c r="ED356" i="1"/>
  <c r="FY111" i="1"/>
  <c r="EP184" i="1"/>
  <c r="DJ390" i="1"/>
  <c r="P411" i="1"/>
  <c r="CY43" i="1"/>
  <c r="X43" i="1" s="1"/>
  <c r="EC77" i="1" s="1"/>
  <c r="CZ43" i="1"/>
  <c r="Y43" i="1" s="1"/>
  <c r="ED77" i="1" s="1"/>
  <c r="DX77" i="1"/>
  <c r="GN235" i="1"/>
  <c r="GM235" i="1"/>
  <c r="CP135" i="1"/>
  <c r="O135" i="1" s="1"/>
  <c r="GM68" i="1"/>
  <c r="GN68" i="1"/>
  <c r="P194" i="1"/>
  <c r="EI111" i="1"/>
  <c r="GN155" i="1"/>
  <c r="GM155" i="1"/>
  <c r="CY45" i="1"/>
  <c r="X45" i="1" s="1"/>
  <c r="CZ45" i="1"/>
  <c r="Y45" i="1" s="1"/>
  <c r="AC26" i="1"/>
  <c r="P77" i="1"/>
  <c r="CH77" i="1"/>
  <c r="CF77" i="1"/>
  <c r="CE77" i="1"/>
  <c r="GM392" i="1"/>
  <c r="CA397" i="1" s="1"/>
  <c r="AB397" i="1"/>
  <c r="GN392" i="1"/>
  <c r="CB397" i="1" s="1"/>
  <c r="CP159" i="1"/>
  <c r="O159" i="1" s="1"/>
  <c r="FW390" i="1"/>
  <c r="EN397" i="1"/>
  <c r="EP218" i="1"/>
  <c r="P302" i="1"/>
  <c r="GN333" i="1"/>
  <c r="DU356" i="1"/>
  <c r="AP111" i="1"/>
  <c r="F193" i="1"/>
  <c r="GM332" i="1"/>
  <c r="CY72" i="1"/>
  <c r="X72" i="1" s="1"/>
  <c r="CZ72" i="1"/>
  <c r="Y72" i="1" s="1"/>
  <c r="DU184" i="1"/>
  <c r="CP45" i="1"/>
  <c r="O45" i="1" s="1"/>
  <c r="GM66" i="1"/>
  <c r="GN66" i="1"/>
  <c r="DJ77" i="1"/>
  <c r="DW26" i="1"/>
  <c r="R356" i="1"/>
  <c r="AE329" i="1"/>
  <c r="AT111" i="1"/>
  <c r="F202" i="1"/>
  <c r="EB184" i="1"/>
  <c r="CZ163" i="1"/>
  <c r="Y163" i="1" s="1"/>
  <c r="GM163" i="1" s="1"/>
  <c r="F408" i="1"/>
  <c r="AZ390" i="1"/>
  <c r="EI329" i="1"/>
  <c r="P366" i="1"/>
  <c r="CP342" i="1"/>
  <c r="O342" i="1" s="1"/>
  <c r="GM156" i="1"/>
  <c r="GN156" i="1"/>
  <c r="CY164" i="1"/>
  <c r="X164" i="1" s="1"/>
  <c r="GN164" i="1" s="1"/>
  <c r="CZ164" i="1"/>
  <c r="Y164" i="1" s="1"/>
  <c r="DN390" i="1"/>
  <c r="P420" i="1"/>
  <c r="CP62" i="1"/>
  <c r="O62" i="1" s="1"/>
  <c r="AB77" i="1" s="1"/>
  <c r="GM31" i="1"/>
  <c r="GN31" i="1"/>
  <c r="EG22" i="1"/>
  <c r="P433" i="1"/>
  <c r="EG461" i="1"/>
  <c r="AP26" i="1"/>
  <c r="F86" i="1"/>
  <c r="AP429" i="1"/>
  <c r="CP72" i="1"/>
  <c r="O72" i="1" s="1"/>
  <c r="CP74" i="1"/>
  <c r="O74" i="1" s="1"/>
  <c r="CZ151" i="1"/>
  <c r="Y151" i="1" s="1"/>
  <c r="CY151" i="1"/>
  <c r="X151" i="1" s="1"/>
  <c r="GM151" i="1" s="1"/>
  <c r="GA26" i="1"/>
  <c r="ER77" i="1"/>
  <c r="GN30" i="1"/>
  <c r="DV295" i="1"/>
  <c r="CZ123" i="1"/>
  <c r="Y123" i="1" s="1"/>
  <c r="AL184" i="1" s="1"/>
  <c r="GN170" i="1"/>
  <c r="F203" i="1"/>
  <c r="AU111" i="1"/>
  <c r="GN71" i="1"/>
  <c r="GN331" i="1"/>
  <c r="GN285" i="1"/>
  <c r="GN157" i="1"/>
  <c r="AJ111" i="1"/>
  <c r="W184" i="1"/>
  <c r="DT390" i="1"/>
  <c r="DG397" i="1"/>
  <c r="AP218" i="1"/>
  <c r="F304" i="1"/>
  <c r="CY162" i="1"/>
  <c r="X162" i="1" s="1"/>
  <c r="CZ162" i="1"/>
  <c r="Y162" i="1" s="1"/>
  <c r="DN356" i="1"/>
  <c r="EA329" i="1"/>
  <c r="AF111" i="1"/>
  <c r="S184" i="1"/>
  <c r="GN28" i="1"/>
  <c r="GM28" i="1"/>
  <c r="AC390" i="1"/>
  <c r="CF397" i="1"/>
  <c r="P397" i="1"/>
  <c r="CE397" i="1"/>
  <c r="CH397" i="1"/>
  <c r="FZ390" i="1"/>
  <c r="EQ397" i="1"/>
  <c r="F423" i="1"/>
  <c r="Y390" i="1"/>
  <c r="AD329" i="1"/>
  <c r="Q356" i="1"/>
  <c r="AX390" i="1"/>
  <c r="F404" i="1"/>
  <c r="S356" i="1"/>
  <c r="AF329" i="1"/>
  <c r="EM111" i="1"/>
  <c r="P203" i="1"/>
  <c r="GM146" i="1"/>
  <c r="GN146" i="1"/>
  <c r="BC18" i="1"/>
  <c r="F477" i="1"/>
  <c r="AC111" i="1"/>
  <c r="CH184" i="1"/>
  <c r="CF184" i="1"/>
  <c r="P184" i="1"/>
  <c r="CE184" i="1"/>
  <c r="GM56" i="1"/>
  <c r="GN56" i="1"/>
  <c r="CZ172" i="1"/>
  <c r="Y172" i="1" s="1"/>
  <c r="CY172" i="1"/>
  <c r="X172" i="1" s="1"/>
  <c r="GM172" i="1" s="1"/>
  <c r="AZ356" i="1"/>
  <c r="CI329" i="1"/>
  <c r="AC295" i="1"/>
  <c r="GA111" i="1"/>
  <c r="ER184" i="1"/>
  <c r="GN121" i="1"/>
  <c r="GM121" i="1"/>
  <c r="CP162" i="1"/>
  <c r="O162" i="1" s="1"/>
  <c r="DW218" i="1"/>
  <c r="DJ295" i="1"/>
  <c r="V356" i="1"/>
  <c r="AI329" i="1"/>
  <c r="AG329" i="1"/>
  <c r="T356" i="1"/>
  <c r="EA111" i="1"/>
  <c r="DN184" i="1"/>
  <c r="ED390" i="1"/>
  <c r="DQ397" i="1"/>
  <c r="F422" i="1"/>
  <c r="X390" i="1"/>
  <c r="AZ295" i="1"/>
  <c r="CI218" i="1"/>
  <c r="CY342" i="1"/>
  <c r="X342" i="1" s="1"/>
  <c r="EC356" i="1" s="1"/>
  <c r="CZ342" i="1"/>
  <c r="Y342" i="1" s="1"/>
  <c r="W356" i="1"/>
  <c r="AJ329" i="1"/>
  <c r="GN161" i="1"/>
  <c r="GM161" i="1"/>
  <c r="GM260" i="1"/>
  <c r="GN260" i="1"/>
  <c r="GN75" i="1"/>
  <c r="GM75" i="1"/>
  <c r="CZ243" i="1"/>
  <c r="Y243" i="1" s="1"/>
  <c r="CY243" i="1"/>
  <c r="X243" i="1" s="1"/>
  <c r="GM243" i="1" s="1"/>
  <c r="GM148" i="1"/>
  <c r="GN148" i="1"/>
  <c r="AK184" i="1"/>
  <c r="P95" i="1"/>
  <c r="EL26" i="1"/>
  <c r="EL429" i="1"/>
  <c r="FY26" i="1"/>
  <c r="EP77" i="1"/>
  <c r="CP47" i="1"/>
  <c r="O47" i="1" s="1"/>
  <c r="CZ341" i="1"/>
  <c r="Y341" i="1" s="1"/>
  <c r="CY341" i="1"/>
  <c r="X341" i="1" s="1"/>
  <c r="AK356" i="1" s="1"/>
  <c r="GN251" i="1"/>
  <c r="GM251" i="1"/>
  <c r="P400" i="1"/>
  <c r="DH390" i="1"/>
  <c r="W390" i="1"/>
  <c r="F421" i="1"/>
  <c r="GM128" i="1"/>
  <c r="GN128" i="1"/>
  <c r="CZ74" i="1"/>
  <c r="Y74" i="1" s="1"/>
  <c r="CY74" i="1"/>
  <c r="X74" i="1" s="1"/>
  <c r="CJ218" i="1"/>
  <c r="BA295" i="1"/>
  <c r="FV390" i="1"/>
  <c r="EM397" i="1"/>
  <c r="CZ160" i="1"/>
  <c r="Y160" i="1" s="1"/>
  <c r="ED184" i="1" s="1"/>
  <c r="CY160" i="1"/>
  <c r="X160" i="1" s="1"/>
  <c r="GM160" i="1" s="1"/>
  <c r="GN267" i="1"/>
  <c r="GN350" i="1"/>
  <c r="DO295" i="1"/>
  <c r="EB218" i="1"/>
  <c r="CZ152" i="1"/>
  <c r="Y152" i="1" s="1"/>
  <c r="CY152" i="1"/>
  <c r="X152" i="1" s="1"/>
  <c r="EC184" i="1" s="1"/>
  <c r="DX184" i="1"/>
  <c r="GM115" i="1"/>
  <c r="GN115" i="1"/>
  <c r="GN70" i="1"/>
  <c r="F302" i="1"/>
  <c r="AX218" i="1"/>
  <c r="P421" i="1"/>
  <c r="DO390" i="1"/>
  <c r="GN239" i="1"/>
  <c r="GM239" i="1"/>
  <c r="EP390" i="1"/>
  <c r="P404" i="1"/>
  <c r="DV329" i="1"/>
  <c r="DI356" i="1"/>
  <c r="CZ255" i="1"/>
  <c r="Y255" i="1" s="1"/>
  <c r="GN255" i="1" s="1"/>
  <c r="CY255" i="1"/>
  <c r="X255" i="1" s="1"/>
  <c r="AE218" i="1"/>
  <c r="R295" i="1"/>
  <c r="GM254" i="1"/>
  <c r="GN254" i="1"/>
  <c r="EH111" i="1"/>
  <c r="P193" i="1"/>
  <c r="DX295" i="1"/>
  <c r="CG111" i="1"/>
  <c r="AX184" i="1"/>
  <c r="GN61" i="1"/>
  <c r="GM61" i="1"/>
  <c r="P86" i="1"/>
  <c r="EH26" i="1"/>
  <c r="EH429" i="1"/>
  <c r="CP43" i="1"/>
  <c r="O43" i="1" s="1"/>
  <c r="GN182" i="1"/>
  <c r="GM182" i="1"/>
  <c r="CP137" i="1"/>
  <c r="O137" i="1" s="1"/>
  <c r="CG26" i="1"/>
  <c r="AX77" i="1"/>
  <c r="GM331" i="1"/>
  <c r="P375" i="1"/>
  <c r="EM329" i="1"/>
  <c r="DU295" i="1"/>
  <c r="DX356" i="1"/>
  <c r="GM169" i="1"/>
  <c r="CY242" i="1"/>
  <c r="X242" i="1" s="1"/>
  <c r="GN242" i="1" s="1"/>
  <c r="CZ242" i="1"/>
  <c r="Y242" i="1" s="1"/>
  <c r="EK397" i="1"/>
  <c r="FT390" i="1"/>
  <c r="DY26" i="1"/>
  <c r="DL77" i="1"/>
  <c r="GN118" i="1"/>
  <c r="GM118" i="1"/>
  <c r="EU22" i="1"/>
  <c r="P445" i="1"/>
  <c r="EU461" i="1"/>
  <c r="GN48" i="1"/>
  <c r="GM48" i="1"/>
  <c r="GM240" i="1"/>
  <c r="GN240" i="1"/>
  <c r="CY159" i="1"/>
  <c r="X159" i="1" s="1"/>
  <c r="CZ159" i="1"/>
  <c r="Y159" i="1" s="1"/>
  <c r="CP64" i="1"/>
  <c r="O64" i="1" s="1"/>
  <c r="GM158" i="1"/>
  <c r="GN158" i="1"/>
  <c r="CY54" i="1"/>
  <c r="X54" i="1" s="1"/>
  <c r="GM54" i="1" s="1"/>
  <c r="CZ54" i="1"/>
  <c r="Y54" i="1" s="1"/>
  <c r="AL77" i="1" s="1"/>
  <c r="DZ77" i="1"/>
  <c r="EO397" i="1"/>
  <c r="FX390" i="1"/>
  <c r="EP329" i="1"/>
  <c r="P363" i="1"/>
  <c r="DZ356" i="1"/>
  <c r="AL356" i="1"/>
  <c r="AH295" i="1"/>
  <c r="GN221" i="1"/>
  <c r="CI111" i="1"/>
  <c r="AZ184" i="1"/>
  <c r="DT356" i="1"/>
  <c r="CP152" i="1"/>
  <c r="O152" i="1" s="1"/>
  <c r="GN133" i="1"/>
  <c r="GM133" i="1"/>
  <c r="GN116" i="1"/>
  <c r="GM116" i="1"/>
  <c r="EI26" i="1"/>
  <c r="P87" i="1"/>
  <c r="EI429" i="1"/>
  <c r="Q390" i="1"/>
  <c r="F409" i="1"/>
  <c r="AO22" i="1"/>
  <c r="F433" i="1"/>
  <c r="AO461" i="1"/>
  <c r="DT184" i="1"/>
  <c r="GN114" i="1"/>
  <c r="GM114" i="1"/>
  <c r="GN29" i="1"/>
  <c r="EC390" i="1"/>
  <c r="DP397" i="1"/>
  <c r="AP329" i="1"/>
  <c r="F365" i="1"/>
  <c r="CY238" i="1"/>
  <c r="X238" i="1" s="1"/>
  <c r="GN238" i="1" s="1"/>
  <c r="CZ238" i="1"/>
  <c r="Y238" i="1" s="1"/>
  <c r="GM283" i="1"/>
  <c r="GN283" i="1"/>
  <c r="ED295" i="1"/>
  <c r="AQ111" i="1"/>
  <c r="F194" i="1"/>
  <c r="GM138" i="1"/>
  <c r="GN138" i="1"/>
  <c r="DU77" i="1"/>
  <c r="GM120" i="1"/>
  <c r="GN120" i="1"/>
  <c r="AZ77" i="1"/>
  <c r="CI26" i="1"/>
  <c r="CD390" i="1"/>
  <c r="AU397" i="1"/>
  <c r="DJ356" i="1"/>
  <c r="DW329" i="1"/>
  <c r="DO329" i="1"/>
  <c r="P380" i="1"/>
  <c r="AQ26" i="1"/>
  <c r="F87" i="1"/>
  <c r="AQ429" i="1"/>
  <c r="AU329" i="1"/>
  <c r="F375" i="1"/>
  <c r="P100" i="1"/>
  <c r="DN26" i="1"/>
  <c r="AB356" i="1"/>
  <c r="ED111" i="1" l="1"/>
  <c r="DQ184" i="1"/>
  <c r="EC26" i="1"/>
  <c r="DP77" i="1"/>
  <c r="AK329" i="1"/>
  <c r="X356" i="1"/>
  <c r="AL111" i="1"/>
  <c r="Y184" i="1"/>
  <c r="AB26" i="1"/>
  <c r="O77" i="1"/>
  <c r="AL26" i="1"/>
  <c r="Y77" i="1"/>
  <c r="EC111" i="1"/>
  <c r="DP184" i="1"/>
  <c r="AQ22" i="1"/>
  <c r="AQ461" i="1"/>
  <c r="F439" i="1"/>
  <c r="DT111" i="1"/>
  <c r="DG184" i="1"/>
  <c r="EI22" i="1"/>
  <c r="EI461" i="1"/>
  <c r="P439" i="1"/>
  <c r="DG356" i="1"/>
  <c r="DT329" i="1"/>
  <c r="DU218" i="1"/>
  <c r="DH295" i="1"/>
  <c r="FW295" i="1"/>
  <c r="FX295" i="1"/>
  <c r="FZ295" i="1"/>
  <c r="AX26" i="1"/>
  <c r="F84" i="1"/>
  <c r="AX429" i="1"/>
  <c r="DK295" i="1"/>
  <c r="DX218" i="1"/>
  <c r="DO218" i="1"/>
  <c r="P319" i="1"/>
  <c r="BA218" i="1"/>
  <c r="F315" i="1"/>
  <c r="F380" i="1"/>
  <c r="W329" i="1"/>
  <c r="AZ218" i="1"/>
  <c r="F306" i="1"/>
  <c r="CF111" i="1"/>
  <c r="AW184" i="1"/>
  <c r="GN160" i="1"/>
  <c r="FT184" i="1" s="1"/>
  <c r="GM255" i="1"/>
  <c r="F368" i="1"/>
  <c r="Q329" i="1"/>
  <c r="P405" i="1"/>
  <c r="EQ390" i="1"/>
  <c r="F400" i="1"/>
  <c r="P390" i="1"/>
  <c r="DV218" i="1"/>
  <c r="DI295" i="1"/>
  <c r="AP22" i="1"/>
  <c r="AP461" i="1"/>
  <c r="F438" i="1"/>
  <c r="V16" i="2" s="1"/>
  <c r="V18" i="2" s="1"/>
  <c r="AS397" i="1"/>
  <c r="CB390" i="1"/>
  <c r="CF26" i="1"/>
  <c r="AW77" i="1"/>
  <c r="GN135" i="1"/>
  <c r="CB184" i="1" s="1"/>
  <c r="GM135" i="1"/>
  <c r="ED329" i="1"/>
  <c r="DQ356" i="1"/>
  <c r="GM164" i="1"/>
  <c r="CE356" i="1"/>
  <c r="CF356" i="1"/>
  <c r="P356" i="1"/>
  <c r="AC329" i="1"/>
  <c r="CH356" i="1"/>
  <c r="GM341" i="1"/>
  <c r="CA356" i="1" s="1"/>
  <c r="AF218" i="1"/>
  <c r="S295" i="1"/>
  <c r="V26" i="1"/>
  <c r="F100" i="1"/>
  <c r="V429" i="1"/>
  <c r="R26" i="1"/>
  <c r="R429" i="1"/>
  <c r="F91" i="1"/>
  <c r="DL218" i="1"/>
  <c r="P316" i="1"/>
  <c r="ES111" i="1"/>
  <c r="P204" i="1"/>
  <c r="DL111" i="1"/>
  <c r="P205" i="1"/>
  <c r="AO18" i="1"/>
  <c r="F465" i="1"/>
  <c r="AZ111" i="1"/>
  <c r="F195" i="1"/>
  <c r="AB184" i="1"/>
  <c r="F309" i="1"/>
  <c r="R218" i="1"/>
  <c r="P368" i="1"/>
  <c r="DI329" i="1"/>
  <c r="EM390" i="1"/>
  <c r="P416" i="1"/>
  <c r="EL22" i="1"/>
  <c r="EL461" i="1"/>
  <c r="P447" i="1"/>
  <c r="F16" i="2" s="1"/>
  <c r="F18" i="2" s="1"/>
  <c r="P207" i="1"/>
  <c r="DN111" i="1"/>
  <c r="GM162" i="1"/>
  <c r="GN162" i="1"/>
  <c r="ER111" i="1"/>
  <c r="P195" i="1"/>
  <c r="AZ329" i="1"/>
  <c r="F367" i="1"/>
  <c r="CH111" i="1"/>
  <c r="AY184" i="1"/>
  <c r="EB111" i="1"/>
  <c r="DO184" i="1"/>
  <c r="FW356" i="1"/>
  <c r="FX356" i="1"/>
  <c r="DU329" i="1"/>
  <c r="FZ356" i="1"/>
  <c r="DH356" i="1"/>
  <c r="AB390" i="1"/>
  <c r="O397" i="1"/>
  <c r="AX329" i="1"/>
  <c r="F363" i="1"/>
  <c r="EC218" i="1"/>
  <c r="DP295" i="1"/>
  <c r="GN341" i="1"/>
  <c r="ET18" i="1"/>
  <c r="P474" i="1"/>
  <c r="DT218" i="1"/>
  <c r="DG295" i="1"/>
  <c r="F378" i="1"/>
  <c r="U329" i="1"/>
  <c r="T111" i="1"/>
  <c r="F205" i="1"/>
  <c r="DU26" i="1"/>
  <c r="FZ77" i="1"/>
  <c r="FX77" i="1"/>
  <c r="FW77" i="1"/>
  <c r="DH77" i="1"/>
  <c r="DN429" i="1"/>
  <c r="F416" i="1"/>
  <c r="AU390" i="1"/>
  <c r="AU429" i="1"/>
  <c r="AZ26" i="1"/>
  <c r="F88" i="1"/>
  <c r="AZ429" i="1"/>
  <c r="DP390" i="1"/>
  <c r="P422" i="1"/>
  <c r="GN152" i="1"/>
  <c r="GM152" i="1"/>
  <c r="FS184" i="1" s="1"/>
  <c r="FT295" i="1"/>
  <c r="DZ26" i="1"/>
  <c r="DM77" i="1"/>
  <c r="EU18" i="1"/>
  <c r="P477" i="1"/>
  <c r="EK390" i="1"/>
  <c r="P414" i="1"/>
  <c r="DK356" i="1"/>
  <c r="DX329" i="1"/>
  <c r="GM43" i="1"/>
  <c r="GN43" i="1"/>
  <c r="FT77" i="1" s="1"/>
  <c r="DT77" i="1"/>
  <c r="DX111" i="1"/>
  <c r="DK184" i="1"/>
  <c r="EP26" i="1"/>
  <c r="P84" i="1"/>
  <c r="EP429" i="1"/>
  <c r="DQ390" i="1"/>
  <c r="P423" i="1"/>
  <c r="F377" i="1"/>
  <c r="T329" i="1"/>
  <c r="DJ218" i="1"/>
  <c r="P309" i="1"/>
  <c r="AC218" i="1"/>
  <c r="CF295" i="1"/>
  <c r="CE295" i="1"/>
  <c r="P295" i="1"/>
  <c r="P429" i="1" s="1"/>
  <c r="CH295" i="1"/>
  <c r="P111" i="1"/>
  <c r="F187" i="1"/>
  <c r="GM242" i="1"/>
  <c r="AV397" i="1"/>
  <c r="CE390" i="1"/>
  <c r="GM238" i="1"/>
  <c r="GM72" i="1"/>
  <c r="GN72" i="1"/>
  <c r="EG18" i="1"/>
  <c r="P465" i="1"/>
  <c r="GM342" i="1"/>
  <c r="GN342" i="1"/>
  <c r="FT356" i="1" s="1"/>
  <c r="DJ26" i="1"/>
  <c r="P91" i="1"/>
  <c r="DJ429" i="1"/>
  <c r="DU111" i="1"/>
  <c r="FZ184" i="1"/>
  <c r="FX184" i="1"/>
  <c r="DH184" i="1"/>
  <c r="FW184" i="1"/>
  <c r="GM159" i="1"/>
  <c r="GN159" i="1"/>
  <c r="CE26" i="1"/>
  <c r="AV77" i="1"/>
  <c r="DX26" i="1"/>
  <c r="DK77" i="1"/>
  <c r="GN163" i="1"/>
  <c r="ES26" i="1"/>
  <c r="P97" i="1"/>
  <c r="ES429" i="1"/>
  <c r="AT22" i="1"/>
  <c r="AT461" i="1"/>
  <c r="F447" i="1"/>
  <c r="U16" i="2" s="1"/>
  <c r="U18" i="2" s="1"/>
  <c r="GN151" i="1"/>
  <c r="F319" i="1"/>
  <c r="W218" i="1"/>
  <c r="AG218" i="1"/>
  <c r="T295" i="1"/>
  <c r="BA111" i="1"/>
  <c r="F204" i="1"/>
  <c r="GM123" i="1"/>
  <c r="CA184" i="1" s="1"/>
  <c r="P89" i="1"/>
  <c r="DI26" i="1"/>
  <c r="DI429" i="1"/>
  <c r="Q218" i="1"/>
  <c r="F307" i="1"/>
  <c r="F92" i="1"/>
  <c r="S26" i="1"/>
  <c r="S429" i="1"/>
  <c r="V111" i="1"/>
  <c r="F207" i="1"/>
  <c r="DI111" i="1"/>
  <c r="P196" i="1"/>
  <c r="GN243" i="1"/>
  <c r="U111" i="1"/>
  <c r="F206" i="1"/>
  <c r="Q111" i="1"/>
  <c r="F196" i="1"/>
  <c r="Q26" i="1"/>
  <c r="F89" i="1"/>
  <c r="Q429" i="1"/>
  <c r="T26" i="1"/>
  <c r="F98" i="1"/>
  <c r="T429" i="1"/>
  <c r="DQ295" i="1"/>
  <c r="ED218" i="1"/>
  <c r="AH218" i="1"/>
  <c r="U295" i="1"/>
  <c r="GM64" i="1"/>
  <c r="GN64" i="1"/>
  <c r="DL26" i="1"/>
  <c r="P98" i="1"/>
  <c r="DL429" i="1"/>
  <c r="EH22" i="1"/>
  <c r="P438" i="1"/>
  <c r="G16" i="2" s="1"/>
  <c r="G18" i="2" s="1"/>
  <c r="EH461" i="1"/>
  <c r="AK111" i="1"/>
  <c r="X184" i="1"/>
  <c r="CA77" i="1"/>
  <c r="DG390" i="1"/>
  <c r="P399" i="1"/>
  <c r="GN62" i="1"/>
  <c r="GM62" i="1"/>
  <c r="DQ77" i="1"/>
  <c r="ED26" i="1"/>
  <c r="X77" i="1"/>
  <c r="AK26" i="1"/>
  <c r="GM236" i="1"/>
  <c r="CA295" i="1" s="1"/>
  <c r="GN236" i="1"/>
  <c r="CB295" i="1" s="1"/>
  <c r="AB295" i="1"/>
  <c r="DL329" i="1"/>
  <c r="P377" i="1"/>
  <c r="AL329" i="1"/>
  <c r="Y356" i="1"/>
  <c r="GN54" i="1"/>
  <c r="CB77" i="1" s="1"/>
  <c r="F371" i="1"/>
  <c r="S329" i="1"/>
  <c r="AW397" i="1"/>
  <c r="CF390" i="1"/>
  <c r="DN329" i="1"/>
  <c r="P379" i="1"/>
  <c r="R329" i="1"/>
  <c r="F370" i="1"/>
  <c r="P402" i="1"/>
  <c r="EN390" i="1"/>
  <c r="CH26" i="1"/>
  <c r="AY77" i="1"/>
  <c r="FS295" i="1"/>
  <c r="DN218" i="1"/>
  <c r="P318" i="1"/>
  <c r="AL295" i="1"/>
  <c r="DM218" i="1"/>
  <c r="P317" i="1"/>
  <c r="V218" i="1"/>
  <c r="F318" i="1"/>
  <c r="W26" i="1"/>
  <c r="F101" i="1"/>
  <c r="W429" i="1"/>
  <c r="BA26" i="1"/>
  <c r="F97" i="1"/>
  <c r="BA429" i="1"/>
  <c r="DM111" i="1"/>
  <c r="P206" i="1"/>
  <c r="ES218" i="1"/>
  <c r="P315" i="1"/>
  <c r="O356" i="1"/>
  <c r="AB329" i="1"/>
  <c r="DJ329" i="1"/>
  <c r="P370" i="1"/>
  <c r="DZ329" i="1"/>
  <c r="DM356" i="1"/>
  <c r="P403" i="1"/>
  <c r="EO390" i="1"/>
  <c r="GM137" i="1"/>
  <c r="GN137" i="1"/>
  <c r="AX111" i="1"/>
  <c r="F191" i="1"/>
  <c r="GM47" i="1"/>
  <c r="GN47" i="1"/>
  <c r="EC329" i="1"/>
  <c r="DP356" i="1"/>
  <c r="V329" i="1"/>
  <c r="F379" i="1"/>
  <c r="AV184" i="1"/>
  <c r="CE111" i="1"/>
  <c r="CH390" i="1"/>
  <c r="AY397" i="1"/>
  <c r="S111" i="1"/>
  <c r="F199" i="1"/>
  <c r="F208" i="1"/>
  <c r="W111" i="1"/>
  <c r="CB356" i="1"/>
  <c r="ER26" i="1"/>
  <c r="P88" i="1"/>
  <c r="ER429" i="1"/>
  <c r="GN74" i="1"/>
  <c r="GM74" i="1"/>
  <c r="GM45" i="1"/>
  <c r="GN45" i="1"/>
  <c r="FS356" i="1"/>
  <c r="CA390" i="1"/>
  <c r="AR397" i="1"/>
  <c r="P26" i="1"/>
  <c r="F80" i="1"/>
  <c r="EP111" i="1"/>
  <c r="P191" i="1"/>
  <c r="EJ390" i="1"/>
  <c r="P424" i="1"/>
  <c r="P376" i="1"/>
  <c r="ES329" i="1"/>
  <c r="EM429" i="1"/>
  <c r="F376" i="1"/>
  <c r="BA329" i="1"/>
  <c r="BB18" i="1"/>
  <c r="F474" i="1"/>
  <c r="AK295" i="1"/>
  <c r="U26" i="1"/>
  <c r="F99" i="1"/>
  <c r="U429" i="1"/>
  <c r="DO26" i="1"/>
  <c r="P101" i="1"/>
  <c r="DO429" i="1"/>
  <c r="R111" i="1"/>
  <c r="F198" i="1"/>
  <c r="DJ111" i="1"/>
  <c r="P198" i="1"/>
  <c r="P22" i="1" l="1"/>
  <c r="F432" i="1"/>
  <c r="P461" i="1"/>
  <c r="FT26" i="1"/>
  <c r="EK77" i="1"/>
  <c r="CA111" i="1"/>
  <c r="AR184" i="1"/>
  <c r="EJ184" i="1"/>
  <c r="FS111" i="1"/>
  <c r="AR356" i="1"/>
  <c r="CA329" i="1"/>
  <c r="CB26" i="1"/>
  <c r="AS77" i="1"/>
  <c r="CB111" i="1"/>
  <c r="AS184" i="1"/>
  <c r="FT111" i="1"/>
  <c r="EK184" i="1"/>
  <c r="U22" i="1"/>
  <c r="F451" i="1"/>
  <c r="U461" i="1"/>
  <c r="EJ295" i="1"/>
  <c r="FS218" i="1"/>
  <c r="EK356" i="1"/>
  <c r="FT329" i="1"/>
  <c r="DT26" i="1"/>
  <c r="DG77" i="1"/>
  <c r="DN22" i="1"/>
  <c r="P452" i="1"/>
  <c r="DN461" i="1"/>
  <c r="O390" i="1"/>
  <c r="F399" i="1"/>
  <c r="F425" i="1" s="1"/>
  <c r="P329" i="1"/>
  <c r="F359" i="1"/>
  <c r="AW26" i="1"/>
  <c r="AW429" i="1"/>
  <c r="F83" i="1"/>
  <c r="AL218" i="1"/>
  <c r="Y295" i="1"/>
  <c r="F85" i="1"/>
  <c r="AY26" i="1"/>
  <c r="AK218" i="1"/>
  <c r="X295" i="1"/>
  <c r="P381" i="1"/>
  <c r="DP329" i="1"/>
  <c r="BA22" i="1"/>
  <c r="BA461" i="1"/>
  <c r="F449" i="1"/>
  <c r="CB218" i="1"/>
  <c r="AS295" i="1"/>
  <c r="P425" i="1"/>
  <c r="DL22" i="1"/>
  <c r="P450" i="1"/>
  <c r="DL461" i="1"/>
  <c r="DQ218" i="1"/>
  <c r="P321" i="1"/>
  <c r="Q22" i="1"/>
  <c r="Q461" i="1"/>
  <c r="F441" i="1"/>
  <c r="S22" i="1"/>
  <c r="S461" i="1"/>
  <c r="F444" i="1"/>
  <c r="Y16" i="2" s="1"/>
  <c r="Y18" i="2" s="1"/>
  <c r="FZ111" i="1"/>
  <c r="EQ184" i="1"/>
  <c r="CF218" i="1"/>
  <c r="AW295" i="1"/>
  <c r="EP22" i="1"/>
  <c r="P436" i="1"/>
  <c r="EP461" i="1"/>
  <c r="EN77" i="1"/>
  <c r="FW26" i="1"/>
  <c r="P297" i="1"/>
  <c r="DG218" i="1"/>
  <c r="FZ329" i="1"/>
  <c r="EQ356" i="1"/>
  <c r="P208" i="1"/>
  <c r="DO111" i="1"/>
  <c r="S218" i="1"/>
  <c r="F310" i="1"/>
  <c r="F414" i="1"/>
  <c r="AS390" i="1"/>
  <c r="DI218" i="1"/>
  <c r="P307" i="1"/>
  <c r="P298" i="1"/>
  <c r="DH218" i="1"/>
  <c r="DP26" i="1"/>
  <c r="P102" i="1"/>
  <c r="DP429" i="1"/>
  <c r="EM22" i="1"/>
  <c r="P448" i="1"/>
  <c r="H16" i="2" s="1"/>
  <c r="H18" i="2" s="1"/>
  <c r="EM461" i="1"/>
  <c r="FS329" i="1"/>
  <c r="EJ356" i="1"/>
  <c r="CB329" i="1"/>
  <c r="AS356" i="1"/>
  <c r="AV111" i="1"/>
  <c r="F189" i="1"/>
  <c r="CA218" i="1"/>
  <c r="AR295" i="1"/>
  <c r="DQ26" i="1"/>
  <c r="P103" i="1"/>
  <c r="DQ429" i="1"/>
  <c r="EH18" i="1"/>
  <c r="P470" i="1"/>
  <c r="U218" i="1"/>
  <c r="F317" i="1"/>
  <c r="T22" i="1"/>
  <c r="T461" i="1"/>
  <c r="F450" i="1"/>
  <c r="DI22" i="1"/>
  <c r="DI461" i="1"/>
  <c r="P441" i="1"/>
  <c r="AT18" i="1"/>
  <c r="F479" i="1"/>
  <c r="AV26" i="1"/>
  <c r="F82" i="1"/>
  <c r="FW111" i="1"/>
  <c r="EN184" i="1"/>
  <c r="F402" i="1"/>
  <c r="AV390" i="1"/>
  <c r="AY295" i="1"/>
  <c r="CH218" i="1"/>
  <c r="FT218" i="1"/>
  <c r="EK295" i="1"/>
  <c r="FX26" i="1"/>
  <c r="EO77" i="1"/>
  <c r="DP218" i="1"/>
  <c r="P320" i="1"/>
  <c r="V22" i="1"/>
  <c r="V461" i="1"/>
  <c r="F452" i="1"/>
  <c r="DQ329" i="1"/>
  <c r="P382" i="1"/>
  <c r="DK218" i="1"/>
  <c r="P310" i="1"/>
  <c r="FZ218" i="1"/>
  <c r="EQ295" i="1"/>
  <c r="P471" i="1"/>
  <c r="EI18" i="1"/>
  <c r="DP111" i="1"/>
  <c r="P209" i="1"/>
  <c r="O26" i="1"/>
  <c r="F79" i="1"/>
  <c r="F381" i="1"/>
  <c r="X329" i="1"/>
  <c r="DO22" i="1"/>
  <c r="P453" i="1"/>
  <c r="DO461" i="1"/>
  <c r="ER22" i="1"/>
  <c r="P440" i="1"/>
  <c r="ER461" i="1"/>
  <c r="AY390" i="1"/>
  <c r="F405" i="1"/>
  <c r="P378" i="1"/>
  <c r="DM329" i="1"/>
  <c r="CA26" i="1"/>
  <c r="AR77" i="1"/>
  <c r="DH111" i="1"/>
  <c r="P187" i="1"/>
  <c r="DJ22" i="1"/>
  <c r="DJ461" i="1"/>
  <c r="P443" i="1"/>
  <c r="P218" i="1"/>
  <c r="F298" i="1"/>
  <c r="DK329" i="1"/>
  <c r="P371" i="1"/>
  <c r="AU22" i="1"/>
  <c r="F448" i="1"/>
  <c r="W16" i="2" s="1"/>
  <c r="W18" i="2" s="1"/>
  <c r="AU461" i="1"/>
  <c r="FZ26" i="1"/>
  <c r="EQ77" i="1"/>
  <c r="FX329" i="1"/>
  <c r="EO356" i="1"/>
  <c r="EL18" i="1"/>
  <c r="P479" i="1"/>
  <c r="AB111" i="1"/>
  <c r="O184" i="1"/>
  <c r="AW356" i="1"/>
  <c r="CF329" i="1"/>
  <c r="AP18" i="1"/>
  <c r="F470" i="1"/>
  <c r="AW111" i="1"/>
  <c r="F190" i="1"/>
  <c r="AX22" i="1"/>
  <c r="AX461" i="1"/>
  <c r="F436" i="1"/>
  <c r="FX218" i="1"/>
  <c r="EO295" i="1"/>
  <c r="AQ18" i="1"/>
  <c r="F471" i="1"/>
  <c r="DQ111" i="1"/>
  <c r="P210" i="1"/>
  <c r="F424" i="1"/>
  <c r="AR390" i="1"/>
  <c r="F358" i="1"/>
  <c r="O329" i="1"/>
  <c r="W22" i="1"/>
  <c r="W461" i="1"/>
  <c r="F453" i="1"/>
  <c r="F403" i="1"/>
  <c r="AW390" i="1"/>
  <c r="F382" i="1"/>
  <c r="Y329" i="1"/>
  <c r="O295" i="1"/>
  <c r="AB218" i="1"/>
  <c r="X26" i="1"/>
  <c r="F102" i="1"/>
  <c r="X111" i="1"/>
  <c r="F209" i="1"/>
  <c r="T218" i="1"/>
  <c r="F316" i="1"/>
  <c r="ES22" i="1"/>
  <c r="P449" i="1"/>
  <c r="ES461" i="1"/>
  <c r="DK26" i="1"/>
  <c r="P92" i="1"/>
  <c r="DK429" i="1"/>
  <c r="FX111" i="1"/>
  <c r="EO184" i="1"/>
  <c r="CE218" i="1"/>
  <c r="AV295" i="1"/>
  <c r="DK111" i="1"/>
  <c r="P199" i="1"/>
  <c r="FS77" i="1"/>
  <c r="P99" i="1"/>
  <c r="DM26" i="1"/>
  <c r="DM429" i="1"/>
  <c r="AZ22" i="1"/>
  <c r="F440" i="1"/>
  <c r="AZ461" i="1"/>
  <c r="DH26" i="1"/>
  <c r="P80" i="1"/>
  <c r="DH429" i="1"/>
  <c r="P359" i="1"/>
  <c r="DH329" i="1"/>
  <c r="EN356" i="1"/>
  <c r="FW329" i="1"/>
  <c r="AY111" i="1"/>
  <c r="F192" i="1"/>
  <c r="R22" i="1"/>
  <c r="R461" i="1"/>
  <c r="F443" i="1"/>
  <c r="CH329" i="1"/>
  <c r="AY356" i="1"/>
  <c r="CE329" i="1"/>
  <c r="AV356" i="1"/>
  <c r="EN295" i="1"/>
  <c r="FW218" i="1"/>
  <c r="DG329" i="1"/>
  <c r="P358" i="1"/>
  <c r="DG111" i="1"/>
  <c r="P186" i="1"/>
  <c r="P212" i="1" s="1"/>
  <c r="Y26" i="1"/>
  <c r="F103" i="1"/>
  <c r="Y429" i="1"/>
  <c r="Y111" i="1"/>
  <c r="F210" i="1"/>
  <c r="FS26" i="1" l="1"/>
  <c r="EJ77" i="1"/>
  <c r="AX18" i="1"/>
  <c r="F468" i="1"/>
  <c r="O111" i="1"/>
  <c r="F186" i="1"/>
  <c r="F212" i="1" s="1"/>
  <c r="EO329" i="1"/>
  <c r="P362" i="1"/>
  <c r="DJ18" i="1"/>
  <c r="P475" i="1"/>
  <c r="V18" i="1"/>
  <c r="F484" i="1"/>
  <c r="EO26" i="1"/>
  <c r="P83" i="1"/>
  <c r="EO429" i="1"/>
  <c r="DI18" i="1"/>
  <c r="P473" i="1"/>
  <c r="AR218" i="1"/>
  <c r="F322" i="1"/>
  <c r="F373" i="1"/>
  <c r="AS329" i="1"/>
  <c r="EM18" i="1"/>
  <c r="P480" i="1"/>
  <c r="BA18" i="1"/>
  <c r="F481" i="1"/>
  <c r="F426" i="1"/>
  <c r="F427" i="1"/>
  <c r="P373" i="1"/>
  <c r="EK329" i="1"/>
  <c r="AR111" i="1"/>
  <c r="F211" i="1"/>
  <c r="Y22" i="1"/>
  <c r="F455" i="1"/>
  <c r="Y461" i="1"/>
  <c r="DM22" i="1"/>
  <c r="DM461" i="1"/>
  <c r="P451" i="1"/>
  <c r="EO111" i="1"/>
  <c r="P190" i="1"/>
  <c r="O218" i="1"/>
  <c r="F297" i="1"/>
  <c r="EO218" i="1"/>
  <c r="P301" i="1"/>
  <c r="DO18" i="1"/>
  <c r="P485" i="1"/>
  <c r="EQ218" i="1"/>
  <c r="P303" i="1"/>
  <c r="F303" i="1"/>
  <c r="AY218" i="1"/>
  <c r="EN26" i="1"/>
  <c r="P82" i="1"/>
  <c r="EN429" i="1"/>
  <c r="AW218" i="1"/>
  <c r="F301" i="1"/>
  <c r="Q18" i="1"/>
  <c r="F473" i="1"/>
  <c r="AS218" i="1"/>
  <c r="F312" i="1"/>
  <c r="DG26" i="1"/>
  <c r="P79" i="1"/>
  <c r="P105" i="1" s="1"/>
  <c r="DG429" i="1"/>
  <c r="P384" i="1"/>
  <c r="ES18" i="1"/>
  <c r="P481" i="1"/>
  <c r="R18" i="1"/>
  <c r="F475" i="1"/>
  <c r="DH22" i="1"/>
  <c r="P432" i="1"/>
  <c r="DH461" i="1"/>
  <c r="AV218" i="1"/>
  <c r="F300" i="1"/>
  <c r="DK22" i="1"/>
  <c r="P444" i="1"/>
  <c r="J16" i="2" s="1"/>
  <c r="J18" i="2" s="1"/>
  <c r="DK461" i="1"/>
  <c r="W18" i="1"/>
  <c r="F485" i="1"/>
  <c r="F362" i="1"/>
  <c r="AW329" i="1"/>
  <c r="F105" i="1"/>
  <c r="T18" i="1"/>
  <c r="F482" i="1"/>
  <c r="DP22" i="1"/>
  <c r="P454" i="1"/>
  <c r="DP461" i="1"/>
  <c r="P323" i="1"/>
  <c r="P192" i="1"/>
  <c r="EQ111" i="1"/>
  <c r="U18" i="1"/>
  <c r="F483" i="1"/>
  <c r="EJ111" i="1"/>
  <c r="P211" i="1"/>
  <c r="P213" i="1"/>
  <c r="P214" i="1"/>
  <c r="F364" i="1"/>
  <c r="AY329" i="1"/>
  <c r="EN329" i="1"/>
  <c r="P361" i="1"/>
  <c r="AU18" i="1"/>
  <c r="F480" i="1"/>
  <c r="AR26" i="1"/>
  <c r="F104" i="1"/>
  <c r="AR429" i="1"/>
  <c r="EN111" i="1"/>
  <c r="P189" i="1"/>
  <c r="EQ329" i="1"/>
  <c r="P364" i="1"/>
  <c r="P427" i="1"/>
  <c r="P426" i="1"/>
  <c r="X218" i="1"/>
  <c r="F320" i="1"/>
  <c r="AW22" i="1"/>
  <c r="AW461" i="1"/>
  <c r="F435" i="1"/>
  <c r="AS111" i="1"/>
  <c r="F201" i="1"/>
  <c r="P18" i="1"/>
  <c r="F464" i="1"/>
  <c r="EN218" i="1"/>
  <c r="P300" i="1"/>
  <c r="X429" i="1"/>
  <c r="DQ22" i="1"/>
  <c r="DQ461" i="1"/>
  <c r="P455" i="1"/>
  <c r="P482" i="1"/>
  <c r="DL18" i="1"/>
  <c r="Y218" i="1"/>
  <c r="F321" i="1"/>
  <c r="AR329" i="1"/>
  <c r="F383" i="1"/>
  <c r="AV329" i="1"/>
  <c r="F361" i="1"/>
  <c r="AZ18" i="1"/>
  <c r="F472" i="1"/>
  <c r="F384" i="1"/>
  <c r="EQ26" i="1"/>
  <c r="P85" i="1"/>
  <c r="EQ429" i="1"/>
  <c r="ER18" i="1"/>
  <c r="P472" i="1"/>
  <c r="O429" i="1"/>
  <c r="EK218" i="1"/>
  <c r="P312" i="1"/>
  <c r="AV429" i="1"/>
  <c r="P383" i="1"/>
  <c r="EJ329" i="1"/>
  <c r="EP18" i="1"/>
  <c r="P468" i="1"/>
  <c r="S18" i="1"/>
  <c r="F476" i="1"/>
  <c r="AY429" i="1"/>
  <c r="DN18" i="1"/>
  <c r="P484" i="1"/>
  <c r="EJ218" i="1"/>
  <c r="P322" i="1"/>
  <c r="EK111" i="1"/>
  <c r="P201" i="1"/>
  <c r="F94" i="1"/>
  <c r="AS26" i="1"/>
  <c r="AS429" i="1"/>
  <c r="EK26" i="1"/>
  <c r="P94" i="1"/>
  <c r="EK429" i="1"/>
  <c r="AS22" i="1" l="1"/>
  <c r="F446" i="1"/>
  <c r="T16" i="2" s="1"/>
  <c r="AS461" i="1"/>
  <c r="F106" i="1"/>
  <c r="F107" i="1"/>
  <c r="AY22" i="1"/>
  <c r="AY461" i="1"/>
  <c r="F437" i="1"/>
  <c r="F385" i="1"/>
  <c r="F386" i="1" s="1"/>
  <c r="Y18" i="1"/>
  <c r="F487" i="1"/>
  <c r="EJ26" i="1"/>
  <c r="P104" i="1"/>
  <c r="EJ429" i="1"/>
  <c r="O22" i="1"/>
  <c r="O461" i="1"/>
  <c r="F431" i="1"/>
  <c r="F457" i="1" s="1"/>
  <c r="X22" i="1"/>
  <c r="X461" i="1"/>
  <c r="F454" i="1"/>
  <c r="AW18" i="1"/>
  <c r="F467" i="1"/>
  <c r="DP18" i="1"/>
  <c r="P486" i="1"/>
  <c r="P106" i="1"/>
  <c r="P107" i="1"/>
  <c r="EN22" i="1"/>
  <c r="P434" i="1"/>
  <c r="EN461" i="1"/>
  <c r="DM18" i="1"/>
  <c r="P483" i="1"/>
  <c r="AV22" i="1"/>
  <c r="AV461" i="1"/>
  <c r="F434" i="1"/>
  <c r="EO22" i="1"/>
  <c r="EO461" i="1"/>
  <c r="P435" i="1"/>
  <c r="EK22" i="1"/>
  <c r="P446" i="1"/>
  <c r="E16" i="2" s="1"/>
  <c r="EK461" i="1"/>
  <c r="DQ18" i="1"/>
  <c r="P487" i="1"/>
  <c r="AR22" i="1"/>
  <c r="AR461" i="1"/>
  <c r="F456" i="1"/>
  <c r="DK18" i="1"/>
  <c r="P476" i="1"/>
  <c r="P385" i="1"/>
  <c r="P386" i="1" s="1"/>
  <c r="F214" i="1"/>
  <c r="F213" i="1"/>
  <c r="EQ22" i="1"/>
  <c r="P437" i="1"/>
  <c r="EQ461" i="1"/>
  <c r="P324" i="1"/>
  <c r="P325" i="1" s="1"/>
  <c r="DH18" i="1"/>
  <c r="P464" i="1"/>
  <c r="DG22" i="1"/>
  <c r="DG461" i="1"/>
  <c r="P431" i="1"/>
  <c r="P457" i="1" s="1"/>
  <c r="F323" i="1"/>
  <c r="F324" i="1" l="1"/>
  <c r="F325" i="1" s="1"/>
  <c r="EQ18" i="1"/>
  <c r="P469" i="1"/>
  <c r="P458" i="1"/>
  <c r="P459" i="1"/>
  <c r="EN18" i="1"/>
  <c r="P466" i="1"/>
  <c r="F458" i="1"/>
  <c r="F459" i="1" s="1"/>
  <c r="X16" i="2"/>
  <c r="X18" i="2" s="1"/>
  <c r="T18" i="2"/>
  <c r="EK18" i="1"/>
  <c r="P478" i="1"/>
  <c r="I16" i="2"/>
  <c r="I18" i="2" s="1"/>
  <c r="E18" i="2"/>
  <c r="X18" i="1"/>
  <c r="F486" i="1"/>
  <c r="EJ22" i="1"/>
  <c r="P456" i="1"/>
  <c r="EJ461" i="1"/>
  <c r="AY18" i="1"/>
  <c r="F469" i="1"/>
  <c r="AS18" i="1"/>
  <c r="F478" i="1"/>
  <c r="AV18" i="1"/>
  <c r="F466" i="1"/>
  <c r="DG18" i="1"/>
  <c r="P463" i="1"/>
  <c r="P489" i="1" s="1"/>
  <c r="AR18" i="1"/>
  <c r="F488" i="1"/>
  <c r="EO18" i="1"/>
  <c r="P467" i="1"/>
  <c r="O18" i="1"/>
  <c r="F463" i="1"/>
  <c r="F489" i="1" s="1"/>
  <c r="F490" i="1" l="1"/>
  <c r="F491" i="1" s="1"/>
  <c r="P491" i="1"/>
  <c r="P490" i="1"/>
  <c r="EJ18" i="1"/>
  <c r="P488" i="1"/>
</calcChain>
</file>

<file path=xl/sharedStrings.xml><?xml version="1.0" encoding="utf-8"?>
<sst xmlns="http://schemas.openxmlformats.org/spreadsheetml/2006/main" count="17971" uniqueCount="635">
  <si>
    <t>Smeta.RU  (495) 974-1589</t>
  </si>
  <si>
    <t>_PS_</t>
  </si>
  <si>
    <t>Smeta.RU</t>
  </si>
  <si>
    <t/>
  </si>
  <si>
    <t>Новый объект</t>
  </si>
  <si>
    <t>Гидроизоляция фундамента Москва</t>
  </si>
  <si>
    <t>Сметные нормы списания</t>
  </si>
  <si>
    <t>Коды ценников</t>
  </si>
  <si>
    <t>ТСНБ 2014</t>
  </si>
  <si>
    <t>ТР для Версии 10: Центральные регионы (с уч. п-ма 2536-ИП/12/ГС от 27.11.12, 01/57049-ЮЛ от 27.04.2018) от 30.08.2018 г</t>
  </si>
  <si>
    <t>ТСНБ-2001 Московской области (редакция 2014 г версия 15.0)</t>
  </si>
  <si>
    <t>Поправки  для НБ 2014 года от 03.03.2016 ЭТАЛОН</t>
  </si>
  <si>
    <t>Новая локальная смета</t>
  </si>
  <si>
    <t>Новый раздел</t>
  </si>
  <si>
    <t>Отмостка</t>
  </si>
  <si>
    <t>1</t>
  </si>
  <si>
    <t>68-20-1</t>
  </si>
  <si>
    <t>Разборка тротуаров и дорожек из плит с их отноской и укладкой в штабель</t>
  </si>
  <si>
    <t>100 м2 основания</t>
  </si>
  <si>
    <t>ТЕРр Московской обл., 68-20-1, приказ Минстроя России №675/пр от 28.02.2017 № 263/пр</t>
  </si>
  <si>
    <t>Ремонтно-строительные работы</t>
  </si>
  <si>
    <t>Благоустройство</t>
  </si>
  <si>
    <t>рФЕР-68</t>
  </si>
  <si>
    <t>2</t>
  </si>
  <si>
    <t>68-12-5</t>
  </si>
  <si>
    <t>Разборка покрытий и оснований цементно-бетонных (91,5 м2*0,05 м)</t>
  </si>
  <si>
    <t>100 м3 конструкций</t>
  </si>
  <si>
    <t>ТЕРр Московской обл., 68-12-5, приказ Минстроя России №675/пр от 28.02.2017 № 263/пр</t>
  </si>
  <si>
    <t>3</t>
  </si>
  <si>
    <t>13-06-003-1</t>
  </si>
  <si>
    <t>Очистка поверхности щетками боковых стен</t>
  </si>
  <si>
    <t>1 м2 очищаемой поверхности</t>
  </si>
  <si>
    <t>ТЕР Московской обл., 13-06-003-1, приказ Минстроя России №675/пр от 28.02.2017 № 260/пр</t>
  </si>
  <si>
    <t>)*1,25</t>
  </si>
  <si>
    <t>)*1,15</t>
  </si>
  <si>
    <t>Общестроительные работы</t>
  </si>
  <si>
    <t>Защита строительных конструкций</t>
  </si>
  <si>
    <t>ФЕР-13</t>
  </si>
  <si>
    <t>Поправка: МДС 81-35.2004, п.4.7</t>
  </si>
  <si>
    <t>4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</si>
  <si>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</si>
  <si>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</si>
  <si>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100 м2 оштукатуриваемой поверхности</t>
  </si>
  <si>
    <t>ТЕР Московской обл., 15-02-019-3, приказ Минстроя России №675/пр от 28.02.2017 № 260/пр</t>
  </si>
  <si>
    <t>Отделочные работы</t>
  </si>
  <si>
    <t>ФЕР-15</t>
  </si>
  <si>
    <t>4,1</t>
  </si>
  <si>
    <t>101-3172</t>
  </si>
  <si>
    <t>Шпатлевка Ветонит ТТ</t>
  </si>
  <si>
    <t>т</t>
  </si>
  <si>
    <t>ТССЦ Московской обл., 101-3172, приказ Минстроя России №675/пр от 28.02.2017 № 254/пр</t>
  </si>
  <si>
    <t>4,2</t>
  </si>
  <si>
    <t>402-9110</t>
  </si>
  <si>
    <t>Смесь сухая для заделки швов (фуга) АТЛАС растворная</t>
  </si>
  <si>
    <t>ТССЦ Московской обл., 402-9110, приказ Минстроя России №675/пр от 28.02.2017 № 257/пр</t>
  </si>
  <si>
    <t>5</t>
  </si>
  <si>
    <t>08-01-003-7</t>
  </si>
  <si>
    <t>Гидроизоляция боковая обмазочная битумная в 2 слоя по выровненной поверхности бутовой кладки, кирпичу, бетону</t>
  </si>
  <si>
    <t>100 м2 изолируемой поверхности</t>
  </si>
  <si>
    <t>ТЕР Московской обл., 08-01-003-7, приказ Минстроя России №675/пр от 28.02.2017 № 260/пр</t>
  </si>
  <si>
    <t>Конструкции из кирпича и блоков</t>
  </si>
  <si>
    <t>ФЕР-08</t>
  </si>
  <si>
    <t>5,1</t>
  </si>
  <si>
    <t>101-0322</t>
  </si>
  <si>
    <t>Керосин для технических целей марок КТ-1, КТ-2</t>
  </si>
  <si>
    <t>ТССЦ Московской обл., 101-0322, приказ Минстроя России №675/пр от 28.02.2017 № 254/пр</t>
  </si>
  <si>
    <t>5,2</t>
  </si>
  <si>
    <t>101-0594</t>
  </si>
  <si>
    <t>Мастика битумная кровельная горячая</t>
  </si>
  <si>
    <t>ТССЦ Московской обл., 101-0594, приказ Минстроя России №675/пр от 28.02.2017 № 254/пр</t>
  </si>
  <si>
    <t>5,3</t>
  </si>
  <si>
    <t>101-4725</t>
  </si>
  <si>
    <t>Мастика кровельная холодная ТЕХНОНИКОЛЬ №21 (Техномаст)</t>
  </si>
  <si>
    <t>кг</t>
  </si>
  <si>
    <t>ТССЦ Московской обл., 101-4725, приказ Минстроя России №675/пр от 28.02.2017 № 254/пр</t>
  </si>
  <si>
    <t>6</t>
  </si>
  <si>
    <t>11-01-004-9</t>
  </si>
  <si>
    <t>Устройство гидроизоляции обмазочной в один слой праймером</t>
  </si>
  <si>
    <t>ТЕР Московской обл., 11-01-004-9, приказ Минстроя России №675/пр от 28.02.2017 № 260/пр</t>
  </si>
  <si>
    <t>Полы</t>
  </si>
  <si>
    <t>ФЕР-11</t>
  </si>
  <si>
    <t>7</t>
  </si>
  <si>
    <t>12-01-015-1</t>
  </si>
  <si>
    <t>Устройство пароизоляции оклеечной в один слой</t>
  </si>
  <si>
    <t>ТЕР Московской обл., 12-01-015-1, приказ Минстроя России №675/пр от 28.02.2017 № 260/пр</t>
  </si>
  <si>
    <t>Кровли</t>
  </si>
  <si>
    <t>ФЕР-12</t>
  </si>
  <si>
    <t>7,1</t>
  </si>
  <si>
    <t>7,2</t>
  </si>
  <si>
    <t>101-0856</t>
  </si>
  <si>
    <t>Рубероид кровельный с пылевидной посыпкой марки РКП-350б</t>
  </si>
  <si>
    <t>м2</t>
  </si>
  <si>
    <t>ТССЦ Московской обл., 101-0856, приказ Минстроя России №675/пр от 28.02.2017 № 254/пр</t>
  </si>
  <si>
    <t>7,3</t>
  </si>
  <si>
    <t>101-6730</t>
  </si>
  <si>
    <t>Гидростеклоизол ТПП-3,5, стеклоткань</t>
  </si>
  <si>
    <t>ТССЦ Московской обл., 101-6730, приказ Минстроя России №675/пр от 28.02.2017 № 254/пр</t>
  </si>
  <si>
    <t>8</t>
  </si>
  <si>
    <t>12-01-015-2</t>
  </si>
  <si>
    <t>Устройство пароизоляции на каждый последующий слой добавлять к расценке 12-01-015-01</t>
  </si>
  <si>
    <t>ТЕР Московской обл., 12-01-015-2, приказ Минстроя России №675/пр от 28.02.2017 № 260/пр</t>
  </si>
  <si>
    <t>8,1</t>
  </si>
  <si>
    <t>8,2</t>
  </si>
  <si>
    <t>8,3</t>
  </si>
  <si>
    <t>10</t>
  </si>
  <si>
    <t>11-01-011-1</t>
  </si>
  <si>
    <t>Устройство стяжек цементных толщиной 20 мм</t>
  </si>
  <si>
    <t>100 м2 стяжки</t>
  </si>
  <si>
    <t>ТЕР Московской обл., 11-01-011-1, приказ Минстроя России №675/пр от 28.02.2017 № 260/пр</t>
  </si>
  <si>
    <t>11</t>
  </si>
  <si>
    <t>11-01-011-2</t>
  </si>
  <si>
    <t>Устройство стяжек на каждые 5 мм изменения толщины стяжки добавлять или исключать к расценке 11-01-011-01 к=5</t>
  </si>
  <si>
    <t>ТЕР Московской обл., 11-01-011-2, приказ Минстроя России №675/пр от 28.02.2017 № 260/пр</t>
  </si>
  <si>
    <t>*5</t>
  </si>
  <si>
    <t>)*1,25*5</t>
  </si>
  <si>
    <t>)*1,15*5</t>
  </si>
  <si>
    <t>12</t>
  </si>
  <si>
    <t>27-07-005-1</t>
  </si>
  <si>
    <t>Устройство покрытий из тротуарной плитки, количество плитки при укладке на 1 м2 40 шт. (с заменой на новую 30%)</t>
  </si>
  <si>
    <t>10 м2</t>
  </si>
  <si>
    <t>ТЕР Московской обл., 27-07-005-1, приказ Минстроя России №675/пр от 28.02.2017 № 260/пр</t>
  </si>
  <si>
    <t>Автомобильные дороги</t>
  </si>
  <si>
    <t>ФЕР-27</t>
  </si>
  <si>
    <t>12,1</t>
  </si>
  <si>
    <t>403-8809</t>
  </si>
  <si>
    <t>Плитка фигурная тротуарная, серая толщина 30 мм</t>
  </si>
  <si>
    <t>ТССЦ Московской обл., 403-8809, приказ Минстроя России №675/пр от 28.02.2017 № 257/пр</t>
  </si>
  <si>
    <t>12,2</t>
  </si>
  <si>
    <t>403-8717</t>
  </si>
  <si>
    <t>Плитка тротуарная декоративная  толщина 40 мм, серая</t>
  </si>
  <si>
    <t>ТССЦ Московской обл., 403-8717, приказ Минстроя России №675/пр от 28.02.2017 № 257/пр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</si>
  <si>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</si>
  <si>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</si>
  <si>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</si>
  <si>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</si>
  <si>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</si>
  <si>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</si>
  <si>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</si>
  <si>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</si>
  <si>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</si>
  <si>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</si>
  <si>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</si>
  <si>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</si>
  <si>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</si>
  <si>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</si>
  <si>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</si>
  <si>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</si>
  <si>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</si>
  <si>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</si>
  <si>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</si>
  <si>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</si>
  <si>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</si>
  <si>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</si>
  <si>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</si>
  <si>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</si>
  <si>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</si>
  <si>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</si>
  <si>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</si>
  <si>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</si>
  <si>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</si>
  <si>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</si>
  <si>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</si>
  <si>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</si>
  <si>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</si>
  <si>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</si>
  <si>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</si>
  <si>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</si>
  <si>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</si>
  <si>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</si>
  <si>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</si>
  <si>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</si>
  <si>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</si>
  <si>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</si>
  <si>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</si>
  <si>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</si>
  <si>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</si>
  <si>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</si>
  <si>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</si>
  <si>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</si>
  <si>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</si>
  <si>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</si>
  <si>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</si>
  <si>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</si>
  <si>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</si>
  <si>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</t>
  </si>
  <si>
    <t>итог2</t>
  </si>
  <si>
    <t>НДС 20%</t>
  </si>
  <si>
    <t>итог3</t>
  </si>
  <si>
    <t>Брусчатка</t>
  </si>
  <si>
    <t>68-14-1</t>
  </si>
  <si>
    <t>Разборка бортовых камней на бетонном основании</t>
  </si>
  <si>
    <t>100 м</t>
  </si>
  <si>
    <t>ТЕРр Московской обл., 68-14-1, приказ Минстроя России №675/пр от 28.02.2017 № 263/пр</t>
  </si>
  <si>
    <t>01-02-057-2</t>
  </si>
  <si>
    <t>Разработка грунта вручную в траншеях глубиной до 2 м без креплений с откосами, группа грунтов 2 ( 50 см)</t>
  </si>
  <si>
    <t>100 м3 грунта</t>
  </si>
  <si>
    <t>ТЕР Московской обл., 01-02-057-2, приказ Минстроя России №675/пр от 28.02.2017 № 260/пр</t>
  </si>
  <si>
    <t>Земляные работы, выполняемые  ручным способом</t>
  </si>
  <si>
    <t>ФЕР-01</t>
  </si>
  <si>
    <t>11-01-050-1</t>
  </si>
  <si>
    <t>Устройство пароизоляции из полиэтиленовой пленки в один слой насухо</t>
  </si>
  <si>
    <t>100 м2 поверхности</t>
  </si>
  <si>
    <t>ТЕР Московской обл., 11-01-050-1, приказ Минстроя России №675/пр от 28.02.2017 № 260/пр</t>
  </si>
  <si>
    <t>27-04-001-1</t>
  </si>
  <si>
    <t>Устройство подстилающих и выравнивающих слоев оснований из песка (15 см)</t>
  </si>
  <si>
    <t>100 м3 материала основания (в плотном теле)</t>
  </si>
  <si>
    <t>ТЕР Московской обл., 27-04-001-1, приказ Минстроя России №675/пр от 28.02.2017 № 260/пр</t>
  </si>
  <si>
    <t>408-0122</t>
  </si>
  <si>
    <t>Песок природный для строительных работ средний</t>
  </si>
  <si>
    <t>м3</t>
  </si>
  <si>
    <t>ТССЦ Московской обл., 408-0122, приказ Минстроя России №675/пр от 28.02.2017 № 257/пр</t>
  </si>
  <si>
    <t>01-02-005-1</t>
  </si>
  <si>
    <t>Уплотнение грунта пневматическими трамбовками, группа грунтов 1-2</t>
  </si>
  <si>
    <t>100 м3 уплотненного грунта</t>
  </si>
  <si>
    <t>ТЕР Московской обл., 01-02-005-1, приказ Минстроя России №675/пр от 28.02.2017 № 260/пр</t>
  </si>
  <si>
    <t>Земляные работы, выполняемые  механизированным способом</t>
  </si>
  <si>
    <t>27-04-016-4</t>
  </si>
  <si>
    <t>Устройство прослойки из нетканого синтетического материала (НСМ) в земляном полотне сплошной</t>
  </si>
  <si>
    <t>1000 м2 поверхности</t>
  </si>
  <si>
    <t>ТЕР Московской обл., 27-04-016-4, приказ Минстроя России №675/пр от 28.02.2017 № 260/пр</t>
  </si>
  <si>
    <t>101-2198-015</t>
  </si>
  <si>
    <t>Полотно нетканое геотекстильное иглопробивное, "Геоком Д-500"</t>
  </si>
  <si>
    <t>Московская область Каталог текущих цен на материалы (ГАУ Мособлгосэкспертиза), 101-2198-015</t>
  </si>
  <si>
    <t>47</t>
  </si>
  <si>
    <t>49,66</t>
  </si>
  <si>
    <t>08-01-002-2</t>
  </si>
  <si>
    <t>Устройство основания под фундаменты щебеночного ( 5 см)</t>
  </si>
  <si>
    <t>1 м3 основания</t>
  </si>
  <si>
    <t>ТЕР Московской обл., 08-01-002-2, приказ Минстроя России №675/пр от 28.02.2017 № 260/пр</t>
  </si>
  <si>
    <t>9</t>
  </si>
  <si>
    <t>06-01-001-1</t>
  </si>
  <si>
    <t>Устройство бетонной подготовки (толщ. 10см)</t>
  </si>
  <si>
    <t>100 м3 бетона, бутобетона и железобетона в деле</t>
  </si>
  <si>
    <t>ТЕР Московской обл., 06-01-001-1, приказ Минстроя России №675/пр от 28.02.2017 № 260/пр</t>
  </si>
  <si>
    <t>Монолитные бетонные и железобетонные конструкции в промышленном строительстве</t>
  </si>
  <si>
    <t>ФЕР-06</t>
  </si>
  <si>
    <t>9,1</t>
  </si>
  <si>
    <t>401-0061</t>
  </si>
  <si>
    <t>Бетон тяжелый, крупность заполнителя 20 мм, класс В3,5 (М50)</t>
  </si>
  <si>
    <t>ТССЦ Московской обл., 401-0061, приказ Минстроя России №675/пр от 28.02.2017 № 257/пр</t>
  </si>
  <si>
    <t>9,2</t>
  </si>
  <si>
    <t>401-0006</t>
  </si>
  <si>
    <t>Бетон тяжелый, класс В15 (М200)</t>
  </si>
  <si>
    <t>ТССЦ Московской обл., 401-0006, приказ Минстроя России №675/пр от 28.02.2017 № 257/пр</t>
  </si>
  <si>
    <t>06-01-015-10</t>
  </si>
  <si>
    <t>Армирование подстилающих слоев и набетонок (Арматура 100х100х10 мм) 12,38кг/м2*97,16 м2</t>
  </si>
  <si>
    <t>1 Т</t>
  </si>
  <si>
    <t>ТЕР Московской обл., 06-01-015-10, приказ Минстроя России №675/пр от 28.02.2017 № 260/пр</t>
  </si>
  <si>
    <t>10,1</t>
  </si>
  <si>
    <t>101-0816</t>
  </si>
  <si>
    <t>Проволока светлая диаметром 1,1 мм</t>
  </si>
  <si>
    <t>ТССЦ Московской обл., 101-0816, приказ Минстроя России №675/пр от 28.02.2017 № 254/пр</t>
  </si>
  <si>
    <t>10,2</t>
  </si>
  <si>
    <t>204-0100</t>
  </si>
  <si>
    <t>Горячекатаная арматурная сталь класса А-I, А-II, А-III</t>
  </si>
  <si>
    <t>ТССЦ Московской обл., 204-0100, приказ Минстроя России №675/пр от 28.02.2017 № 255/пр</t>
  </si>
  <si>
    <t>10,3</t>
  </si>
  <si>
    <t>101-3891</t>
  </si>
  <si>
    <t>Сетка сварная из арматурной проволоки диаметром 5,0 мм, без покрытия, 100х100 мм</t>
  </si>
  <si>
    <t>ТССЦ Московской обл., 101-3891, приказ Минстроя России №675/пр от 28.02.2017 № 254/пр</t>
  </si>
  <si>
    <t>12,3</t>
  </si>
  <si>
    <t>13</t>
  </si>
  <si>
    <t>13,1</t>
  </si>
  <si>
    <t>13,2</t>
  </si>
  <si>
    <t>13,3</t>
  </si>
  <si>
    <t>14</t>
  </si>
  <si>
    <t>15</t>
  </si>
  <si>
    <t>Устройство стяжек на каждые 5 мм изменения толщины стяжки добавлять или исключать к расценке 11-01-011-01 к=6</t>
  </si>
  <si>
    <t>*6</t>
  </si>
  <si>
    <t>)*1,25*6</t>
  </si>
  <si>
    <t>)*1,15*6</t>
  </si>
  <si>
    <t>16</t>
  </si>
  <si>
    <t>Устройство подстилающих и выравнивающих слоев оснований из пескоцементной смеси (5 см)</t>
  </si>
  <si>
    <t>16,1</t>
  </si>
  <si>
    <t>407-0028</t>
  </si>
  <si>
    <t>Смесь пескоцементная (цемент М 400)</t>
  </si>
  <si>
    <t>ТССЦ Московской обл., 407-0028, приказ Минстроя России №675/пр от 28.02.2017 № 257/пр</t>
  </si>
  <si>
    <t>17</t>
  </si>
  <si>
    <t>17,1</t>
  </si>
  <si>
    <t>17,2</t>
  </si>
  <si>
    <t>Плитка тротуарная декоративная (брусчатка) "КЛЕВЕР", толщина 40 мм, серая</t>
  </si>
  <si>
    <t>18</t>
  </si>
  <si>
    <t>27-02-010-2</t>
  </si>
  <si>
    <t>Установка бортовых камней бетонных при других видах покрытий (с заменой 30%)</t>
  </si>
  <si>
    <t>100 м бортового камня</t>
  </si>
  <si>
    <t>ТЕР Московской обл., 27-02-010-2, приказ Минстроя России №675/пр от 28.02.2017 № 260/пр</t>
  </si>
  <si>
    <t>18,1</t>
  </si>
  <si>
    <t>403-8023</t>
  </si>
  <si>
    <t>Камни бортовые БР 100.20.8 /бетон В22,5 (М300), объем 0,016 м3/ (ГОСТ 6665-91)</t>
  </si>
  <si>
    <t>шт.</t>
  </si>
  <si>
    <t>ТССЦ Московской обл., 403-8023, приказ Минстроя России №675/пр от 28.02.2017 № 257/пр</t>
  </si>
  <si>
    <t>Газоны</t>
  </si>
  <si>
    <t>Разработка грунта вручную в траншеях глубиной до 2 м без креплений с откосами, группа грунтов 2 (под газоном) 50 см</t>
  </si>
  <si>
    <t>Устройство подстилающих и выравнивающих слоев оснований из песка (10 см)</t>
  </si>
  <si>
    <t>6,1</t>
  </si>
  <si>
    <t>Устройство основания под фундаменты щебеночного (5 см)</t>
  </si>
  <si>
    <t>Армирование подстилающих слоев и набетонок (Арматура 100х100х10 мм) 12,38 кг/м2*18,9 м2</t>
  </si>
  <si>
    <t>11,1</t>
  </si>
  <si>
    <t>11,2</t>
  </si>
  <si>
    <t>11,3</t>
  </si>
  <si>
    <t>14,1</t>
  </si>
  <si>
    <t>14,2</t>
  </si>
  <si>
    <t>14,3</t>
  </si>
  <si>
    <t>01-02-061-2</t>
  </si>
  <si>
    <t>Засыпка вручную траншей, пазух котлованов и ям, группа грунтов 2</t>
  </si>
  <si>
    <t>ТЕР Московской обл., 01-02-061-2, приказ Минстроя России №675/пр от 28.02.2017 № 260/пр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</si>
  <si>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</si>
  <si>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</si>
  <si>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</si>
  <si>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 Московской обл., 47-01-046-4, приказ Минстроя России №675/пр от 28.02.2017 № 260/пр</t>
  </si>
  <si>
    <t>Озеленение. Защитные лесонасаждения</t>
  </si>
  <si>
    <t>ФЕР-47</t>
  </si>
  <si>
    <t>19</t>
  </si>
  <si>
    <t>01-02-027-5</t>
  </si>
  <si>
    <t>Планировка площадей ручным способом, группа грунтов 2</t>
  </si>
  <si>
    <t>1000 м2 спланированной площади</t>
  </si>
  <si>
    <t>ТЕР Московской обл., 01-02-027-5, приказ Минстроя России №675/пр от 28.02.2017 № 260/пр</t>
  </si>
  <si>
    <t>Земляные работы по другим видам работ ( подготовительные, сопутствующие, укрепительные )</t>
  </si>
  <si>
    <t>Входная группа</t>
  </si>
  <si>
    <t>Разборка покрытий и оснований цементно-бетонных (6 см)</t>
  </si>
  <si>
    <t>Устройство стяжек на каждые 5 мм изменения толщины стяжки добавлять или исключать к расценке 11-01-011-01 к=4</t>
  </si>
  <si>
    <t>*4</t>
  </si>
  <si>
    <t>Устройство бетонной подготовки (4 см)</t>
  </si>
  <si>
    <t>13-08-009-1</t>
  </si>
  <si>
    <t>Шлифовка бетонных поверхностей</t>
  </si>
  <si>
    <t>100 м2 шлифуемой поверхности</t>
  </si>
  <si>
    <t>ТЕР Московской обл., 13-08-009-1, приказ Минстроя России №675/пр от 28.02.2017 № 260/пр</t>
  </si>
  <si>
    <t>Устройство покрытий из тротуарной плитки, количество плитки при укладке на 1 м2 40 шт.</t>
  </si>
  <si>
    <t>цена поставщика</t>
  </si>
  <si>
    <t>Плитка резиновая тротуарная, 500х500 толщина 40 мм</t>
  </si>
  <si>
    <t>занесена вручную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</si>
  <si>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</si>
  <si>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</si>
  <si>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</si>
  <si>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ТССЦпг Московской обл., т01-01-01-039, приказ Минстроя России №675/пр от 28.02.2017 № 261/пр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</si>
  <si>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</si>
  <si>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</si>
  <si>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</si>
  <si>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Цена поставщика</t>
  </si>
  <si>
    <t>Вывоз грунта, контейнер 8м3</t>
  </si>
  <si>
    <t>=5000</t>
  </si>
  <si>
    <t>Строка по умолчанию</t>
  </si>
  <si>
    <t>Прочие работы</t>
  </si>
  <si>
    <t>по умолчанию</t>
  </si>
  <si>
    <t>Вывоз мусора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</si>
  <si>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</si>
  <si>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</si>
  <si>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</si>
  <si>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</si>
  <si>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</si>
  <si>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</si>
  <si>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</si>
  <si>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</si>
  <si>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</si>
  <si>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</si>
  <si>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</si>
  <si>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</si>
  <si>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</si>
  <si>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</si>
  <si>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</si>
  <si>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</si>
  <si>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</si>
  <si>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</si>
  <si>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</si>
  <si>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</si>
  <si>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</si>
  <si>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</si>
  <si>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</si>
  <si>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</si>
  <si>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</si>
  <si>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</si>
  <si>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</si>
  <si>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</si>
  <si>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</si>
  <si>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</si>
  <si>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</si>
  <si>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</si>
  <si>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</si>
  <si>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</si>
  <si>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</si>
  <si>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</si>
  <si>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</si>
  <si>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</si>
  <si>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</si>
  <si>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</si>
  <si>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</si>
  <si>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</si>
  <si>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</si>
  <si>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</si>
  <si>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</si>
  <si>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</si>
  <si>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</si>
  <si>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</si>
  <si>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</si>
  <si>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</si>
  <si>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</si>
  <si>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</si>
  <si>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</si>
  <si>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</si>
  <si>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</si>
  <si>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</si>
  <si>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</si>
  <si>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</si>
  <si>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</si>
  <si>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</si>
  <si>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</si>
  <si>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Новый уровень цен</t>
  </si>
  <si>
    <t>Сборник индексов</t>
  </si>
  <si>
    <t>ТСНБ-2001 Московской области (редакция 2014 г)</t>
  </si>
  <si>
    <t>Вид цен</t>
  </si>
  <si>
    <t>Московская область Каталог текущих цен на материалы, январь 2020 г</t>
  </si>
  <si>
    <t>Каталог текущих цен на оборудование по объектам Московской области, 1 кв. 2020 г</t>
  </si>
  <si>
    <t>Московская область Каталог текущих цен на материалы, сентябрь 2018 г</t>
  </si>
  <si>
    <t>Каталог текущих цен на оборудование по объектам Московской области, 3 кв. 2018 г</t>
  </si>
  <si>
    <t>_OBSM_</t>
  </si>
  <si>
    <t>1-1017-90</t>
  </si>
  <si>
    <t>Рабочий строитель среднего разряда 1,7</t>
  </si>
  <si>
    <t>чел.-ч</t>
  </si>
  <si>
    <t>1-1024-90</t>
  </si>
  <si>
    <t>Рабочий строитель среднего разряда 2,4</t>
  </si>
  <si>
    <t>Затраты труда машинистов</t>
  </si>
  <si>
    <t>чел.час</t>
  </si>
  <si>
    <t>060248</t>
  </si>
  <si>
    <t>ТСЭМ Московской обл., 060248, приказ Минстроя России №675/пр от 28.02.2017 № 264/пр</t>
  </si>
  <si>
    <t>Экскаваторы одноковшовые дизельные на гусеничном ходу при работе на других видах строительства 0,65 м3</t>
  </si>
  <si>
    <t>маш.-ч</t>
  </si>
  <si>
    <t>070149</t>
  </si>
  <si>
    <t>ТСЭМ Московской обл., 070149, приказ Минстроя России №675/пр от 28.02.2017 № 264/пр</t>
  </si>
  <si>
    <t>Бульдозеры при работе на других видах строительства 79 кВт (108 л.с.)</t>
  </si>
  <si>
    <t>091400</t>
  </si>
  <si>
    <t>ТСЭМ Московской обл., 091400, приказ Минстроя России №675/пр от 28.02.2017 № 264/пр</t>
  </si>
  <si>
    <t>Рыхлители прицепные (без трактора)</t>
  </si>
  <si>
    <t>1-1030-90</t>
  </si>
  <si>
    <t>Рабочий строитель среднего разряда 3</t>
  </si>
  <si>
    <t>1-1036-90</t>
  </si>
  <si>
    <t>Рабочий строитель среднего разряда 3,6</t>
  </si>
  <si>
    <t>030101</t>
  </si>
  <si>
    <t>ТСЭМ Московской обл., 030101, приказ Минстроя России №675/пр от 28.02.2017 № 264/пр</t>
  </si>
  <si>
    <t>Автопогрузчики 5 т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</si>
  <si>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</si>
  <si>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</si>
  <si>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</si>
  <si>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</si>
  <si>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</si>
  <si>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</si>
  <si>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411-0001</t>
  </si>
  <si>
    <t>ТССЦ Московской обл., 411-0001, приказ Минстроя России №675/пр от 28.02.2017 № 257/пр</t>
  </si>
  <si>
    <t>Вода</t>
  </si>
  <si>
    <t>1-1039-90</t>
  </si>
  <si>
    <t>Рабочий строитель среднего разряда 3,9</t>
  </si>
  <si>
    <t>121011</t>
  </si>
  <si>
    <t>ТСЭМ Московской обл., 121011, приказ Минстроя России №675/пр от 28.02.2017 № 264/пр</t>
  </si>
  <si>
    <t>Котлы битумные передвижные 400 л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</si>
  <si>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</si>
  <si>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</si>
  <si>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</si>
  <si>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101-0073</t>
  </si>
  <si>
    <t>ТССЦ Московской обл., 101-0073, приказ Минстроя России №675/пр от 28.02.2017 № 254/пр</t>
  </si>
  <si>
    <t>Битумы нефтяные строительные марки БН-90/10</t>
  </si>
  <si>
    <t>101-1757</t>
  </si>
  <si>
    <t>ТССЦ Московской обл., 101-1757, приказ Минстроя России №675/пр от 28.02.2017 № 254/пр</t>
  </si>
  <si>
    <t>Ветошь</t>
  </si>
  <si>
    <t>1-1049-90</t>
  </si>
  <si>
    <t>Рабочий строитель среднего разряда 4,9</t>
  </si>
  <si>
    <t>361101</t>
  </si>
  <si>
    <t>ТСЭМ Московской обл., 361101, приказ Минстроя России №675/пр от 28.02.2017 № 264/пр</t>
  </si>
  <si>
    <t>Термос 100 л</t>
  </si>
  <si>
    <t>1-1038-90</t>
  </si>
  <si>
    <t>Рабочий строитель среднего разряда 3,8</t>
  </si>
  <si>
    <t>020129</t>
  </si>
  <si>
    <t>ТСЭМ Московской обл., 020129, приказ Минстроя России №675/пр от 28.02.2017 № 264/пр</t>
  </si>
  <si>
    <t>Краны башенные при работе на других видах строительства 8 т</t>
  </si>
  <si>
    <t>021141</t>
  </si>
  <si>
    <t>ТСЭМ Московской обл., 021141, приказ Минстроя России №675/пр от 28.02.2017 № 264/пр</t>
  </si>
  <si>
    <t>Краны на автомобильном ходу при работе на других видах строительства 10 т</t>
  </si>
  <si>
    <t>101-0078</t>
  </si>
  <si>
    <t>ТССЦ Московской обл., 101-0078, приказ Минстроя России №675/пр от 28.02.2017 № 254/пр</t>
  </si>
  <si>
    <t>Битумы нефтяные строительные кровельные марки БНК-45/190, БНК-45/180</t>
  </si>
  <si>
    <t>1-1022-90</t>
  </si>
  <si>
    <t>Рабочий строитель среднего разряда 2,2</t>
  </si>
  <si>
    <t>111301</t>
  </si>
  <si>
    <t>ТСЭМ Московской обл., 111301, приказ Минстроя России №675/пр от 28.02.2017 № 264/пр</t>
  </si>
  <si>
    <t>Вибратор поверхностный</t>
  </si>
  <si>
    <t>402-0005</t>
  </si>
  <si>
    <t>ТССЦ Московской обл., 402-0005, приказ Минстроя России №675/пр от 28.02.2017 № 257/пр</t>
  </si>
  <si>
    <t>Раствор готовый кладочный цементный марки 150</t>
  </si>
  <si>
    <t>121601</t>
  </si>
  <si>
    <t>ТСЭМ Московской обл., 121601, приказ Минстроя России №675/пр от 28.02.2017 № 264/пр</t>
  </si>
  <si>
    <t>Машины поливомоечные 6000 л</t>
  </si>
  <si>
    <t>122899</t>
  </si>
  <si>
    <t>ТСЭМ Московской обл., 122899, приказ Минстроя России №675/пр от 28.02.2017 № 264/пр</t>
  </si>
  <si>
    <t>Виброплита электрическая</t>
  </si>
  <si>
    <t>1-1031-90</t>
  </si>
  <si>
    <t>Рабочий строитель среднего разряда 3,1</t>
  </si>
  <si>
    <t>050101</t>
  </si>
  <si>
    <t>ТСЭМ Московской обл., 050101, приказ Минстроя России №675/пр от 28.02.2017 № 264/пр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</si>
  <si>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</si>
  <si>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</si>
  <si>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ТСЭМ Московской обл., 330804, приказ Минстроя России №675/пр от 28.02.2017 № 264/пр</t>
  </si>
  <si>
    <t>Молотки при работе от передвижных компрессорных станций отбойные пневматические</t>
  </si>
  <si>
    <t>1-1020-90</t>
  </si>
  <si>
    <t>Рабочий строитель среднего разряда 2</t>
  </si>
  <si>
    <t>113-0324</t>
  </si>
  <si>
    <t>ТССЦ Московской обл., 113-0324, приказ Минстроя России №675/пр от 28.02.2017 № 254/пр</t>
  </si>
  <si>
    <t>Пленка полиэтиленовая толщиной 0,2-0,5 мм</t>
  </si>
  <si>
    <t>1-1023-90</t>
  </si>
  <si>
    <t>Рабочий строитель среднего разряда 2,3</t>
  </si>
  <si>
    <t>120202</t>
  </si>
  <si>
    <t>ТСЭМ Московской обл., 120202, приказ Минстроя России №675/пр от 28.02.2017 № 264/пр</t>
  </si>
  <si>
    <t>Автогрейдеры среднего типа 99 кВт (135 л.с.)</t>
  </si>
  <si>
    <t>120911</t>
  </si>
  <si>
    <t>ТСЭМ Московской обл., 120911, приказ Минстроя России №675/пр от 28.02.2017 № 264/пр</t>
  </si>
  <si>
    <t>Катки на пневмоколесном ходу 30 т</t>
  </si>
  <si>
    <t>331100</t>
  </si>
  <si>
    <t>ТСЭМ Московской обл., 331100, приказ Минстроя России №675/пр от 28.02.2017 № 264/пр</t>
  </si>
  <si>
    <t>Трамбовки пневматические при работе от передвижных компрессорных станций</t>
  </si>
  <si>
    <t>120910</t>
  </si>
  <si>
    <t>ТСЭМ Московской обл., 120910, приказ Минстроя России №675/пр от 28.02.2017 № 264/пр</t>
  </si>
  <si>
    <t>Катки на пневмоколесном ходу 16 т</t>
  </si>
  <si>
    <t>101-0782</t>
  </si>
  <si>
    <t>ТССЦ Московской обл., 101-0782, приказ Минстроя России №675/пр от 28.02.2017 № 254/пр</t>
  </si>
  <si>
    <t>Поковки из квадратных заготовок, масса 1,8 кг</t>
  </si>
  <si>
    <t>1-1025-90</t>
  </si>
  <si>
    <t>Рабочий строитель среднего разряда 2,5</t>
  </si>
  <si>
    <t>031812</t>
  </si>
  <si>
    <t>ТСЭМ Московской обл., 031812, приказ Минстроя России №675/пр от 28.02.2017 № 264/пр</t>
  </si>
  <si>
    <t>Погрузчики одноковшовые универсальные фронтальные пневмоколесные 3 т</t>
  </si>
  <si>
    <t>408-0021</t>
  </si>
  <si>
    <t>ТССЦ Московской обл., 408-0021, приказ Минстроя России №675/пр от 28.02.2017 № 257/пр</t>
  </si>
  <si>
    <t>Щебень из природного камня для строительных работ марка 400, фракция 5(3)-10 мм</t>
  </si>
  <si>
    <t>101-1668</t>
  </si>
  <si>
    <t>ТССЦ Московской обл., 101-1668, приказ Минстроя России №675/пр от 28.02.2017 № 254/пр</t>
  </si>
  <si>
    <t>Рогожа</t>
  </si>
  <si>
    <t>1-1033-90</t>
  </si>
  <si>
    <t>Рабочий строитель среднего разряда 3,3</t>
  </si>
  <si>
    <t>1-1029-90</t>
  </si>
  <si>
    <t>Рабочий строитель среднего разряда 2,9</t>
  </si>
  <si>
    <t>101-1805</t>
  </si>
  <si>
    <t>ТССЦ Московской обл., 101-1805, приказ Минстроя России №675/пр от 28.02.2017 № 254/пр</t>
  </si>
  <si>
    <t>Гвозди строительные</t>
  </si>
  <si>
    <t>102-0038</t>
  </si>
  <si>
    <t>ТССЦ Московской обл., 102-0038, приказ Минстроя России №675/пр от 28.02.2017 № 254/пр</t>
  </si>
  <si>
    <t>Брусья необрезные хвойных пород длиной 4-6,5 м, все ширины, толщиной 100, 125 мм, IV сорта</t>
  </si>
  <si>
    <t>402-0004</t>
  </si>
  <si>
    <t>ТССЦ Московской обл., 402-0004, приказ Минстроя России №675/пр от 28.02.2017 № 257/пр</t>
  </si>
  <si>
    <t>Раствор готовый кладочный цементный марки 100</t>
  </si>
  <si>
    <t>1-1015-90</t>
  </si>
  <si>
    <t>Рабочий строитель среднего разряда 1,5</t>
  </si>
  <si>
    <t>407-0013</t>
  </si>
  <si>
    <t>ТССЦ Московской обл., 407-0013, приказ Минстроя России №675/пр от 28.02.2017 № 257/пр</t>
  </si>
  <si>
    <t>Земля растительная механизированной заготовки</t>
  </si>
  <si>
    <t>1-1035-90</t>
  </si>
  <si>
    <t>Рабочий строитель среднего разряда 3,5</t>
  </si>
  <si>
    <t>340312</t>
  </si>
  <si>
    <t>ТСЭМ Московской обл., 340312, приказ Минстроя России №675/пр от 28.02.2017 № 264/пр</t>
  </si>
  <si>
    <t>Машины мозаично-шлифовальные</t>
  </si>
  <si>
    <t>101-2109</t>
  </si>
  <si>
    <t>ТССЦ Московской обл., 101-2109, приказ Минстроя России №675/пр от 28.02.2017 № 254/пр</t>
  </si>
  <si>
    <t>Карборунд</t>
  </si>
  <si>
    <t>101-9732</t>
  </si>
  <si>
    <t>ТССЦ Московской обл., 101-9732, приказ Минстроя России №675/пр от 28.02.2017 № 254/пр</t>
  </si>
  <si>
    <t>Грунтовка</t>
  </si>
  <si>
    <t>403-9137</t>
  </si>
  <si>
    <t>ТССЦ Московской обл., 403-9137, приказ Минстроя России №675/пр от 28.02.2017 № 257/пр</t>
  </si>
  <si>
    <t>Плитка тротуарная</t>
  </si>
  <si>
    <t>408-9040</t>
  </si>
  <si>
    <t>ТССЦ Московской обл., 408-9040, приказ Минстроя России №675/пр от 28.02.2017 № 257/пр</t>
  </si>
  <si>
    <t>Песок для строительных работ природный</t>
  </si>
  <si>
    <t>101-0792</t>
  </si>
  <si>
    <t>ТССЦ Московской обл., 101-0792, приказ Минстроя России №675/пр от 28.02.2017 № 254/пр</t>
  </si>
  <si>
    <t>Полотно иглопробивное для дорожного строительства «Дорнит-2»</t>
  </si>
  <si>
    <t>413-9010</t>
  </si>
  <si>
    <t>ТССЦ Московской обл., 413-9010, приказ Минстроя России №675/пр от 28.02.2017 № 257/пр</t>
  </si>
  <si>
    <t>Камни бортовые</t>
  </si>
  <si>
    <t>м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</si>
  <si>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</si>
  <si>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</si>
  <si>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</si>
  <si>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</si>
  <si>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</si>
  <si>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</si>
  <si>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</si>
  <si>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</si>
  <si>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</si>
  <si>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</si>
  <si>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</si>
  <si>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</si>
  <si>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</si>
  <si>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</si>
  <si>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</si>
  <si>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</si>
  <si>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</si>
  <si>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</si>
  <si>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</si>
  <si>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</si>
  <si>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</si>
  <si>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</si>
  <si>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</si>
  <si>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</si>
  <si>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</si>
  <si>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</si>
  <si>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</si>
  <si>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</si>
  <si>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</si>
  <si>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</si>
  <si>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</si>
  <si>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</si>
  <si>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</si>
  <si>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r>
      <t>13-06-003-1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</si>
  <si>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15-02-019-3</t>
    </r>
    <r>
      <rPr>
        <i/>
        <sz val="10"/>
        <rFont val="Arial"/>
        <family val="2"/>
        <charset val="204"/>
      </rPr>
      <t xml:space="preserve">
Поправка: МДС 81-35.2004, п.4.7</t>
    </r>
  </si>
  <si>
    <t>Материальные ресурсы</t>
  </si>
  <si>
    <r>
      <t>08-01-003-7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</si>
  <si>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11-01-004-9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</si>
  <si>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12-01-015-1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</si>
  <si>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12-01-015-2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</si>
  <si>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11-01-011-1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</si>
  <si>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11-01-011-2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</si>
  <si>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27-07-005-1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</si>
  <si>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01-02-057-2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</si>
  <si>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11-01-050-1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</si>
  <si>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27-04-001-1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</si>
  <si>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01-02-005-1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</si>
  <si>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08-01-002-2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</si>
  <si>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06-01-001-1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</si>
  <si>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06-01-015-10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</si>
  <si>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27-02-010-2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</si>
  <si>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47-01-046-4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</si>
  <si>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01-02-027-5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</si>
  <si>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13-08-009-1</t>
    </r>
    <r>
      <rPr>
        <i/>
        <sz val="10"/>
        <rFont val="Arial"/>
        <family val="2"/>
        <charset val="204"/>
      </rPr>
      <t xml:space="preserve">
Поправка: МДС 81-35.2004, п.4.7</t>
    </r>
  </si>
  <si>
    <t>Составлена в текущих ценах по состоянию на 4 кв.2020года</t>
  </si>
  <si>
    <t>Итого с непредвиденными расходами 20%</t>
  </si>
  <si>
    <t>15,1</t>
  </si>
  <si>
    <t>3,1</t>
  </si>
  <si>
    <t>3,2</t>
  </si>
  <si>
    <t>Гидроизоляция фундамента жилого дома по адресу: г.Москва, ул.Твардовского, д.14, корп.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</si>
</sst>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23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2" xfId="0" quotePrefix="1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3" fillId="0" borderId="0" xfId="0" quotePrefix="1" applyFont="1" applyAlignment="1">
      <alignment horizontal="right" wrapText="1"/>
    </xf>
    <xf numFmtId="164" fontId="17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left"/>
    </xf>
    <xf numFmtId="0" fontId="22" fillId="0" borderId="0" xfId="0" applyFont="1"/>
    <xf numFmtId="2" fontId="21" fillId="0" borderId="0" xfId="0" applyNumberFormat="1" applyFont="1"/>
    <xf numFmtId="49" fontId="13" fillId="0" borderId="2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4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2" xfId="0" applyFont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0" fontId="2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76;&#1088;&#1086;&#1080;&#1079;&#1086;&#1083;&#1103;&#1094;&#1080;&#1103;%20&#1092;&#1091;&#1085;&#1076;&#1072;&#1084;&#1077;&#1085;&#1090;&#1072;%20&#1052;&#1086;&#1089;&#1082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12 гр. по ФЕР"/>
      <sheetName val="Дефектная ведомость"/>
      <sheetName val="Source"/>
      <sheetName val="SourceObSm"/>
      <sheetName val="SmtRes"/>
      <sheetName val="EtalonRes"/>
    </sheetNames>
    <sheetDataSet>
      <sheetData sheetId="0"/>
      <sheetData sheetId="1"/>
      <sheetData sheetId="2">
        <row r="20">
          <cell r="F20" t="str">
            <v>Новая локальная смета</v>
          </cell>
          <cell r="G20" t="str">
            <v>Новая локальная смета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2"/>
  <sheetViews>
    <sheetView tabSelected="1" zoomScaleNormal="100" workbookViewId="0">
      <selection activeCell="I564" sqref="I564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5.140625" customWidth="1"/>
    <col min="12" max="12" width="8.7109375" customWidth="1"/>
    <col min="15" max="36" width="0" hidden="1" customWidth="1"/>
  </cols>
  <sheetData>
    <row r="1" spans="1:12" x14ac:dyDescent="0.2">
      <c r="A1" s="11" t="str">
        <f>Source!B1</f>
        <v>Smeta.RU  (495) 974-1589</v>
      </c>
    </row>
    <row r="2" spans="1:12" ht="14.2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ht="15.75" hidden="1" x14ac:dyDescent="0.25">
      <c r="A3" s="14"/>
      <c r="B3" s="56"/>
      <c r="C3" s="56"/>
      <c r="D3" s="56"/>
      <c r="E3" s="56"/>
      <c r="F3" s="56"/>
      <c r="G3" s="56"/>
      <c r="H3" s="56"/>
      <c r="I3" s="56"/>
      <c r="J3" s="56"/>
      <c r="K3" s="56"/>
      <c r="L3" s="14"/>
    </row>
    <row r="4" spans="1:12" ht="14.25" hidden="1" x14ac:dyDescent="0.2">
      <c r="A4" s="15"/>
      <c r="B4" s="57" t="s">
        <v>576</v>
      </c>
      <c r="C4" s="57"/>
      <c r="D4" s="57"/>
      <c r="E4" s="57"/>
      <c r="F4" s="57"/>
      <c r="G4" s="57"/>
      <c r="H4" s="57"/>
      <c r="I4" s="57"/>
      <c r="J4" s="57"/>
      <c r="K4" s="57"/>
      <c r="L4" s="14"/>
    </row>
    <row r="5" spans="1:12" ht="14.25" hidden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4.25" hidden="1" x14ac:dyDescent="0.2">
      <c r="A6" s="13"/>
      <c r="B6" s="13"/>
      <c r="C6" s="13"/>
      <c r="D6" s="13"/>
      <c r="E6" s="13"/>
      <c r="F6" s="58"/>
      <c r="G6" s="58"/>
      <c r="H6" s="59" t="str">
        <f>IF(Source!F12&lt;&gt;"Новый объект", Source!F12, "")</f>
        <v/>
      </c>
      <c r="I6" s="59"/>
      <c r="J6" s="59"/>
      <c r="K6" s="59"/>
      <c r="L6" s="16"/>
    </row>
    <row r="7" spans="1:12" ht="37.9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6" customHeight="1" x14ac:dyDescent="0.25">
      <c r="A8" s="17"/>
      <c r="B8" s="64" t="str">
        <f>CONCATENATE( "ЛОКАЛЬНАЯ СМЕТА № ",IF([1]Source!F20&lt;&gt;"Новая локальная смета", [1]Source!F20, ""))</f>
        <v xml:space="preserve">ЛОКАЛЬНАЯ СМЕТА № </v>
      </c>
      <c r="C8" s="64"/>
      <c r="D8" s="64"/>
      <c r="E8" s="64"/>
      <c r="F8" s="64"/>
      <c r="G8" s="64"/>
      <c r="H8" s="64"/>
      <c r="I8" s="64"/>
      <c r="J8" s="64"/>
      <c r="K8" s="64"/>
      <c r="L8" s="17"/>
    </row>
    <row r="9" spans="1:12" ht="15.75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7"/>
    </row>
    <row r="10" spans="1:12" ht="17.45" hidden="1" customHeight="1" x14ac:dyDescent="0.25">
      <c r="A10" s="17"/>
      <c r="B10" s="64" t="str">
        <f>IF([1]Source!G20&lt;&gt;"Новая локальная смета", [1]Source!G20, "")</f>
        <v/>
      </c>
      <c r="C10" s="64"/>
      <c r="D10" s="64"/>
      <c r="E10" s="64"/>
      <c r="F10" s="64"/>
      <c r="G10" s="64"/>
      <c r="H10" s="64"/>
      <c r="I10" s="64"/>
      <c r="J10" s="64"/>
      <c r="K10" s="64"/>
      <c r="L10" s="17"/>
    </row>
    <row r="11" spans="1:12" ht="13.9" hidden="1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3"/>
    </row>
    <row r="12" spans="1:12" ht="17.45" customHeight="1" x14ac:dyDescent="0.3">
      <c r="A12" s="21"/>
      <c r="B12" s="65" t="s">
        <v>634</v>
      </c>
      <c r="C12" s="65"/>
      <c r="D12" s="65"/>
      <c r="E12" s="65"/>
      <c r="F12" s="65"/>
      <c r="G12" s="65"/>
      <c r="H12" s="65"/>
      <c r="I12" s="65"/>
      <c r="J12" s="65"/>
      <c r="K12" s="65"/>
      <c r="L12" s="19"/>
    </row>
    <row r="13" spans="1:12" ht="14.25" x14ac:dyDescent="0.2">
      <c r="A13" s="13"/>
      <c r="B13" s="66" t="s">
        <v>577</v>
      </c>
      <c r="C13" s="66"/>
      <c r="D13" s="66"/>
      <c r="E13" s="66"/>
      <c r="F13" s="66"/>
      <c r="G13" s="66"/>
      <c r="H13" s="66"/>
      <c r="I13" s="66"/>
      <c r="J13" s="66"/>
      <c r="K13" s="66"/>
      <c r="L13" s="14"/>
    </row>
    <row r="14" spans="1:12" ht="14.25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4.25" x14ac:dyDescent="0.2">
      <c r="A15" s="59" t="str">
        <f>CONCATENATE("Основание: ", Source!J20)</f>
        <v xml:space="preserve">Основание: 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4.25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22" ht="14.2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22" ht="14.25" x14ac:dyDescent="0.2">
      <c r="A18" s="13"/>
      <c r="B18" s="13"/>
      <c r="C18" s="13"/>
      <c r="D18" s="13"/>
      <c r="E18" s="20"/>
      <c r="F18" s="20"/>
      <c r="G18" s="67" t="s">
        <v>578</v>
      </c>
      <c r="H18" s="67"/>
      <c r="I18" s="67" t="s">
        <v>579</v>
      </c>
      <c r="J18" s="67"/>
      <c r="K18" s="13"/>
      <c r="L18" s="13"/>
    </row>
    <row r="19" spans="1:22" ht="12.6" customHeight="1" x14ac:dyDescent="0.25">
      <c r="A19" s="13"/>
      <c r="B19" s="13"/>
      <c r="C19" s="60" t="s">
        <v>580</v>
      </c>
      <c r="D19" s="60"/>
      <c r="E19" s="60"/>
      <c r="F19" s="60"/>
      <c r="G19" s="61">
        <f>SUM(O30:O547)/1000</f>
        <v>141.87038000000001</v>
      </c>
      <c r="H19" s="61"/>
      <c r="I19" s="61">
        <v>1738.6679999999999</v>
      </c>
      <c r="J19" s="61"/>
      <c r="K19" s="62" t="s">
        <v>581</v>
      </c>
      <c r="L19" s="62"/>
    </row>
    <row r="20" spans="1:22" ht="14.25" hidden="1" x14ac:dyDescent="0.2">
      <c r="A20" s="13"/>
      <c r="B20" s="13"/>
      <c r="C20" s="63" t="s">
        <v>582</v>
      </c>
      <c r="D20" s="63"/>
      <c r="E20" s="63"/>
      <c r="F20" s="63"/>
      <c r="G20" s="61">
        <f>SUM(W30:W547)/1000</f>
        <v>111.87037999999998</v>
      </c>
      <c r="H20" s="61"/>
      <c r="I20" s="61">
        <f>(Source!P446)/1000</f>
        <v>1177.4085600000001</v>
      </c>
      <c r="J20" s="61"/>
      <c r="K20" s="62" t="s">
        <v>581</v>
      </c>
      <c r="L20" s="62"/>
    </row>
    <row r="21" spans="1:22" ht="14.25" hidden="1" x14ac:dyDescent="0.2">
      <c r="A21" s="13"/>
      <c r="B21" s="13"/>
      <c r="C21" s="63" t="s">
        <v>583</v>
      </c>
      <c r="D21" s="63"/>
      <c r="E21" s="63"/>
      <c r="F21" s="63"/>
      <c r="G21" s="61">
        <f>SUM(X30:X547)/1000</f>
        <v>0</v>
      </c>
      <c r="H21" s="61"/>
      <c r="I21" s="61">
        <f>(Source!P447)/1000</f>
        <v>0</v>
      </c>
      <c r="J21" s="61"/>
      <c r="K21" s="62" t="s">
        <v>581</v>
      </c>
      <c r="L21" s="62"/>
    </row>
    <row r="22" spans="1:22" ht="14.25" hidden="1" x14ac:dyDescent="0.2">
      <c r="A22" s="13"/>
      <c r="B22" s="13"/>
      <c r="C22" s="63" t="s">
        <v>584</v>
      </c>
      <c r="D22" s="63"/>
      <c r="E22" s="63"/>
      <c r="F22" s="63"/>
      <c r="G22" s="61">
        <f>SUM(Y30:Y547)/1000</f>
        <v>0</v>
      </c>
      <c r="H22" s="61"/>
      <c r="I22" s="61">
        <f>(Source!P438)/1000</f>
        <v>0</v>
      </c>
      <c r="J22" s="61"/>
      <c r="K22" s="62" t="s">
        <v>581</v>
      </c>
      <c r="L22" s="62"/>
    </row>
    <row r="23" spans="1:22" ht="14.25" hidden="1" x14ac:dyDescent="0.2">
      <c r="A23" s="13"/>
      <c r="B23" s="13"/>
      <c r="C23" s="63" t="s">
        <v>585</v>
      </c>
      <c r="D23" s="63"/>
      <c r="E23" s="63"/>
      <c r="F23" s="63"/>
      <c r="G23" s="61">
        <f>SUM(Z30:Z547)/1000</f>
        <v>30</v>
      </c>
      <c r="H23" s="61"/>
      <c r="I23" s="61">
        <f>(Source!P448+Source!P449)/1000</f>
        <v>30</v>
      </c>
      <c r="J23" s="61"/>
      <c r="K23" s="62" t="s">
        <v>581</v>
      </c>
      <c r="L23" s="62"/>
    </row>
    <row r="24" spans="1:22" ht="15" hidden="1" x14ac:dyDescent="0.25">
      <c r="A24" s="13"/>
      <c r="B24" s="13"/>
      <c r="C24" s="60" t="s">
        <v>586</v>
      </c>
      <c r="D24" s="60"/>
      <c r="E24" s="60"/>
      <c r="F24" s="60"/>
      <c r="G24" s="61">
        <f>I24</f>
        <v>1035.6908000000001</v>
      </c>
      <c r="H24" s="61"/>
      <c r="I24" s="61">
        <f>(Source!P451+Source!P452)</f>
        <v>1035.6908000000001</v>
      </c>
      <c r="J24" s="61"/>
      <c r="K24" s="62" t="s">
        <v>587</v>
      </c>
      <c r="L24" s="62"/>
    </row>
    <row r="25" spans="1:22" ht="15" x14ac:dyDescent="0.25">
      <c r="A25" s="13"/>
      <c r="B25" s="13"/>
      <c r="C25" s="60" t="s">
        <v>588</v>
      </c>
      <c r="D25" s="60"/>
      <c r="E25" s="60"/>
      <c r="F25" s="60"/>
      <c r="G25" s="61">
        <f>SUM(R30:R547)/1000</f>
        <v>9.3157099999999975</v>
      </c>
      <c r="H25" s="61"/>
      <c r="I25" s="61">
        <f>((Source!P444 + Source!P443)/1000)</f>
        <v>278.29966000000002</v>
      </c>
      <c r="J25" s="61"/>
      <c r="K25" s="62" t="s">
        <v>581</v>
      </c>
      <c r="L25" s="62"/>
    </row>
    <row r="26" spans="1:22" ht="14.2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ht="14.25" x14ac:dyDescent="0.2">
      <c r="A27" s="68" t="s">
        <v>629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22" ht="57" x14ac:dyDescent="0.2">
      <c r="A28" s="22" t="s">
        <v>589</v>
      </c>
      <c r="B28" s="22" t="s">
        <v>590</v>
      </c>
      <c r="C28" s="22" t="s">
        <v>591</v>
      </c>
      <c r="D28" s="22" t="s">
        <v>592</v>
      </c>
      <c r="E28" s="22" t="s">
        <v>593</v>
      </c>
      <c r="F28" s="22" t="s">
        <v>594</v>
      </c>
      <c r="G28" s="22" t="s">
        <v>595</v>
      </c>
      <c r="H28" s="22" t="s">
        <v>596</v>
      </c>
      <c r="I28" s="22" t="s">
        <v>597</v>
      </c>
      <c r="J28" s="22" t="s">
        <v>598</v>
      </c>
      <c r="K28" s="22" t="s">
        <v>599</v>
      </c>
      <c r="L28" s="22" t="s">
        <v>600</v>
      </c>
    </row>
    <row r="29" spans="1:22" ht="14.25" x14ac:dyDescent="0.2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  <c r="H29" s="23">
        <v>8</v>
      </c>
      <c r="I29" s="23">
        <v>9</v>
      </c>
      <c r="J29" s="23">
        <v>10</v>
      </c>
      <c r="K29" s="23">
        <v>11</v>
      </c>
      <c r="L29" s="24">
        <v>12</v>
      </c>
    </row>
    <row r="31" spans="1:22" ht="35.450000000000003" customHeight="1" x14ac:dyDescent="0.3">
      <c r="A31" s="72" t="str">
        <f>CONCATENATE("Раздел: ",IF(Source!G24&lt;&gt;"Новый раздел", Source!G24, ""))</f>
        <v>Раздел: Отмостка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22" ht="42.75" x14ac:dyDescent="0.2">
      <c r="A32" s="47" t="str">
        <f>Source!E29</f>
        <v>1</v>
      </c>
      <c r="B32" s="48" t="str">
        <f>Source!F29</f>
        <v>68-20-1</v>
      </c>
      <c r="C32" s="48" t="str">
        <f>Source!G29</f>
        <v>Разборка тротуаров и дорожек из плит с их отноской и укладкой в штабель</v>
      </c>
      <c r="D32" s="28" t="str">
        <f>Source!H29</f>
        <v>100 м2 основания</v>
      </c>
      <c r="E32" s="12">
        <f>Source!I29</f>
        <v>0.91500000000000004</v>
      </c>
      <c r="F32" s="29">
        <f>Source!AL29+Source!AM29+Source!AO29</f>
        <v>142.34</v>
      </c>
      <c r="G32" s="30"/>
      <c r="H32" s="31"/>
      <c r="I32" s="30" t="str">
        <f>Source!BO29</f>
        <v>68-20-1</v>
      </c>
      <c r="J32" s="30"/>
      <c r="K32" s="31"/>
      <c r="L32" s="32"/>
      <c r="S32">
        <f>ROUND((Source!FX29/100)*((ROUND(Source!AF29*Source!I29, 2)+ROUND(Source!AE29*Source!I29, 2))), 2)</f>
        <v>135.44999999999999</v>
      </c>
      <c r="T32">
        <f>Source!X29</f>
        <v>4070.3</v>
      </c>
      <c r="U32">
        <f>ROUND((Source!FY29/100)*((ROUND(Source!AF29*Source!I29, 2)+ROUND(Source!AE29*Source!I29, 2))), 2)</f>
        <v>78.14</v>
      </c>
      <c r="V32">
        <f>Source!Y29</f>
        <v>2348.25</v>
      </c>
    </row>
    <row r="33" spans="1:26" ht="14.25" x14ac:dyDescent="0.2">
      <c r="A33" s="47"/>
      <c r="B33" s="48"/>
      <c r="C33" s="48" t="s">
        <v>601</v>
      </c>
      <c r="D33" s="28"/>
      <c r="E33" s="12"/>
      <c r="F33" s="29">
        <f>Source!AO29</f>
        <v>142.34</v>
      </c>
      <c r="G33" s="30" t="str">
        <f>Source!DG29</f>
        <v/>
      </c>
      <c r="H33" s="31">
        <f>ROUND(Source!AF29*Source!I29, 2)</f>
        <v>130.24</v>
      </c>
      <c r="I33" s="30"/>
      <c r="J33" s="30">
        <f>IF(Source!BA29&lt;&gt; 0, Source!BA29, 1)</f>
        <v>30.05</v>
      </c>
      <c r="K33" s="31">
        <f>Source!S29</f>
        <v>3913.75</v>
      </c>
      <c r="L33" s="32"/>
      <c r="R33">
        <f>H33</f>
        <v>130.24</v>
      </c>
    </row>
    <row r="34" spans="1:26" ht="14.25" x14ac:dyDescent="0.2">
      <c r="A34" s="47"/>
      <c r="B34" s="48"/>
      <c r="C34" s="48" t="s">
        <v>602</v>
      </c>
      <c r="D34" s="28" t="s">
        <v>603</v>
      </c>
      <c r="E34" s="12">
        <f>Source!BZ29</f>
        <v>104</v>
      </c>
      <c r="F34" s="51"/>
      <c r="G34" s="30"/>
      <c r="H34" s="31">
        <f>SUM(S32:S36)</f>
        <v>135.44999999999999</v>
      </c>
      <c r="I34" s="33"/>
      <c r="J34" s="27">
        <f>Source!AT29</f>
        <v>104</v>
      </c>
      <c r="K34" s="31">
        <f>SUM(T32:T36)</f>
        <v>4070.3</v>
      </c>
      <c r="L34" s="32"/>
    </row>
    <row r="35" spans="1:26" ht="14.25" x14ac:dyDescent="0.2">
      <c r="A35" s="47"/>
      <c r="B35" s="48"/>
      <c r="C35" s="48" t="s">
        <v>604</v>
      </c>
      <c r="D35" s="28" t="s">
        <v>603</v>
      </c>
      <c r="E35" s="12">
        <f>Source!CA29</f>
        <v>60</v>
      </c>
      <c r="F35" s="51"/>
      <c r="G35" s="30"/>
      <c r="H35" s="31">
        <f>SUM(U32:U36)</f>
        <v>78.14</v>
      </c>
      <c r="I35" s="33"/>
      <c r="J35" s="27">
        <f>Source!AU29</f>
        <v>60</v>
      </c>
      <c r="K35" s="31">
        <f>SUM(V32:V36)</f>
        <v>2348.25</v>
      </c>
      <c r="L35" s="32"/>
    </row>
    <row r="36" spans="1:26" ht="14.25" x14ac:dyDescent="0.2">
      <c r="A36" s="49"/>
      <c r="B36" s="50"/>
      <c r="C36" s="50" t="s">
        <v>605</v>
      </c>
      <c r="D36" s="34" t="s">
        <v>606</v>
      </c>
      <c r="E36" s="35">
        <f>Source!AQ29</f>
        <v>18.68</v>
      </c>
      <c r="F36" s="36"/>
      <c r="G36" s="37" t="str">
        <f>Source!DI29</f>
        <v/>
      </c>
      <c r="H36" s="38"/>
      <c r="I36" s="37"/>
      <c r="J36" s="37"/>
      <c r="K36" s="38"/>
      <c r="L36" s="39">
        <f>Source!U29</f>
        <v>17.092200000000002</v>
      </c>
    </row>
    <row r="37" spans="1:26" ht="15" x14ac:dyDescent="0.25">
      <c r="G37" s="69">
        <f>H33+H34+H35</f>
        <v>343.83</v>
      </c>
      <c r="H37" s="69"/>
      <c r="J37" s="69">
        <f>K33+K34+K35</f>
        <v>10332.299999999999</v>
      </c>
      <c r="K37" s="69"/>
      <c r="L37" s="40">
        <f>Source!U29</f>
        <v>17.092200000000002</v>
      </c>
      <c r="O37" s="25">
        <f>G37</f>
        <v>343.83</v>
      </c>
      <c r="P37" s="25">
        <f>J37</f>
        <v>10332.299999999999</v>
      </c>
      <c r="Q37" s="25">
        <f>L37</f>
        <v>17.092200000000002</v>
      </c>
      <c r="W37">
        <f>IF(Source!BI29&lt;=1,H33+H34+H35, 0)</f>
        <v>343.83</v>
      </c>
      <c r="X37">
        <f>IF(Source!BI29=2,H33+H34+H35, 0)</f>
        <v>0</v>
      </c>
      <c r="Y37">
        <f>IF(Source!BI29=3,H33+H34+H35, 0)</f>
        <v>0</v>
      </c>
      <c r="Z37">
        <f>IF(Source!BI29=4,H33+H34+H35, 0)</f>
        <v>0</v>
      </c>
    </row>
    <row r="38" spans="1:26" ht="42.75" x14ac:dyDescent="0.2">
      <c r="A38" s="47" t="str">
        <f>Source!E31</f>
        <v>2</v>
      </c>
      <c r="B38" s="48" t="str">
        <f>Source!F31</f>
        <v>68-12-5</v>
      </c>
      <c r="C38" s="48" t="str">
        <f>Source!G31</f>
        <v>Разборка покрытий и оснований цементно-бетонных (91,5 м2*0,05 м)</v>
      </c>
      <c r="D38" s="28" t="str">
        <f>Source!H31</f>
        <v>100 м3 конструкций</v>
      </c>
      <c r="E38" s="12">
        <f>Source!I31</f>
        <v>4.5749999999999999E-2</v>
      </c>
      <c r="F38" s="29">
        <f>Source!AL31+Source!AM31+Source!AO31</f>
        <v>2556.5699999999997</v>
      </c>
      <c r="G38" s="30"/>
      <c r="H38" s="31"/>
      <c r="I38" s="30" t="str">
        <f>Source!BO31</f>
        <v>68-12-5</v>
      </c>
      <c r="J38" s="30"/>
      <c r="K38" s="31"/>
      <c r="L38" s="32"/>
      <c r="S38">
        <f>ROUND((Source!FX31/100)*((ROUND(Source!AF31*Source!I31, 2)+ROUND(Source!AE31*Source!I31, 2))), 2)</f>
        <v>40.75</v>
      </c>
      <c r="T38">
        <f>Source!X31</f>
        <v>1224.23</v>
      </c>
      <c r="U38">
        <f>ROUND((Source!FY31/100)*((ROUND(Source!AF31*Source!I31, 2)+ROUND(Source!AE31*Source!I31, 2))), 2)</f>
        <v>23.51</v>
      </c>
      <c r="V38">
        <f>Source!Y31</f>
        <v>706.28</v>
      </c>
    </row>
    <row r="39" spans="1:26" ht="14.25" x14ac:dyDescent="0.2">
      <c r="A39" s="47"/>
      <c r="B39" s="48"/>
      <c r="C39" s="48" t="s">
        <v>601</v>
      </c>
      <c r="D39" s="28"/>
      <c r="E39" s="12"/>
      <c r="F39" s="29">
        <f>Source!AO31</f>
        <v>628.75</v>
      </c>
      <c r="G39" s="30" t="str">
        <f>Source!DG31</f>
        <v/>
      </c>
      <c r="H39" s="31">
        <f>ROUND(Source!AF31*Source!I31, 2)</f>
        <v>28.77</v>
      </c>
      <c r="I39" s="30"/>
      <c r="J39" s="30">
        <f>IF(Source!BA31&lt;&gt; 0, Source!BA31, 1)</f>
        <v>30.05</v>
      </c>
      <c r="K39" s="31">
        <f>Source!S31</f>
        <v>864.4</v>
      </c>
      <c r="L39" s="32"/>
      <c r="R39">
        <f>H39</f>
        <v>28.77</v>
      </c>
    </row>
    <row r="40" spans="1:26" ht="14.45" x14ac:dyDescent="0.3">
      <c r="A40" s="47"/>
      <c r="B40" s="48"/>
      <c r="C40" s="48" t="s">
        <v>152</v>
      </c>
      <c r="D40" s="28"/>
      <c r="E40" s="12"/>
      <c r="F40" s="29">
        <f>Source!AM31</f>
        <v>1927.82</v>
      </c>
      <c r="G40" s="30" t="str">
        <f>Source!DE31</f>
        <v/>
      </c>
      <c r="H40" s="31">
        <f>ROUND(Source!AD31*Source!I31, 2)</f>
        <v>88.2</v>
      </c>
      <c r="I40" s="30"/>
      <c r="J40" s="30">
        <f>IF(Source!BB31&lt;&gt; 0, Source!BB31, 1)</f>
        <v>9.84</v>
      </c>
      <c r="K40" s="31">
        <f>Source!Q31</f>
        <v>867.87</v>
      </c>
      <c r="L40" s="32"/>
    </row>
    <row r="41" spans="1:26" ht="14.45" x14ac:dyDescent="0.3">
      <c r="A41" s="47"/>
      <c r="B41" s="48"/>
      <c r="C41" s="48" t="s">
        <v>607</v>
      </c>
      <c r="D41" s="28"/>
      <c r="E41" s="12"/>
      <c r="F41" s="29">
        <f>Source!AN31</f>
        <v>227.48</v>
      </c>
      <c r="G41" s="30" t="str">
        <f>Source!DF31</f>
        <v/>
      </c>
      <c r="H41" s="41">
        <f>ROUND(Source!AE31*Source!I31, 2)</f>
        <v>10.41</v>
      </c>
      <c r="I41" s="30"/>
      <c r="J41" s="30">
        <f>IF(Source!BS31&lt;&gt; 0, Source!BS31, 1)</f>
        <v>30.05</v>
      </c>
      <c r="K41" s="41">
        <f>Source!R31</f>
        <v>312.74</v>
      </c>
      <c r="L41" s="32"/>
      <c r="R41">
        <f>H41</f>
        <v>10.41</v>
      </c>
    </row>
    <row r="42" spans="1:26" ht="14.25" x14ac:dyDescent="0.2">
      <c r="A42" s="47"/>
      <c r="B42" s="48"/>
      <c r="C42" s="48" t="s">
        <v>602</v>
      </c>
      <c r="D42" s="28" t="s">
        <v>603</v>
      </c>
      <c r="E42" s="12">
        <f>Source!BZ31</f>
        <v>104</v>
      </c>
      <c r="F42" s="51"/>
      <c r="G42" s="30"/>
      <c r="H42" s="31">
        <f>SUM(S38:S44)</f>
        <v>40.75</v>
      </c>
      <c r="I42" s="33"/>
      <c r="J42" s="27">
        <f>Source!AT31</f>
        <v>104</v>
      </c>
      <c r="K42" s="31">
        <f>SUM(T38:T44)</f>
        <v>1224.23</v>
      </c>
      <c r="L42" s="32"/>
    </row>
    <row r="43" spans="1:26" ht="14.25" x14ac:dyDescent="0.2">
      <c r="A43" s="47"/>
      <c r="B43" s="48"/>
      <c r="C43" s="48" t="s">
        <v>604</v>
      </c>
      <c r="D43" s="28" t="s">
        <v>603</v>
      </c>
      <c r="E43" s="12">
        <f>Source!CA31</f>
        <v>60</v>
      </c>
      <c r="F43" s="51"/>
      <c r="G43" s="30"/>
      <c r="H43" s="31">
        <f>SUM(U38:U44)</f>
        <v>23.51</v>
      </c>
      <c r="I43" s="33"/>
      <c r="J43" s="27">
        <f>Source!AU31</f>
        <v>60</v>
      </c>
      <c r="K43" s="31">
        <f>SUM(V38:V44)</f>
        <v>706.28</v>
      </c>
      <c r="L43" s="32"/>
    </row>
    <row r="44" spans="1:26" ht="14.25" x14ac:dyDescent="0.2">
      <c r="A44" s="49"/>
      <c r="B44" s="50"/>
      <c r="C44" s="50" t="s">
        <v>605</v>
      </c>
      <c r="D44" s="34" t="s">
        <v>606</v>
      </c>
      <c r="E44" s="35">
        <f>Source!AQ31</f>
        <v>77.72</v>
      </c>
      <c r="F44" s="36"/>
      <c r="G44" s="37" t="str">
        <f>Source!DI31</f>
        <v/>
      </c>
      <c r="H44" s="38"/>
      <c r="I44" s="37"/>
      <c r="J44" s="37"/>
      <c r="K44" s="38"/>
      <c r="L44" s="39">
        <f>Source!U31</f>
        <v>3.5556899999999998</v>
      </c>
    </row>
    <row r="45" spans="1:26" ht="15" x14ac:dyDescent="0.25">
      <c r="G45" s="69">
        <f>H39+H40+H42+H43</f>
        <v>181.23</v>
      </c>
      <c r="H45" s="69"/>
      <c r="J45" s="69">
        <f>K39+K40+K42+K43</f>
        <v>3662.7799999999997</v>
      </c>
      <c r="K45" s="69"/>
      <c r="L45" s="40">
        <f>Source!U31</f>
        <v>3.5556899999999998</v>
      </c>
      <c r="O45" s="25">
        <f>G45</f>
        <v>181.23</v>
      </c>
      <c r="P45" s="25">
        <f>J45</f>
        <v>3662.7799999999997</v>
      </c>
      <c r="Q45" s="25">
        <f>L45</f>
        <v>3.5556899999999998</v>
      </c>
      <c r="W45">
        <f>IF(Source!BI31&lt;=1,H39+H40+H42+H43, 0)</f>
        <v>181.23</v>
      </c>
      <c r="X45">
        <f>IF(Source!BI31=2,H39+H40+H42+H43, 0)</f>
        <v>0</v>
      </c>
      <c r="Y45">
        <f>IF(Source!BI31=3,H39+H40+H42+H43, 0)</f>
        <v>0</v>
      </c>
      <c r="Z45">
        <f>IF(Source!BI31=4,H39+H40+H42+H43, 0)</f>
        <v>0</v>
      </c>
    </row>
    <row r="46" spans="1:26" ht="79.5" x14ac:dyDescent="0.2">
      <c r="A46" s="47" t="str">
        <f>Source!E33</f>
        <v>3</v>
      </c>
      <c r="B46" s="48" t="s">
        <v>608</v>
      </c>
      <c r="C46" s="48" t="str">
        <f>Source!G33</f>
        <v>Очистка поверхности щетками боковых стен</v>
      </c>
      <c r="D46" s="28" t="str">
        <f>Source!H33</f>
        <v>1 м2 очищаемой поверхности</v>
      </c>
      <c r="E46" s="12">
        <f>Source!I33</f>
        <v>4.5</v>
      </c>
      <c r="F46" s="29">
        <f>Source!AL33+Source!AM33+Source!AO33</f>
        <v>7.68</v>
      </c>
      <c r="G46" s="30"/>
      <c r="H46" s="31"/>
      <c r="I46" s="30" t="str">
        <f>Source!BO33</f>
        <v>13-06-003-1</v>
      </c>
      <c r="J46" s="30"/>
      <c r="K46" s="31"/>
      <c r="L46" s="32"/>
      <c r="S46">
        <f>ROUND((Source!FX33/100)*((ROUND(Source!AF33*Source!I33, 2)+ROUND(Source!AE33*Source!I33, 2))), 2)</f>
        <v>35.770000000000003</v>
      </c>
      <c r="T46">
        <f>Source!X33</f>
        <v>1074.8800000000001</v>
      </c>
      <c r="U46">
        <f>ROUND((Source!FY33/100)*((ROUND(Source!AF33*Source!I33, 2)+ROUND(Source!AE33*Source!I33, 2))), 2)</f>
        <v>27.82</v>
      </c>
      <c r="V46">
        <f>Source!Y33</f>
        <v>836.02</v>
      </c>
    </row>
    <row r="47" spans="1:26" ht="14.25" x14ac:dyDescent="0.2">
      <c r="A47" s="47"/>
      <c r="B47" s="48"/>
      <c r="C47" s="48" t="s">
        <v>601</v>
      </c>
      <c r="D47" s="28"/>
      <c r="E47" s="12"/>
      <c r="F47" s="29">
        <f>Source!AO33</f>
        <v>7.68</v>
      </c>
      <c r="G47" s="30" t="str">
        <f>Source!DG33</f>
        <v>)*1,15</v>
      </c>
      <c r="H47" s="31">
        <f>ROUND(Source!AF33*Source!I33, 2)</f>
        <v>39.74</v>
      </c>
      <c r="I47" s="30"/>
      <c r="J47" s="30">
        <f>IF(Source!BA33&lt;&gt; 0, Source!BA33, 1)</f>
        <v>30.05</v>
      </c>
      <c r="K47" s="31">
        <f>Source!S33</f>
        <v>1194.31</v>
      </c>
      <c r="L47" s="32"/>
      <c r="R47">
        <f>H47</f>
        <v>39.74</v>
      </c>
    </row>
    <row r="48" spans="1:26" ht="14.25" x14ac:dyDescent="0.2">
      <c r="A48" s="47"/>
      <c r="B48" s="48"/>
      <c r="C48" s="48" t="s">
        <v>602</v>
      </c>
      <c r="D48" s="28" t="s">
        <v>603</v>
      </c>
      <c r="E48" s="12">
        <f>Source!BZ33</f>
        <v>90</v>
      </c>
      <c r="F48" s="51"/>
      <c r="G48" s="30"/>
      <c r="H48" s="31">
        <f>SUM(S46:S50)</f>
        <v>35.770000000000003</v>
      </c>
      <c r="I48" s="33"/>
      <c r="J48" s="27">
        <f>Source!AT33</f>
        <v>90</v>
      </c>
      <c r="K48" s="31">
        <f>SUM(T46:T50)</f>
        <v>1074.8800000000001</v>
      </c>
      <c r="L48" s="32"/>
    </row>
    <row r="49" spans="1:26" ht="14.25" x14ac:dyDescent="0.2">
      <c r="A49" s="47"/>
      <c r="B49" s="48"/>
      <c r="C49" s="48" t="s">
        <v>604</v>
      </c>
      <c r="D49" s="28" t="s">
        <v>603</v>
      </c>
      <c r="E49" s="12">
        <f>Source!CA33</f>
        <v>70</v>
      </c>
      <c r="F49" s="51"/>
      <c r="G49" s="30"/>
      <c r="H49" s="31">
        <f>SUM(U46:U50)</f>
        <v>27.82</v>
      </c>
      <c r="I49" s="33"/>
      <c r="J49" s="27">
        <f>Source!AU33</f>
        <v>70</v>
      </c>
      <c r="K49" s="31">
        <f>SUM(V46:V50)</f>
        <v>836.02</v>
      </c>
      <c r="L49" s="32"/>
    </row>
    <row r="50" spans="1:26" ht="14.25" x14ac:dyDescent="0.2">
      <c r="A50" s="49"/>
      <c r="B50" s="50"/>
      <c r="C50" s="50" t="s">
        <v>605</v>
      </c>
      <c r="D50" s="34" t="s">
        <v>606</v>
      </c>
      <c r="E50" s="35">
        <f>Source!AQ33</f>
        <v>0.9</v>
      </c>
      <c r="F50" s="36"/>
      <c r="G50" s="37" t="str">
        <f>Source!DI33</f>
        <v>)*1,15</v>
      </c>
      <c r="H50" s="38"/>
      <c r="I50" s="37"/>
      <c r="J50" s="37"/>
      <c r="K50" s="38"/>
      <c r="L50" s="39">
        <f>Source!U33</f>
        <v>4.6574999999999998</v>
      </c>
    </row>
    <row r="51" spans="1:26" ht="15" x14ac:dyDescent="0.25">
      <c r="G51" s="69">
        <f>H47+H48+H49</f>
        <v>103.33000000000001</v>
      </c>
      <c r="H51" s="69"/>
      <c r="J51" s="69">
        <f>K47+K48+K49</f>
        <v>3105.21</v>
      </c>
      <c r="K51" s="69"/>
      <c r="L51" s="40">
        <f>Source!U33</f>
        <v>4.6574999999999998</v>
      </c>
      <c r="O51" s="25">
        <f>G51</f>
        <v>103.33000000000001</v>
      </c>
      <c r="P51" s="25">
        <f>J51</f>
        <v>3105.21</v>
      </c>
      <c r="Q51" s="25">
        <f>L51</f>
        <v>4.6574999999999998</v>
      </c>
      <c r="W51">
        <f>IF(Source!BI33&lt;=1,H47+H48+H49, 0)</f>
        <v>103.33000000000001</v>
      </c>
      <c r="X51">
        <f>IF(Source!BI33=2,H47+H48+H49, 0)</f>
        <v>0</v>
      </c>
      <c r="Y51">
        <f>IF(Source!BI33=3,H47+H48+H49, 0)</f>
        <v>0</v>
      </c>
      <c r="Z51">
        <f>IF(Source!BI33=4,H47+H48+H49, 0)</f>
        <v>0</v>
      </c>
    </row>
    <row r="52" spans="1:26" ht="85.5" x14ac:dyDescent="0.2">
      <c r="A52" s="47" t="str">
        <f>Source!E35</f>
        <v>4</v>
      </c>
      <c r="B52" s="48" t="s">
        <v>609</v>
      </c>
      <c r="C52" s="48" t="str">
        <f>Source!G35</f>
        <v>Сплошное выравнивание внутренних поверхностей (однослойное оштукатуривание)из сухих растворных смесей толщиной до 10 мм стен</v>
      </c>
      <c r="D52" s="28" t="str">
        <f>Source!H35</f>
        <v>100 м2 оштукатуриваемой поверхности</v>
      </c>
      <c r="E52" s="12">
        <f>Source!I35</f>
        <v>4.4999999999999998E-2</v>
      </c>
      <c r="F52" s="29">
        <f>Source!AL35+Source!AM35+Source!AO35</f>
        <v>507.6</v>
      </c>
      <c r="G52" s="30"/>
      <c r="H52" s="31"/>
      <c r="I52" s="30" t="str">
        <f>Source!BO35</f>
        <v>15-02-019-3</v>
      </c>
      <c r="J52" s="30"/>
      <c r="K52" s="31"/>
      <c r="L52" s="32"/>
      <c r="S52">
        <f>ROUND((Source!FX35/100)*((ROUND(Source!AF35*Source!I35, 2)+ROUND(Source!AE35*Source!I35, 2))), 2)</f>
        <v>27.03</v>
      </c>
      <c r="T52">
        <f>Source!X35</f>
        <v>812.15</v>
      </c>
      <c r="U52">
        <f>ROUND((Source!FY35/100)*((ROUND(Source!AF35*Source!I35, 2)+ROUND(Source!AE35*Source!I35, 2))), 2)</f>
        <v>14.16</v>
      </c>
      <c r="V52">
        <f>Source!Y35</f>
        <v>425.41</v>
      </c>
    </row>
    <row r="53" spans="1:26" ht="14.25" x14ac:dyDescent="0.2">
      <c r="A53" s="47"/>
      <c r="B53" s="48"/>
      <c r="C53" s="48" t="s">
        <v>601</v>
      </c>
      <c r="D53" s="28"/>
      <c r="E53" s="12"/>
      <c r="F53" s="29">
        <f>Source!AO35</f>
        <v>476.35</v>
      </c>
      <c r="G53" s="30" t="str">
        <f>Source!DG35</f>
        <v>)*1,15</v>
      </c>
      <c r="H53" s="31">
        <f>ROUND(Source!AF35*Source!I35, 2)</f>
        <v>24.65</v>
      </c>
      <c r="I53" s="30"/>
      <c r="J53" s="30">
        <f>IF(Source!BA35&lt;&gt; 0, Source!BA35, 1)</f>
        <v>30.05</v>
      </c>
      <c r="K53" s="31">
        <f>Source!S35</f>
        <v>740.77</v>
      </c>
      <c r="L53" s="32"/>
      <c r="R53">
        <f>H53</f>
        <v>24.65</v>
      </c>
    </row>
    <row r="54" spans="1:26" ht="14.25" x14ac:dyDescent="0.2">
      <c r="A54" s="47"/>
      <c r="B54" s="48"/>
      <c r="C54" s="48" t="s">
        <v>152</v>
      </c>
      <c r="D54" s="28"/>
      <c r="E54" s="12"/>
      <c r="F54" s="29">
        <f>Source!AM35</f>
        <v>29.71</v>
      </c>
      <c r="G54" s="30" t="str">
        <f>Source!DE35</f>
        <v>)*1,25</v>
      </c>
      <c r="H54" s="31">
        <f>ROUND(Source!AD35*Source!I35, 2)</f>
        <v>1.67</v>
      </c>
      <c r="I54" s="30"/>
      <c r="J54" s="30">
        <f>IF(Source!BB35&lt;&gt; 0, Source!BB35, 1)</f>
        <v>22.04</v>
      </c>
      <c r="K54" s="31">
        <f>Source!Q35</f>
        <v>36.83</v>
      </c>
      <c r="L54" s="32"/>
    </row>
    <row r="55" spans="1:26" ht="14.25" x14ac:dyDescent="0.2">
      <c r="A55" s="47"/>
      <c r="B55" s="48"/>
      <c r="C55" s="48" t="s">
        <v>607</v>
      </c>
      <c r="D55" s="28"/>
      <c r="E55" s="12"/>
      <c r="F55" s="29">
        <f>Source!AN35</f>
        <v>19.350000000000001</v>
      </c>
      <c r="G55" s="30" t="str">
        <f>Source!DF35</f>
        <v>)*1,25</v>
      </c>
      <c r="H55" s="41">
        <f>ROUND(Source!AE35*Source!I35, 2)</f>
        <v>1.0900000000000001</v>
      </c>
      <c r="I55" s="30"/>
      <c r="J55" s="30">
        <f>IF(Source!BS35&lt;&gt; 0, Source!BS35, 1)</f>
        <v>30.05</v>
      </c>
      <c r="K55" s="41">
        <f>Source!R35</f>
        <v>32.71</v>
      </c>
      <c r="L55" s="32"/>
      <c r="R55">
        <f>H55</f>
        <v>1.0900000000000001</v>
      </c>
    </row>
    <row r="56" spans="1:26" ht="14.25" x14ac:dyDescent="0.2">
      <c r="A56" s="47"/>
      <c r="B56" s="48"/>
      <c r="C56" s="48" t="s">
        <v>610</v>
      </c>
      <c r="D56" s="28"/>
      <c r="E56" s="12"/>
      <c r="F56" s="29">
        <f>Source!AL35</f>
        <v>1.54</v>
      </c>
      <c r="G56" s="30" t="str">
        <f>Source!DD35</f>
        <v/>
      </c>
      <c r="H56" s="31">
        <f>ROUND(Source!AC35*Source!I35, 2)</f>
        <v>7.0000000000000007E-2</v>
      </c>
      <c r="I56" s="30"/>
      <c r="J56" s="30">
        <f>IF(Source!BC35&lt;&gt; 0, Source!BC35, 1)</f>
        <v>8.6999999999999993</v>
      </c>
      <c r="K56" s="31">
        <f>Source!P35</f>
        <v>0.6</v>
      </c>
      <c r="L56" s="32"/>
    </row>
    <row r="57" spans="1:26" ht="14.25" x14ac:dyDescent="0.2">
      <c r="A57" s="47"/>
      <c r="B57" s="48"/>
      <c r="C57" s="48" t="s">
        <v>602</v>
      </c>
      <c r="D57" s="28" t="s">
        <v>603</v>
      </c>
      <c r="E57" s="12">
        <f>Source!BZ35</f>
        <v>105</v>
      </c>
      <c r="F57" s="51"/>
      <c r="G57" s="30"/>
      <c r="H57" s="31">
        <f>SUM(S52:S60)</f>
        <v>27.03</v>
      </c>
      <c r="I57" s="33"/>
      <c r="J57" s="27">
        <f>Source!AT35</f>
        <v>105</v>
      </c>
      <c r="K57" s="31">
        <f>SUM(T52:T60)</f>
        <v>812.15</v>
      </c>
      <c r="L57" s="32"/>
    </row>
    <row r="58" spans="1:26" ht="14.25" x14ac:dyDescent="0.2">
      <c r="A58" s="47"/>
      <c r="B58" s="48"/>
      <c r="C58" s="48" t="s">
        <v>604</v>
      </c>
      <c r="D58" s="28" t="s">
        <v>603</v>
      </c>
      <c r="E58" s="12">
        <f>Source!CA35</f>
        <v>55</v>
      </c>
      <c r="F58" s="51"/>
      <c r="G58" s="30"/>
      <c r="H58" s="31">
        <f>SUM(U52:U60)</f>
        <v>14.16</v>
      </c>
      <c r="I58" s="33"/>
      <c r="J58" s="27">
        <f>Source!AU35</f>
        <v>55</v>
      </c>
      <c r="K58" s="31">
        <f>SUM(V52:V60)</f>
        <v>425.41</v>
      </c>
      <c r="L58" s="32"/>
    </row>
    <row r="59" spans="1:26" ht="14.25" x14ac:dyDescent="0.2">
      <c r="A59" s="47"/>
      <c r="B59" s="48"/>
      <c r="C59" s="48" t="s">
        <v>605</v>
      </c>
      <c r="D59" s="28" t="s">
        <v>606</v>
      </c>
      <c r="E59" s="12">
        <f>Source!AQ35</f>
        <v>51.89</v>
      </c>
      <c r="F59" s="29"/>
      <c r="G59" s="30" t="str">
        <f>Source!DI35</f>
        <v>)*1,15</v>
      </c>
      <c r="H59" s="31"/>
      <c r="I59" s="30"/>
      <c r="J59" s="30"/>
      <c r="K59" s="31"/>
      <c r="L59" s="42">
        <f>Source!U35</f>
        <v>2.6853075</v>
      </c>
    </row>
    <row r="60" spans="1:26" ht="14.25" x14ac:dyDescent="0.2">
      <c r="A60" s="49" t="str">
        <f>Source!E37</f>
        <v>4,1</v>
      </c>
      <c r="B60" s="50" t="str">
        <f>Source!F37</f>
        <v>101-3172</v>
      </c>
      <c r="C60" s="50" t="str">
        <f>Source!G37</f>
        <v>Шпатлевка Ветонит ТТ</v>
      </c>
      <c r="D60" s="34" t="str">
        <f>Source!H37</f>
        <v>т</v>
      </c>
      <c r="E60" s="35">
        <f>Source!I37</f>
        <v>3.8249999999999999E-2</v>
      </c>
      <c r="F60" s="36">
        <f>Source!AL37+Source!AM37+Source!AO37</f>
        <v>7329.36</v>
      </c>
      <c r="G60" s="43" t="s">
        <v>3</v>
      </c>
      <c r="H60" s="38">
        <f>ROUND(Source!AC37*Source!I37, 2)+ROUND(Source!AD37*Source!I37, 2)+ROUND(Source!AF37*Source!I37, 2)</f>
        <v>280.35000000000002</v>
      </c>
      <c r="I60" s="37"/>
      <c r="J60" s="37">
        <f>IF(Source!BC37&lt;&gt; 0, Source!BC37, 1)</f>
        <v>2.44</v>
      </c>
      <c r="K60" s="38">
        <f>Source!O37</f>
        <v>684.05</v>
      </c>
      <c r="L60" s="44"/>
      <c r="S60">
        <f>ROUND((Source!FX37/100)*((ROUND(Source!AF37*Source!I37, 2)+ROUND(Source!AE37*Source!I37, 2))), 2)</f>
        <v>0</v>
      </c>
      <c r="T60">
        <f>Source!X37</f>
        <v>0</v>
      </c>
      <c r="U60">
        <f>ROUND((Source!FY37/100)*((ROUND(Source!AF37*Source!I37, 2)+ROUND(Source!AE37*Source!I37, 2))), 2)</f>
        <v>0</v>
      </c>
      <c r="V60">
        <f>Source!Y37</f>
        <v>0</v>
      </c>
      <c r="W60">
        <f>IF(Source!BI37&lt;=1,H60, 0)</f>
        <v>280.35000000000002</v>
      </c>
      <c r="X60">
        <f>IF(Source!BI37=2,H60, 0)</f>
        <v>0</v>
      </c>
      <c r="Y60">
        <f>IF(Source!BI37=3,H60, 0)</f>
        <v>0</v>
      </c>
      <c r="Z60">
        <f>IF(Source!BI37=4,H60, 0)</f>
        <v>0</v>
      </c>
    </row>
    <row r="61" spans="1:26" ht="15" x14ac:dyDescent="0.25">
      <c r="G61" s="69">
        <f>H53+H54+H56+H57+H58+SUM(H60:H60)</f>
        <v>347.93</v>
      </c>
      <c r="H61" s="69"/>
      <c r="J61" s="69">
        <f>K53+K54+K56+K57+K58+SUM(K60:K60)</f>
        <v>2699.81</v>
      </c>
      <c r="K61" s="69"/>
      <c r="L61" s="40">
        <f>Source!U35</f>
        <v>2.6853075</v>
      </c>
      <c r="O61" s="25">
        <f>G61</f>
        <v>347.93</v>
      </c>
      <c r="P61" s="25">
        <f>J61</f>
        <v>2699.81</v>
      </c>
      <c r="Q61" s="25">
        <f>L61</f>
        <v>2.6853075</v>
      </c>
      <c r="W61">
        <f>IF(Source!BI35&lt;=1,H53+H54+H56+H57+H58, 0)</f>
        <v>67.58</v>
      </c>
      <c r="X61">
        <f>IF(Source!BI35=2,H53+H54+H56+H57+H58, 0)</f>
        <v>0</v>
      </c>
      <c r="Y61">
        <f>IF(Source!BI35=3,H53+H54+H56+H57+H58, 0)</f>
        <v>0</v>
      </c>
      <c r="Z61">
        <f>IF(Source!BI35=4,H53+H54+H56+H57+H58, 0)</f>
        <v>0</v>
      </c>
    </row>
    <row r="62" spans="1:26" ht="79.5" x14ac:dyDescent="0.2">
      <c r="A62" s="47" t="str">
        <f>Source!E41</f>
        <v>5</v>
      </c>
      <c r="B62" s="48" t="s">
        <v>611</v>
      </c>
      <c r="C62" s="48" t="str">
        <f>Source!G41</f>
        <v>Гидроизоляция боковая обмазочная битумная в 2 слоя по выровненной поверхности бутовой кладки, кирпичу, бетону</v>
      </c>
      <c r="D62" s="28" t="str">
        <f>Source!H41</f>
        <v>100 м2 изолируемой поверхности</v>
      </c>
      <c r="E62" s="12">
        <f>Source!I41</f>
        <v>4.4999999999999998E-2</v>
      </c>
      <c r="F62" s="29">
        <f>Source!AL41+Source!AM41+Source!AO41</f>
        <v>1176.02</v>
      </c>
      <c r="G62" s="30"/>
      <c r="H62" s="31"/>
      <c r="I62" s="30" t="str">
        <f>Source!BO41</f>
        <v>08-01-003-7</v>
      </c>
      <c r="J62" s="30"/>
      <c r="K62" s="31"/>
      <c r="L62" s="32"/>
      <c r="S62">
        <f>ROUND((Source!FX41/100)*((ROUND(Source!AF41*Source!I41, 2)+ROUND(Source!AE41*Source!I41, 2))), 2)</f>
        <v>12.72</v>
      </c>
      <c r="T62">
        <f>Source!X41</f>
        <v>382.49</v>
      </c>
      <c r="U62">
        <f>ROUND((Source!FY41/100)*((ROUND(Source!AF41*Source!I41, 2)+ROUND(Source!AE41*Source!I41, 2))), 2)</f>
        <v>8.34</v>
      </c>
      <c r="V62">
        <f>Source!Y41</f>
        <v>250.82</v>
      </c>
    </row>
    <row r="63" spans="1:26" ht="14.25" x14ac:dyDescent="0.2">
      <c r="A63" s="47"/>
      <c r="B63" s="48"/>
      <c r="C63" s="48" t="s">
        <v>601</v>
      </c>
      <c r="D63" s="28"/>
      <c r="E63" s="12"/>
      <c r="F63" s="29">
        <f>Source!AO41</f>
        <v>201.61</v>
      </c>
      <c r="G63" s="30" t="str">
        <f>Source!DG41</f>
        <v>)*1,15</v>
      </c>
      <c r="H63" s="31">
        <f>ROUND(Source!AF41*Source!I41, 2)</f>
        <v>10.43</v>
      </c>
      <c r="I63" s="30"/>
      <c r="J63" s="30">
        <f>IF(Source!BA41&lt;&gt; 0, Source!BA41, 1)</f>
        <v>30.05</v>
      </c>
      <c r="K63" s="31">
        <f>Source!S41</f>
        <v>313.52</v>
      </c>
      <c r="L63" s="32"/>
      <c r="R63">
        <f>H63</f>
        <v>10.43</v>
      </c>
    </row>
    <row r="64" spans="1:26" ht="14.25" x14ac:dyDescent="0.2">
      <c r="A64" s="47"/>
      <c r="B64" s="48"/>
      <c r="C64" s="48" t="s">
        <v>152</v>
      </c>
      <c r="D64" s="28"/>
      <c r="E64" s="12"/>
      <c r="F64" s="29">
        <f>Source!AM41</f>
        <v>75.930000000000007</v>
      </c>
      <c r="G64" s="30" t="str">
        <f>Source!DE41</f>
        <v>)*1,25</v>
      </c>
      <c r="H64" s="31">
        <f>ROUND(Source!AD41*Source!I41, 2)</f>
        <v>4.2699999999999996</v>
      </c>
      <c r="I64" s="30"/>
      <c r="J64" s="30">
        <f>IF(Source!BB41&lt;&gt; 0, Source!BB41, 1)</f>
        <v>5.48</v>
      </c>
      <c r="K64" s="31">
        <f>Source!Q41</f>
        <v>23.41</v>
      </c>
      <c r="L64" s="32"/>
    </row>
    <row r="65" spans="1:26" ht="14.25" x14ac:dyDescent="0.2">
      <c r="A65" s="47"/>
      <c r="B65" s="48"/>
      <c r="C65" s="48" t="s">
        <v>610</v>
      </c>
      <c r="D65" s="28"/>
      <c r="E65" s="12"/>
      <c r="F65" s="29">
        <f>Source!AL41</f>
        <v>898.48</v>
      </c>
      <c r="G65" s="30" t="str">
        <f>Source!DD41</f>
        <v/>
      </c>
      <c r="H65" s="31">
        <f>ROUND(Source!AC41*Source!I41, 2)</f>
        <v>40.43</v>
      </c>
      <c r="I65" s="30"/>
      <c r="J65" s="30">
        <f>IF(Source!BC41&lt;&gt; 0, Source!BC41, 1)</f>
        <v>6.92</v>
      </c>
      <c r="K65" s="31">
        <f>Source!P41</f>
        <v>279.79000000000002</v>
      </c>
      <c r="L65" s="32"/>
    </row>
    <row r="66" spans="1:26" ht="14.25" x14ac:dyDescent="0.2">
      <c r="A66" s="47"/>
      <c r="B66" s="48"/>
      <c r="C66" s="48" t="s">
        <v>602</v>
      </c>
      <c r="D66" s="28" t="s">
        <v>603</v>
      </c>
      <c r="E66" s="12">
        <f>Source!BZ41</f>
        <v>122</v>
      </c>
      <c r="F66" s="51"/>
      <c r="G66" s="30"/>
      <c r="H66" s="31">
        <f>SUM(S62:S71)</f>
        <v>12.72</v>
      </c>
      <c r="I66" s="33"/>
      <c r="J66" s="27">
        <f>Source!AT41</f>
        <v>122</v>
      </c>
      <c r="K66" s="31">
        <f>SUM(T62:T71)</f>
        <v>382.49</v>
      </c>
      <c r="L66" s="32"/>
    </row>
    <row r="67" spans="1:26" ht="14.25" x14ac:dyDescent="0.2">
      <c r="A67" s="47"/>
      <c r="B67" s="48"/>
      <c r="C67" s="48" t="s">
        <v>604</v>
      </c>
      <c r="D67" s="28" t="s">
        <v>603</v>
      </c>
      <c r="E67" s="12">
        <f>Source!CA41</f>
        <v>80</v>
      </c>
      <c r="F67" s="51"/>
      <c r="G67" s="30"/>
      <c r="H67" s="31">
        <f>SUM(U62:U71)</f>
        <v>8.34</v>
      </c>
      <c r="I67" s="33"/>
      <c r="J67" s="27">
        <f>Source!AU41</f>
        <v>80</v>
      </c>
      <c r="K67" s="31">
        <f>SUM(V62:V71)</f>
        <v>250.82</v>
      </c>
      <c r="L67" s="32"/>
    </row>
    <row r="68" spans="1:26" ht="14.25" x14ac:dyDescent="0.2">
      <c r="A68" s="47"/>
      <c r="B68" s="48"/>
      <c r="C68" s="48" t="s">
        <v>605</v>
      </c>
      <c r="D68" s="28" t="s">
        <v>606</v>
      </c>
      <c r="E68" s="12">
        <f>Source!AQ41</f>
        <v>21.2</v>
      </c>
      <c r="F68" s="29"/>
      <c r="G68" s="30" t="str">
        <f>Source!DI41</f>
        <v>)*1,15</v>
      </c>
      <c r="H68" s="31"/>
      <c r="I68" s="30"/>
      <c r="J68" s="30"/>
      <c r="K68" s="31"/>
      <c r="L68" s="42">
        <f>Source!U41</f>
        <v>1.0971</v>
      </c>
    </row>
    <row r="69" spans="1:26" ht="28.5" x14ac:dyDescent="0.2">
      <c r="A69" s="47" t="str">
        <f>Source!E43</f>
        <v>5,1</v>
      </c>
      <c r="B69" s="48" t="str">
        <f>Source!F43</f>
        <v>101-0322</v>
      </c>
      <c r="C69" s="48" t="str">
        <f>Source!G43</f>
        <v>Керосин для технических целей марок КТ-1, КТ-2</v>
      </c>
      <c r="D69" s="28" t="str">
        <f>Source!H43</f>
        <v>т</v>
      </c>
      <c r="E69" s="12">
        <f>Source!I43</f>
        <v>-1.08E-3</v>
      </c>
      <c r="F69" s="29">
        <f>Source!AL43+Source!AM43+Source!AO43</f>
        <v>2606.89</v>
      </c>
      <c r="G69" s="45" t="s">
        <v>3</v>
      </c>
      <c r="H69" s="31">
        <f>ROUND(Source!AC43*Source!I43, 2)+ROUND(Source!AD43*Source!I43, 2)+ROUND(Source!AF43*Source!I43, 2)</f>
        <v>-2.82</v>
      </c>
      <c r="I69" s="30"/>
      <c r="J69" s="30">
        <f>IF(Source!BC43&lt;&gt; 0, Source!BC43, 1)</f>
        <v>12.96</v>
      </c>
      <c r="K69" s="31">
        <f>Source!O43</f>
        <v>-36.49</v>
      </c>
      <c r="L69" s="32"/>
      <c r="S69">
        <f>ROUND((Source!FX43/100)*((ROUND(Source!AF43*Source!I43, 2)+ROUND(Source!AE43*Source!I43, 2))), 2)</f>
        <v>0</v>
      </c>
      <c r="T69">
        <f>Source!X43</f>
        <v>0</v>
      </c>
      <c r="U69">
        <f>ROUND((Source!FY43/100)*((ROUND(Source!AF43*Source!I43, 2)+ROUND(Source!AE43*Source!I43, 2))), 2)</f>
        <v>0</v>
      </c>
      <c r="V69">
        <f>Source!Y43</f>
        <v>0</v>
      </c>
      <c r="W69">
        <f>IF(Source!BI43&lt;=1,H69, 0)</f>
        <v>-2.82</v>
      </c>
      <c r="X69">
        <f>IF(Source!BI43=2,H69, 0)</f>
        <v>0</v>
      </c>
      <c r="Y69">
        <f>IF(Source!BI43=3,H69, 0)</f>
        <v>0</v>
      </c>
      <c r="Z69">
        <f>IF(Source!BI43=4,H69, 0)</f>
        <v>0</v>
      </c>
    </row>
    <row r="70" spans="1:26" ht="14.25" x14ac:dyDescent="0.2">
      <c r="A70" s="47" t="str">
        <f>Source!E45</f>
        <v>5,2</v>
      </c>
      <c r="B70" s="48" t="str">
        <f>Source!F45</f>
        <v>101-0594</v>
      </c>
      <c r="C70" s="48" t="str">
        <f>Source!G45</f>
        <v>Мастика битумная кровельная горячая</v>
      </c>
      <c r="D70" s="28" t="str">
        <f>Source!H45</f>
        <v>т</v>
      </c>
      <c r="E70" s="12">
        <f>Source!I45</f>
        <v>-1.0800000000000001E-2</v>
      </c>
      <c r="F70" s="29">
        <f>Source!AL45+Source!AM45+Source!AO45</f>
        <v>3390</v>
      </c>
      <c r="G70" s="45" t="s">
        <v>3</v>
      </c>
      <c r="H70" s="31">
        <f>ROUND(Source!AC45*Source!I45, 2)+ROUND(Source!AD45*Source!I45, 2)+ROUND(Source!AF45*Source!I45, 2)</f>
        <v>-36.61</v>
      </c>
      <c r="I70" s="30"/>
      <c r="J70" s="30">
        <f>IF(Source!BC45&lt;&gt; 0, Source!BC45, 1)</f>
        <v>6.22</v>
      </c>
      <c r="K70" s="31">
        <f>Source!O45</f>
        <v>-227.73</v>
      </c>
      <c r="L70" s="32"/>
      <c r="S70">
        <f>ROUND((Source!FX45/100)*((ROUND(Source!AF45*Source!I45, 2)+ROUND(Source!AE45*Source!I45, 2))), 2)</f>
        <v>0</v>
      </c>
      <c r="T70">
        <f>Source!X45</f>
        <v>0</v>
      </c>
      <c r="U70">
        <f>ROUND((Source!FY45/100)*((ROUND(Source!AF45*Source!I45, 2)+ROUND(Source!AE45*Source!I45, 2))), 2)</f>
        <v>0</v>
      </c>
      <c r="V70">
        <f>Source!Y45</f>
        <v>0</v>
      </c>
      <c r="W70">
        <f>IF(Source!BI45&lt;=1,H70, 0)</f>
        <v>-36.61</v>
      </c>
      <c r="X70">
        <f>IF(Source!BI45=2,H70, 0)</f>
        <v>0</v>
      </c>
      <c r="Y70">
        <f>IF(Source!BI45=3,H70, 0)</f>
        <v>0</v>
      </c>
      <c r="Z70">
        <f>IF(Source!BI45=4,H70, 0)</f>
        <v>0</v>
      </c>
    </row>
    <row r="71" spans="1:26" ht="28.5" x14ac:dyDescent="0.2">
      <c r="A71" s="49" t="str">
        <f>Source!E47</f>
        <v>5,3</v>
      </c>
      <c r="B71" s="50" t="str">
        <f>Source!F47</f>
        <v>101-4725</v>
      </c>
      <c r="C71" s="50" t="str">
        <f>Source!G47</f>
        <v>Мастика кровельная холодная ТЕХНОНИКОЛЬ №21 (Техномаст)</v>
      </c>
      <c r="D71" s="34" t="str">
        <f>Source!H47</f>
        <v>кг</v>
      </c>
      <c r="E71" s="35">
        <f>Source!I47</f>
        <v>21.6</v>
      </c>
      <c r="F71" s="36">
        <f>Source!AL47+Source!AM47+Source!AO47</f>
        <v>14.41</v>
      </c>
      <c r="G71" s="43" t="s">
        <v>3</v>
      </c>
      <c r="H71" s="38">
        <f>ROUND(Source!AC47*Source!I47, 2)+ROUND(Source!AD47*Source!I47, 2)+ROUND(Source!AF47*Source!I47, 2)</f>
        <v>311.26</v>
      </c>
      <c r="I71" s="37"/>
      <c r="J71" s="37">
        <f>IF(Source!BC47&lt;&gt; 0, Source!BC47, 1)</f>
        <v>10.41</v>
      </c>
      <c r="K71" s="38">
        <f>Source!O47</f>
        <v>3240.17</v>
      </c>
      <c r="L71" s="44"/>
      <c r="S71">
        <f>ROUND((Source!FX47/100)*((ROUND(Source!AF47*Source!I47, 2)+ROUND(Source!AE47*Source!I47, 2))), 2)</f>
        <v>0</v>
      </c>
      <c r="T71">
        <f>Source!X47</f>
        <v>0</v>
      </c>
      <c r="U71">
        <f>ROUND((Source!FY47/100)*((ROUND(Source!AF47*Source!I47, 2)+ROUND(Source!AE47*Source!I47, 2))), 2)</f>
        <v>0</v>
      </c>
      <c r="V71">
        <f>Source!Y47</f>
        <v>0</v>
      </c>
      <c r="W71">
        <f>IF(Source!BI47&lt;=1,H71, 0)</f>
        <v>311.26</v>
      </c>
      <c r="X71">
        <f>IF(Source!BI47=2,H71, 0)</f>
        <v>0</v>
      </c>
      <c r="Y71">
        <f>IF(Source!BI47=3,H71, 0)</f>
        <v>0</v>
      </c>
      <c r="Z71">
        <f>IF(Source!BI47=4,H71, 0)</f>
        <v>0</v>
      </c>
    </row>
    <row r="72" spans="1:26" ht="15" x14ac:dyDescent="0.25">
      <c r="G72" s="69">
        <f>H63+H64+H65+H66+H67+SUM(H69:H71)</f>
        <v>348.02</v>
      </c>
      <c r="H72" s="69"/>
      <c r="J72" s="69">
        <f>K63+K64+K65+K66+K67+SUM(K69:K71)</f>
        <v>4225.9800000000005</v>
      </c>
      <c r="K72" s="69"/>
      <c r="L72" s="40">
        <f>Source!U41</f>
        <v>1.0971</v>
      </c>
      <c r="O72" s="25">
        <f>G72</f>
        <v>348.02</v>
      </c>
      <c r="P72" s="25">
        <f>J72</f>
        <v>4225.9800000000005</v>
      </c>
      <c r="Q72" s="25">
        <f>L72</f>
        <v>1.0971</v>
      </c>
      <c r="W72">
        <f>IF(Source!BI41&lt;=1,H63+H64+H65+H66+H67, 0)</f>
        <v>76.19</v>
      </c>
      <c r="X72">
        <f>IF(Source!BI41=2,H63+H64+H65+H66+H67, 0)</f>
        <v>0</v>
      </c>
      <c r="Y72">
        <f>IF(Source!BI41=3,H63+H64+H65+H66+H67, 0)</f>
        <v>0</v>
      </c>
      <c r="Z72">
        <f>IF(Source!BI41=4,H63+H64+H65+H66+H67, 0)</f>
        <v>0</v>
      </c>
    </row>
    <row r="73" spans="1:26" ht="79.5" x14ac:dyDescent="0.2">
      <c r="A73" s="47" t="str">
        <f>Source!E49</f>
        <v>6</v>
      </c>
      <c r="B73" s="48" t="s">
        <v>612</v>
      </c>
      <c r="C73" s="48" t="str">
        <f>Source!G49</f>
        <v>Устройство гидроизоляции обмазочной в один слой праймером</v>
      </c>
      <c r="D73" s="28" t="str">
        <f>Source!H49</f>
        <v>100 м2 изолируемой поверхности</v>
      </c>
      <c r="E73" s="12">
        <f>Source!I49</f>
        <v>0.91500000000000004</v>
      </c>
      <c r="F73" s="29">
        <f>Source!AL49+Source!AM49+Source!AO49</f>
        <v>454.59000000000003</v>
      </c>
      <c r="G73" s="30"/>
      <c r="H73" s="31"/>
      <c r="I73" s="30" t="str">
        <f>Source!BO49</f>
        <v>11-01-004-9</v>
      </c>
      <c r="J73" s="30"/>
      <c r="K73" s="31"/>
      <c r="L73" s="32"/>
      <c r="S73">
        <f>ROUND((Source!FX49/100)*((ROUND(Source!AF49*Source!I49, 2)+ROUND(Source!AE49*Source!I49, 2))), 2)</f>
        <v>382.46</v>
      </c>
      <c r="T73">
        <f>Source!X49</f>
        <v>11492.63</v>
      </c>
      <c r="U73">
        <f>ROUND((Source!FY49/100)*((ROUND(Source!AF49*Source!I49, 2)+ROUND(Source!AE49*Source!I49, 2))), 2)</f>
        <v>233.21</v>
      </c>
      <c r="V73">
        <f>Source!Y49</f>
        <v>7007.7</v>
      </c>
    </row>
    <row r="74" spans="1:26" ht="14.25" x14ac:dyDescent="0.2">
      <c r="A74" s="47"/>
      <c r="B74" s="48"/>
      <c r="C74" s="48" t="s">
        <v>601</v>
      </c>
      <c r="D74" s="28"/>
      <c r="E74" s="12"/>
      <c r="F74" s="29">
        <f>Source!AO49</f>
        <v>295.05</v>
      </c>
      <c r="G74" s="30" t="str">
        <f>Source!DG49</f>
        <v>)*1,15</v>
      </c>
      <c r="H74" s="31">
        <f>ROUND(Source!AF49*Source!I49, 2)</f>
        <v>310.47000000000003</v>
      </c>
      <c r="I74" s="30"/>
      <c r="J74" s="30">
        <f>IF(Source!BA49&lt;&gt; 0, Source!BA49, 1)</f>
        <v>30.05</v>
      </c>
      <c r="K74" s="31">
        <f>Source!S49</f>
        <v>9329.51</v>
      </c>
      <c r="L74" s="32"/>
      <c r="R74">
        <f>H74</f>
        <v>310.47000000000003</v>
      </c>
    </row>
    <row r="75" spans="1:26" ht="14.25" x14ac:dyDescent="0.2">
      <c r="A75" s="47"/>
      <c r="B75" s="48"/>
      <c r="C75" s="48" t="s">
        <v>152</v>
      </c>
      <c r="D75" s="28"/>
      <c r="E75" s="12"/>
      <c r="F75" s="29">
        <f>Source!AM49</f>
        <v>26.7</v>
      </c>
      <c r="G75" s="30" t="str">
        <f>Source!DE49</f>
        <v>)*1,25</v>
      </c>
      <c r="H75" s="31">
        <f>ROUND(Source!AD49*Source!I49, 2)</f>
        <v>30.54</v>
      </c>
      <c r="I75" s="30"/>
      <c r="J75" s="30">
        <f>IF(Source!BB49&lt;&gt; 0, Source!BB49, 1)</f>
        <v>5.22</v>
      </c>
      <c r="K75" s="31">
        <f>Source!Q49</f>
        <v>159.41</v>
      </c>
      <c r="L75" s="32"/>
    </row>
    <row r="76" spans="1:26" ht="14.25" x14ac:dyDescent="0.2">
      <c r="A76" s="47"/>
      <c r="B76" s="48"/>
      <c r="C76" s="48" t="s">
        <v>607</v>
      </c>
      <c r="D76" s="28"/>
      <c r="E76" s="12"/>
      <c r="F76" s="29">
        <f>Source!AN49</f>
        <v>0.41</v>
      </c>
      <c r="G76" s="30" t="str">
        <f>Source!DF49</f>
        <v>)*1,25</v>
      </c>
      <c r="H76" s="41">
        <f>ROUND(Source!AE49*Source!I49, 2)</f>
        <v>0.47</v>
      </c>
      <c r="I76" s="30"/>
      <c r="J76" s="30">
        <f>IF(Source!BS49&lt;&gt; 0, Source!BS49, 1)</f>
        <v>30.05</v>
      </c>
      <c r="K76" s="41">
        <f>Source!R49</f>
        <v>14.09</v>
      </c>
      <c r="L76" s="32"/>
      <c r="R76">
        <f>H76</f>
        <v>0.47</v>
      </c>
    </row>
    <row r="77" spans="1:26" ht="14.25" x14ac:dyDescent="0.2">
      <c r="A77" s="47"/>
      <c r="B77" s="48"/>
      <c r="C77" s="48" t="s">
        <v>610</v>
      </c>
      <c r="D77" s="28"/>
      <c r="E77" s="12"/>
      <c r="F77" s="29">
        <f>Source!AL49</f>
        <v>132.84</v>
      </c>
      <c r="G77" s="30" t="str">
        <f>Source!DD49</f>
        <v/>
      </c>
      <c r="H77" s="31">
        <f>ROUND(Source!AC49*Source!I49, 2)</f>
        <v>121.55</v>
      </c>
      <c r="I77" s="30"/>
      <c r="J77" s="30">
        <f>IF(Source!BC49&lt;&gt; 0, Source!BC49, 1)</f>
        <v>13.57</v>
      </c>
      <c r="K77" s="31">
        <f>Source!P49</f>
        <v>1649.41</v>
      </c>
      <c r="L77" s="32"/>
    </row>
    <row r="78" spans="1:26" ht="14.25" x14ac:dyDescent="0.2">
      <c r="A78" s="47"/>
      <c r="B78" s="48"/>
      <c r="C78" s="48" t="s">
        <v>602</v>
      </c>
      <c r="D78" s="28" t="s">
        <v>603</v>
      </c>
      <c r="E78" s="12">
        <f>Source!BZ49</f>
        <v>123</v>
      </c>
      <c r="F78" s="51"/>
      <c r="G78" s="30"/>
      <c r="H78" s="31">
        <f>SUM(S73:S80)</f>
        <v>382.46</v>
      </c>
      <c r="I78" s="33"/>
      <c r="J78" s="27">
        <f>Source!AT49</f>
        <v>123</v>
      </c>
      <c r="K78" s="31">
        <f>SUM(T73:T80)</f>
        <v>11492.63</v>
      </c>
      <c r="L78" s="32"/>
    </row>
    <row r="79" spans="1:26" ht="14.25" x14ac:dyDescent="0.2">
      <c r="A79" s="47"/>
      <c r="B79" s="48"/>
      <c r="C79" s="48" t="s">
        <v>604</v>
      </c>
      <c r="D79" s="28" t="s">
        <v>603</v>
      </c>
      <c r="E79" s="12">
        <f>Source!CA49</f>
        <v>75</v>
      </c>
      <c r="F79" s="51"/>
      <c r="G79" s="30"/>
      <c r="H79" s="31">
        <f>SUM(U73:U80)</f>
        <v>233.21</v>
      </c>
      <c r="I79" s="33"/>
      <c r="J79" s="27">
        <f>Source!AU49</f>
        <v>75</v>
      </c>
      <c r="K79" s="31">
        <f>SUM(V73:V80)</f>
        <v>7007.7</v>
      </c>
      <c r="L79" s="32"/>
    </row>
    <row r="80" spans="1:26" ht="14.25" x14ac:dyDescent="0.2">
      <c r="A80" s="49"/>
      <c r="B80" s="50"/>
      <c r="C80" s="50" t="s">
        <v>605</v>
      </c>
      <c r="D80" s="34" t="s">
        <v>606</v>
      </c>
      <c r="E80" s="35">
        <f>Source!AQ49</f>
        <v>26.97</v>
      </c>
      <c r="F80" s="36"/>
      <c r="G80" s="37" t="str">
        <f>Source!DI49</f>
        <v>)*1,15</v>
      </c>
      <c r="H80" s="38"/>
      <c r="I80" s="37"/>
      <c r="J80" s="37"/>
      <c r="K80" s="38"/>
      <c r="L80" s="39">
        <f>Source!U49</f>
        <v>28.379182499999999</v>
      </c>
    </row>
    <row r="81" spans="1:26" ht="15" x14ac:dyDescent="0.25">
      <c r="G81" s="69">
        <f>H74+H75+H77+H78+H79</f>
        <v>1078.23</v>
      </c>
      <c r="H81" s="69"/>
      <c r="J81" s="69">
        <f>K74+K75+K77+K78+K79</f>
        <v>29638.66</v>
      </c>
      <c r="K81" s="69"/>
      <c r="L81" s="40">
        <f>Source!U49</f>
        <v>28.379182499999999</v>
      </c>
      <c r="O81" s="25">
        <f>G81</f>
        <v>1078.23</v>
      </c>
      <c r="P81" s="25">
        <f>J81</f>
        <v>29638.66</v>
      </c>
      <c r="Q81" s="25">
        <f>L81</f>
        <v>28.379182499999999</v>
      </c>
      <c r="W81">
        <f>IF(Source!BI49&lt;=1,H74+H75+H77+H78+H79, 0)</f>
        <v>1078.23</v>
      </c>
      <c r="X81">
        <f>IF(Source!BI49=2,H74+H75+H77+H78+H79, 0)</f>
        <v>0</v>
      </c>
      <c r="Y81">
        <f>IF(Source!BI49=3,H74+H75+H77+H78+H79, 0)</f>
        <v>0</v>
      </c>
      <c r="Z81">
        <f>IF(Source!BI49=4,H74+H75+H77+H78+H79, 0)</f>
        <v>0</v>
      </c>
    </row>
    <row r="82" spans="1:26" ht="79.5" x14ac:dyDescent="0.2">
      <c r="A82" s="47" t="str">
        <f>Source!E51</f>
        <v>7</v>
      </c>
      <c r="B82" s="48" t="s">
        <v>613</v>
      </c>
      <c r="C82" s="48" t="str">
        <f>Source!G51</f>
        <v>Устройство пароизоляции оклеечной в один слой</v>
      </c>
      <c r="D82" s="28" t="str">
        <f>Source!H51</f>
        <v>100 м2 изолируемой поверхности</v>
      </c>
      <c r="E82" s="12">
        <f>Source!I51</f>
        <v>0.91500000000000004</v>
      </c>
      <c r="F82" s="29">
        <f>Source!AL51+Source!AM51+Source!AO51</f>
        <v>1784.9499999999998</v>
      </c>
      <c r="G82" s="30"/>
      <c r="H82" s="31"/>
      <c r="I82" s="30" t="str">
        <f>Source!BO51</f>
        <v>12-01-015-1</v>
      </c>
      <c r="J82" s="30"/>
      <c r="K82" s="31"/>
      <c r="L82" s="32"/>
      <c r="S82">
        <f>ROUND((Source!FX51/100)*((ROUND(Source!AF51*Source!I51, 2)+ROUND(Source!AE51*Source!I51, 2))), 2)</f>
        <v>211.16</v>
      </c>
      <c r="T82">
        <f>Source!X51</f>
        <v>6345.44</v>
      </c>
      <c r="U82">
        <f>ROUND((Source!FY51/100)*((ROUND(Source!AF51*Source!I51, 2)+ROUND(Source!AE51*Source!I51, 2))), 2)</f>
        <v>114.38</v>
      </c>
      <c r="V82">
        <f>Source!Y51</f>
        <v>3437.12</v>
      </c>
    </row>
    <row r="83" spans="1:26" ht="14.25" x14ac:dyDescent="0.2">
      <c r="A83" s="47"/>
      <c r="B83" s="48"/>
      <c r="C83" s="48" t="s">
        <v>601</v>
      </c>
      <c r="D83" s="28"/>
      <c r="E83" s="12"/>
      <c r="F83" s="29">
        <f>Source!AO51</f>
        <v>164.59</v>
      </c>
      <c r="G83" s="30" t="str">
        <f>Source!DG51</f>
        <v>)*1,15</v>
      </c>
      <c r="H83" s="31">
        <f>ROUND(Source!AF51*Source!I51, 2)</f>
        <v>173.19</v>
      </c>
      <c r="I83" s="30"/>
      <c r="J83" s="30">
        <f>IF(Source!BA51&lt;&gt; 0, Source!BA51, 1)</f>
        <v>30.05</v>
      </c>
      <c r="K83" s="31">
        <f>Source!S51</f>
        <v>5204.3500000000004</v>
      </c>
      <c r="L83" s="32"/>
      <c r="R83">
        <f>H83</f>
        <v>173.19</v>
      </c>
    </row>
    <row r="84" spans="1:26" ht="14.25" x14ac:dyDescent="0.2">
      <c r="A84" s="47"/>
      <c r="B84" s="48"/>
      <c r="C84" s="48" t="s">
        <v>152</v>
      </c>
      <c r="D84" s="28"/>
      <c r="E84" s="12"/>
      <c r="F84" s="29">
        <f>Source!AM51</f>
        <v>80.36</v>
      </c>
      <c r="G84" s="30" t="str">
        <f>Source!DE51</f>
        <v>)*1,25</v>
      </c>
      <c r="H84" s="31">
        <f>ROUND(Source!AD51*Source!I51, 2)</f>
        <v>91.91</v>
      </c>
      <c r="I84" s="30"/>
      <c r="J84" s="30">
        <f>IF(Source!BB51&lt;&gt; 0, Source!BB51, 1)</f>
        <v>5.93</v>
      </c>
      <c r="K84" s="31">
        <f>Source!Q51</f>
        <v>545.04</v>
      </c>
      <c r="L84" s="32"/>
    </row>
    <row r="85" spans="1:26" ht="14.25" x14ac:dyDescent="0.2">
      <c r="A85" s="47"/>
      <c r="B85" s="48"/>
      <c r="C85" s="48" t="s">
        <v>607</v>
      </c>
      <c r="D85" s="28"/>
      <c r="E85" s="12"/>
      <c r="F85" s="29">
        <f>Source!AN51</f>
        <v>2.4300000000000002</v>
      </c>
      <c r="G85" s="30" t="str">
        <f>Source!DF51</f>
        <v>)*1,25</v>
      </c>
      <c r="H85" s="41">
        <f>ROUND(Source!AE51*Source!I51, 2)</f>
        <v>2.78</v>
      </c>
      <c r="I85" s="30"/>
      <c r="J85" s="30">
        <f>IF(Source!BS51&lt;&gt; 0, Source!BS51, 1)</f>
        <v>30.05</v>
      </c>
      <c r="K85" s="41">
        <f>Source!R51</f>
        <v>83.52</v>
      </c>
      <c r="L85" s="32"/>
      <c r="R85">
        <f>H85</f>
        <v>2.78</v>
      </c>
    </row>
    <row r="86" spans="1:26" ht="14.25" x14ac:dyDescent="0.2">
      <c r="A86" s="47"/>
      <c r="B86" s="48"/>
      <c r="C86" s="48" t="s">
        <v>610</v>
      </c>
      <c r="D86" s="28"/>
      <c r="E86" s="12"/>
      <c r="F86" s="29">
        <f>Source!AL51</f>
        <v>1540</v>
      </c>
      <c r="G86" s="30" t="str">
        <f>Source!DD51</f>
        <v/>
      </c>
      <c r="H86" s="31">
        <f>ROUND(Source!AC51*Source!I51, 2)</f>
        <v>1409.1</v>
      </c>
      <c r="I86" s="30"/>
      <c r="J86" s="30">
        <f>IF(Source!BC51&lt;&gt; 0, Source!BC51, 1)</f>
        <v>5.95</v>
      </c>
      <c r="K86" s="31">
        <f>Source!P51</f>
        <v>8384.15</v>
      </c>
      <c r="L86" s="32"/>
    </row>
    <row r="87" spans="1:26" ht="14.25" x14ac:dyDescent="0.2">
      <c r="A87" s="47"/>
      <c r="B87" s="48"/>
      <c r="C87" s="48" t="s">
        <v>602</v>
      </c>
      <c r="D87" s="28" t="s">
        <v>603</v>
      </c>
      <c r="E87" s="12">
        <f>Source!BZ51</f>
        <v>120</v>
      </c>
      <c r="F87" s="51"/>
      <c r="G87" s="30"/>
      <c r="H87" s="31">
        <f>SUM(S82:S92)</f>
        <v>211.16</v>
      </c>
      <c r="I87" s="33"/>
      <c r="J87" s="27">
        <f>Source!AT51</f>
        <v>120</v>
      </c>
      <c r="K87" s="31">
        <f>SUM(T82:T92)</f>
        <v>6345.44</v>
      </c>
      <c r="L87" s="32"/>
    </row>
    <row r="88" spans="1:26" ht="14.25" x14ac:dyDescent="0.2">
      <c r="A88" s="47"/>
      <c r="B88" s="48"/>
      <c r="C88" s="48" t="s">
        <v>604</v>
      </c>
      <c r="D88" s="28" t="s">
        <v>603</v>
      </c>
      <c r="E88" s="12">
        <f>Source!CA51</f>
        <v>65</v>
      </c>
      <c r="F88" s="51"/>
      <c r="G88" s="30"/>
      <c r="H88" s="31">
        <f>SUM(U82:U92)</f>
        <v>114.38</v>
      </c>
      <c r="I88" s="33"/>
      <c r="J88" s="27">
        <f>Source!AU51</f>
        <v>65</v>
      </c>
      <c r="K88" s="31">
        <f>SUM(V82:V92)</f>
        <v>3437.12</v>
      </c>
      <c r="L88" s="32"/>
    </row>
    <row r="89" spans="1:26" ht="14.25" x14ac:dyDescent="0.2">
      <c r="A89" s="47"/>
      <c r="B89" s="48"/>
      <c r="C89" s="48" t="s">
        <v>605</v>
      </c>
      <c r="D89" s="28" t="s">
        <v>606</v>
      </c>
      <c r="E89" s="12">
        <f>Source!AQ51</f>
        <v>17.510000000000002</v>
      </c>
      <c r="F89" s="29"/>
      <c r="G89" s="30" t="str">
        <f>Source!DI51</f>
        <v>)*1,15</v>
      </c>
      <c r="H89" s="31"/>
      <c r="I89" s="30"/>
      <c r="J89" s="30"/>
      <c r="K89" s="31"/>
      <c r="L89" s="42">
        <f>Source!U51</f>
        <v>18.424897500000004</v>
      </c>
    </row>
    <row r="90" spans="1:26" ht="14.25" x14ac:dyDescent="0.2">
      <c r="A90" s="47" t="str">
        <f>Source!E53</f>
        <v>7,1</v>
      </c>
      <c r="B90" s="48" t="str">
        <f>Source!F53</f>
        <v>101-0594</v>
      </c>
      <c r="C90" s="48" t="str">
        <f>Source!G53</f>
        <v>Мастика битумная кровельная горячая</v>
      </c>
      <c r="D90" s="28" t="str">
        <f>Source!H53</f>
        <v>т</v>
      </c>
      <c r="E90" s="12">
        <f>Source!I53</f>
        <v>-0.17934</v>
      </c>
      <c r="F90" s="29">
        <f>Source!AL53+Source!AM53+Source!AO53</f>
        <v>3390</v>
      </c>
      <c r="G90" s="45" t="s">
        <v>3</v>
      </c>
      <c r="H90" s="31">
        <f>ROUND(Source!AC53*Source!I53, 2)+ROUND(Source!AD53*Source!I53, 2)+ROUND(Source!AF53*Source!I53, 2)</f>
        <v>-607.96</v>
      </c>
      <c r="I90" s="30"/>
      <c r="J90" s="30">
        <f>IF(Source!BC53&lt;&gt; 0, Source!BC53, 1)</f>
        <v>6.22</v>
      </c>
      <c r="K90" s="31">
        <f>Source!O53</f>
        <v>-3781.53</v>
      </c>
      <c r="L90" s="32"/>
      <c r="S90">
        <f>ROUND((Source!FX53/100)*((ROUND(Source!AF53*Source!I53, 2)+ROUND(Source!AE53*Source!I53, 2))), 2)</f>
        <v>0</v>
      </c>
      <c r="T90">
        <f>Source!X53</f>
        <v>0</v>
      </c>
      <c r="U90">
        <f>ROUND((Source!FY53/100)*((ROUND(Source!AF53*Source!I53, 2)+ROUND(Source!AE53*Source!I53, 2))), 2)</f>
        <v>0</v>
      </c>
      <c r="V90">
        <f>Source!Y53</f>
        <v>0</v>
      </c>
      <c r="W90">
        <f>IF(Source!BI53&lt;=1,H90, 0)</f>
        <v>-607.96</v>
      </c>
      <c r="X90">
        <f>IF(Source!BI53=2,H90, 0)</f>
        <v>0</v>
      </c>
      <c r="Y90">
        <f>IF(Source!BI53=3,H90, 0)</f>
        <v>0</v>
      </c>
      <c r="Z90">
        <f>IF(Source!BI53=4,H90, 0)</f>
        <v>0</v>
      </c>
    </row>
    <row r="91" spans="1:26" ht="28.5" x14ac:dyDescent="0.2">
      <c r="A91" s="47" t="str">
        <f>Source!E55</f>
        <v>7,2</v>
      </c>
      <c r="B91" s="48" t="str">
        <f>Source!F55</f>
        <v>101-0856</v>
      </c>
      <c r="C91" s="48" t="str">
        <f>Source!G55</f>
        <v>Рубероид кровельный с пылевидной посыпкой марки РКП-350б</v>
      </c>
      <c r="D91" s="28" t="str">
        <f>Source!H55</f>
        <v>м2</v>
      </c>
      <c r="E91" s="12">
        <f>Source!I55</f>
        <v>-100.65</v>
      </c>
      <c r="F91" s="29">
        <f>Source!AL55+Source!AM55+Source!AO55</f>
        <v>6.19</v>
      </c>
      <c r="G91" s="45" t="s">
        <v>3</v>
      </c>
      <c r="H91" s="31">
        <f>ROUND(Source!AC55*Source!I55, 2)+ROUND(Source!AD55*Source!I55, 2)+ROUND(Source!AF55*Source!I55, 2)</f>
        <v>-623.02</v>
      </c>
      <c r="I91" s="30"/>
      <c r="J91" s="30">
        <f>IF(Source!BC55&lt;&gt; 0, Source!BC55, 1)</f>
        <v>3.58</v>
      </c>
      <c r="K91" s="31">
        <f>Source!O55</f>
        <v>-2230.42</v>
      </c>
      <c r="L91" s="32"/>
      <c r="S91">
        <f>ROUND((Source!FX55/100)*((ROUND(Source!AF55*Source!I55, 2)+ROUND(Source!AE55*Source!I55, 2))), 2)</f>
        <v>0</v>
      </c>
      <c r="T91">
        <f>Source!X55</f>
        <v>0</v>
      </c>
      <c r="U91">
        <f>ROUND((Source!FY55/100)*((ROUND(Source!AF55*Source!I55, 2)+ROUND(Source!AE55*Source!I55, 2))), 2)</f>
        <v>0</v>
      </c>
      <c r="V91">
        <f>Source!Y55</f>
        <v>0</v>
      </c>
      <c r="W91">
        <f>IF(Source!BI55&lt;=1,H91, 0)</f>
        <v>-623.02</v>
      </c>
      <c r="X91">
        <f>IF(Source!BI55=2,H91, 0)</f>
        <v>0</v>
      </c>
      <c r="Y91">
        <f>IF(Source!BI55=3,H91, 0)</f>
        <v>0</v>
      </c>
      <c r="Z91">
        <f>IF(Source!BI55=4,H91, 0)</f>
        <v>0</v>
      </c>
    </row>
    <row r="92" spans="1:26" ht="14.25" x14ac:dyDescent="0.2">
      <c r="A92" s="49" t="str">
        <f>Source!E57</f>
        <v>7,3</v>
      </c>
      <c r="B92" s="50" t="str">
        <f>Source!F57</f>
        <v>101-6730</v>
      </c>
      <c r="C92" s="50" t="str">
        <f>Source!G57</f>
        <v>Гидростеклоизол ТПП-3,5, стеклоткань</v>
      </c>
      <c r="D92" s="34" t="str">
        <f>Source!H57</f>
        <v>м2</v>
      </c>
      <c r="E92" s="35">
        <f>Source!I57</f>
        <v>100.65</v>
      </c>
      <c r="F92" s="36">
        <f>Source!AL57+Source!AM57+Source!AO57</f>
        <v>16.29</v>
      </c>
      <c r="G92" s="43" t="s">
        <v>3</v>
      </c>
      <c r="H92" s="38">
        <f>ROUND(Source!AC57*Source!I57, 2)+ROUND(Source!AD57*Source!I57, 2)+ROUND(Source!AF57*Source!I57, 2)</f>
        <v>1639.59</v>
      </c>
      <c r="I92" s="37"/>
      <c r="J92" s="37">
        <f>IF(Source!BC57&lt;&gt; 0, Source!BC57, 1)</f>
        <v>4.1100000000000003</v>
      </c>
      <c r="K92" s="38">
        <f>Source!O57</f>
        <v>6738.71</v>
      </c>
      <c r="L92" s="44"/>
      <c r="S92">
        <f>ROUND((Source!FX57/100)*((ROUND(Source!AF57*Source!I57, 2)+ROUND(Source!AE57*Source!I57, 2))), 2)</f>
        <v>0</v>
      </c>
      <c r="T92">
        <f>Source!X57</f>
        <v>0</v>
      </c>
      <c r="U92">
        <f>ROUND((Source!FY57/100)*((ROUND(Source!AF57*Source!I57, 2)+ROUND(Source!AE57*Source!I57, 2))), 2)</f>
        <v>0</v>
      </c>
      <c r="V92">
        <f>Source!Y57</f>
        <v>0</v>
      </c>
      <c r="W92">
        <f>IF(Source!BI57&lt;=1,H92, 0)</f>
        <v>1639.59</v>
      </c>
      <c r="X92">
        <f>IF(Source!BI57=2,H92, 0)</f>
        <v>0</v>
      </c>
      <c r="Y92">
        <f>IF(Source!BI57=3,H92, 0)</f>
        <v>0</v>
      </c>
      <c r="Z92">
        <f>IF(Source!BI57=4,H92, 0)</f>
        <v>0</v>
      </c>
    </row>
    <row r="93" spans="1:26" ht="15" x14ac:dyDescent="0.25">
      <c r="G93" s="69">
        <f>H83+H84+H86+H87+H88+SUM(H90:H92)</f>
        <v>2408.3499999999995</v>
      </c>
      <c r="H93" s="69"/>
      <c r="J93" s="69">
        <f>K83+K84+K86+K87+K88+SUM(K90:K92)</f>
        <v>24642.859999999997</v>
      </c>
      <c r="K93" s="69"/>
      <c r="L93" s="40">
        <f>Source!U51</f>
        <v>18.424897500000004</v>
      </c>
      <c r="O93" s="25">
        <f>G93</f>
        <v>2408.3499999999995</v>
      </c>
      <c r="P93" s="25">
        <f>J93</f>
        <v>24642.859999999997</v>
      </c>
      <c r="Q93" s="25">
        <f>L93</f>
        <v>18.424897500000004</v>
      </c>
      <c r="W93">
        <f>IF(Source!BI51&lt;=1,H83+H84+H86+H87+H88, 0)</f>
        <v>1999.7399999999998</v>
      </c>
      <c r="X93">
        <f>IF(Source!BI51=2,H83+H84+H86+H87+H88, 0)</f>
        <v>0</v>
      </c>
      <c r="Y93">
        <f>IF(Source!BI51=3,H83+H84+H86+H87+H88, 0)</f>
        <v>0</v>
      </c>
      <c r="Z93">
        <f>IF(Source!BI51=4,H83+H84+H86+H87+H88, 0)</f>
        <v>0</v>
      </c>
    </row>
    <row r="94" spans="1:26" ht="79.5" x14ac:dyDescent="0.2">
      <c r="A94" s="47" t="str">
        <f>Source!E59</f>
        <v>8</v>
      </c>
      <c r="B94" s="48" t="s">
        <v>614</v>
      </c>
      <c r="C94" s="48" t="str">
        <f>Source!G59</f>
        <v>Устройство пароизоляции на каждый последующий слой добавлять к расценке 12-01-015-01</v>
      </c>
      <c r="D94" s="28" t="str">
        <f>Source!H59</f>
        <v>100 м2 изолируемой поверхности</v>
      </c>
      <c r="E94" s="12">
        <f>Source!I59</f>
        <v>0.91500000000000004</v>
      </c>
      <c r="F94" s="29">
        <f>Source!AL59+Source!AM59+Source!AO59</f>
        <v>1522.6799999999998</v>
      </c>
      <c r="G94" s="30"/>
      <c r="H94" s="31"/>
      <c r="I94" s="30" t="str">
        <f>Source!BO59</f>
        <v>12-01-015-2</v>
      </c>
      <c r="J94" s="30"/>
      <c r="K94" s="31"/>
      <c r="L94" s="32"/>
      <c r="S94">
        <f>ROUND((Source!FX59/100)*((ROUND(Source!AF59*Source!I59, 2)+ROUND(Source!AE59*Source!I59, 2))), 2)</f>
        <v>138.19999999999999</v>
      </c>
      <c r="T94">
        <f>Source!X59</f>
        <v>4153.24</v>
      </c>
      <c r="U94">
        <f>ROUND((Source!FY59/100)*((ROUND(Source!AF59*Source!I59, 2)+ROUND(Source!AE59*Source!I59, 2))), 2)</f>
        <v>74.86</v>
      </c>
      <c r="V94">
        <f>Source!Y59</f>
        <v>2249.67</v>
      </c>
    </row>
    <row r="95" spans="1:26" ht="14.25" x14ac:dyDescent="0.2">
      <c r="A95" s="47"/>
      <c r="B95" s="48"/>
      <c r="C95" s="48" t="s">
        <v>601</v>
      </c>
      <c r="D95" s="28"/>
      <c r="E95" s="12"/>
      <c r="F95" s="29">
        <f>Source!AO59</f>
        <v>107.25</v>
      </c>
      <c r="G95" s="30" t="str">
        <f>Source!DG59</f>
        <v>)*1,15</v>
      </c>
      <c r="H95" s="31">
        <f>ROUND(Source!AF59*Source!I59, 2)</f>
        <v>112.85</v>
      </c>
      <c r="I95" s="30"/>
      <c r="J95" s="30">
        <f>IF(Source!BA59&lt;&gt; 0, Source!BA59, 1)</f>
        <v>30.05</v>
      </c>
      <c r="K95" s="31">
        <f>Source!S59</f>
        <v>3391.26</v>
      </c>
      <c r="L95" s="32"/>
      <c r="R95">
        <f>H95</f>
        <v>112.85</v>
      </c>
    </row>
    <row r="96" spans="1:26" ht="14.25" x14ac:dyDescent="0.2">
      <c r="A96" s="47"/>
      <c r="B96" s="48"/>
      <c r="C96" s="48" t="s">
        <v>152</v>
      </c>
      <c r="D96" s="28"/>
      <c r="E96" s="12"/>
      <c r="F96" s="29">
        <f>Source!AM59</f>
        <v>70.09</v>
      </c>
      <c r="G96" s="30" t="str">
        <f>Source!DE59</f>
        <v>)*1,25</v>
      </c>
      <c r="H96" s="31">
        <f>ROUND(Source!AD59*Source!I59, 2)</f>
        <v>80.17</v>
      </c>
      <c r="I96" s="30"/>
      <c r="J96" s="30">
        <f>IF(Source!BB59&lt;&gt; 0, Source!BB59, 1)</f>
        <v>5.88</v>
      </c>
      <c r="K96" s="31">
        <f>Source!Q59</f>
        <v>471.37</v>
      </c>
      <c r="L96" s="32"/>
    </row>
    <row r="97" spans="1:26" ht="14.25" x14ac:dyDescent="0.2">
      <c r="A97" s="47"/>
      <c r="B97" s="48"/>
      <c r="C97" s="48" t="s">
        <v>607</v>
      </c>
      <c r="D97" s="28"/>
      <c r="E97" s="12"/>
      <c r="F97" s="29">
        <f>Source!AN59</f>
        <v>2.0299999999999998</v>
      </c>
      <c r="G97" s="30" t="str">
        <f>Source!DF59</f>
        <v>)*1,25</v>
      </c>
      <c r="H97" s="41">
        <f>ROUND(Source!AE59*Source!I59, 2)</f>
        <v>2.3199999999999998</v>
      </c>
      <c r="I97" s="30"/>
      <c r="J97" s="30">
        <f>IF(Source!BS59&lt;&gt; 0, Source!BS59, 1)</f>
        <v>30.05</v>
      </c>
      <c r="K97" s="41">
        <f>Source!R59</f>
        <v>69.77</v>
      </c>
      <c r="L97" s="32"/>
      <c r="R97">
        <f>H97</f>
        <v>2.3199999999999998</v>
      </c>
    </row>
    <row r="98" spans="1:26" ht="14.25" x14ac:dyDescent="0.2">
      <c r="A98" s="47"/>
      <c r="B98" s="48"/>
      <c r="C98" s="48" t="s">
        <v>610</v>
      </c>
      <c r="D98" s="28"/>
      <c r="E98" s="12"/>
      <c r="F98" s="29">
        <f>Source!AL59</f>
        <v>1345.34</v>
      </c>
      <c r="G98" s="30" t="str">
        <f>Source!DD59</f>
        <v/>
      </c>
      <c r="H98" s="31">
        <f>ROUND(Source!AC59*Source!I59, 2)</f>
        <v>1230.99</v>
      </c>
      <c r="I98" s="30"/>
      <c r="J98" s="30">
        <f>IF(Source!BC59&lt;&gt; 0, Source!BC59, 1)</f>
        <v>4.88</v>
      </c>
      <c r="K98" s="31">
        <f>Source!P59</f>
        <v>6007.21</v>
      </c>
      <c r="L98" s="32"/>
    </row>
    <row r="99" spans="1:26" ht="14.25" x14ac:dyDescent="0.2">
      <c r="A99" s="47"/>
      <c r="B99" s="48"/>
      <c r="C99" s="48" t="s">
        <v>602</v>
      </c>
      <c r="D99" s="28" t="s">
        <v>603</v>
      </c>
      <c r="E99" s="12">
        <f>Source!BZ59</f>
        <v>120</v>
      </c>
      <c r="F99" s="51"/>
      <c r="G99" s="30"/>
      <c r="H99" s="31">
        <f>SUM(S94:S104)</f>
        <v>138.19999999999999</v>
      </c>
      <c r="I99" s="33"/>
      <c r="J99" s="27">
        <f>Source!AT59</f>
        <v>120</v>
      </c>
      <c r="K99" s="31">
        <f>SUM(T94:T104)</f>
        <v>4153.24</v>
      </c>
      <c r="L99" s="32"/>
    </row>
    <row r="100" spans="1:26" ht="14.25" x14ac:dyDescent="0.2">
      <c r="A100" s="47"/>
      <c r="B100" s="48"/>
      <c r="C100" s="48" t="s">
        <v>604</v>
      </c>
      <c r="D100" s="28" t="s">
        <v>603</v>
      </c>
      <c r="E100" s="12">
        <f>Source!CA59</f>
        <v>65</v>
      </c>
      <c r="F100" s="51"/>
      <c r="G100" s="30"/>
      <c r="H100" s="31">
        <f>SUM(U94:U104)</f>
        <v>74.86</v>
      </c>
      <c r="I100" s="33"/>
      <c r="J100" s="27">
        <f>Source!AU59</f>
        <v>65</v>
      </c>
      <c r="K100" s="31">
        <f>SUM(V94:V104)</f>
        <v>2249.67</v>
      </c>
      <c r="L100" s="32"/>
    </row>
    <row r="101" spans="1:26" ht="14.25" x14ac:dyDescent="0.2">
      <c r="A101" s="47"/>
      <c r="B101" s="48"/>
      <c r="C101" s="48" t="s">
        <v>605</v>
      </c>
      <c r="D101" s="28" t="s">
        <v>606</v>
      </c>
      <c r="E101" s="12">
        <f>Source!AQ59</f>
        <v>11.41</v>
      </c>
      <c r="F101" s="29"/>
      <c r="G101" s="30" t="str">
        <f>Source!DI59</f>
        <v>)*1,15</v>
      </c>
      <c r="H101" s="31"/>
      <c r="I101" s="30"/>
      <c r="J101" s="30"/>
      <c r="K101" s="31"/>
      <c r="L101" s="42">
        <f>Source!U59</f>
        <v>12.0061725</v>
      </c>
    </row>
    <row r="102" spans="1:26" ht="14.25" x14ac:dyDescent="0.2">
      <c r="A102" s="47" t="str">
        <f>Source!E61</f>
        <v>8,1</v>
      </c>
      <c r="B102" s="48" t="str">
        <f>Source!F61</f>
        <v>101-0594</v>
      </c>
      <c r="C102" s="48" t="str">
        <f>Source!G61</f>
        <v>Мастика битумная кровельная горячая</v>
      </c>
      <c r="D102" s="28" t="str">
        <f>Source!H61</f>
        <v>т</v>
      </c>
      <c r="E102" s="12">
        <f>Source!I61</f>
        <v>-0.17934</v>
      </c>
      <c r="F102" s="29">
        <f>Source!AL61+Source!AM61+Source!AO61</f>
        <v>3390</v>
      </c>
      <c r="G102" s="45" t="s">
        <v>3</v>
      </c>
      <c r="H102" s="31">
        <f>ROUND(Source!AC61*Source!I61, 2)+ROUND(Source!AD61*Source!I61, 2)+ROUND(Source!AF61*Source!I61, 2)</f>
        <v>-607.96</v>
      </c>
      <c r="I102" s="30"/>
      <c r="J102" s="30">
        <f>IF(Source!BC61&lt;&gt; 0, Source!BC61, 1)</f>
        <v>6.22</v>
      </c>
      <c r="K102" s="31">
        <f>Source!O61</f>
        <v>-3781.53</v>
      </c>
      <c r="L102" s="32"/>
      <c r="S102">
        <f>ROUND((Source!FX61/100)*((ROUND(Source!AF61*Source!I61, 2)+ROUND(Source!AE61*Source!I61, 2))), 2)</f>
        <v>0</v>
      </c>
      <c r="T102">
        <f>Source!X61</f>
        <v>0</v>
      </c>
      <c r="U102">
        <f>ROUND((Source!FY61/100)*((ROUND(Source!AF61*Source!I61, 2)+ROUND(Source!AE61*Source!I61, 2))), 2)</f>
        <v>0</v>
      </c>
      <c r="V102">
        <f>Source!Y61</f>
        <v>0</v>
      </c>
      <c r="W102">
        <f>IF(Source!BI61&lt;=1,H102, 0)</f>
        <v>-607.96</v>
      </c>
      <c r="X102">
        <f>IF(Source!BI61=2,H102, 0)</f>
        <v>0</v>
      </c>
      <c r="Y102">
        <f>IF(Source!BI61=3,H102, 0)</f>
        <v>0</v>
      </c>
      <c r="Z102">
        <f>IF(Source!BI61=4,H102, 0)</f>
        <v>0</v>
      </c>
    </row>
    <row r="103" spans="1:26" ht="28.5" x14ac:dyDescent="0.2">
      <c r="A103" s="47" t="str">
        <f>Source!E63</f>
        <v>8,2</v>
      </c>
      <c r="B103" s="48" t="str">
        <f>Source!F63</f>
        <v>101-0856</v>
      </c>
      <c r="C103" s="48" t="str">
        <f>Source!G63</f>
        <v>Рубероид кровельный с пылевидной посыпкой марки РКП-350б</v>
      </c>
      <c r="D103" s="28" t="str">
        <f>Source!H63</f>
        <v>м2</v>
      </c>
      <c r="E103" s="12">
        <f>Source!I63</f>
        <v>-100.65</v>
      </c>
      <c r="F103" s="29">
        <f>Source!AL63+Source!AM63+Source!AO63</f>
        <v>6.19</v>
      </c>
      <c r="G103" s="45" t="s">
        <v>3</v>
      </c>
      <c r="H103" s="31">
        <f>ROUND(Source!AC63*Source!I63, 2)+ROUND(Source!AD63*Source!I63, 2)+ROUND(Source!AF63*Source!I63, 2)</f>
        <v>-623.02</v>
      </c>
      <c r="I103" s="30"/>
      <c r="J103" s="30">
        <f>IF(Source!BC63&lt;&gt; 0, Source!BC63, 1)</f>
        <v>3.58</v>
      </c>
      <c r="K103" s="31">
        <f>Source!O63</f>
        <v>-2230.42</v>
      </c>
      <c r="L103" s="32"/>
      <c r="S103">
        <f>ROUND((Source!FX63/100)*((ROUND(Source!AF63*Source!I63, 2)+ROUND(Source!AE63*Source!I63, 2))), 2)</f>
        <v>0</v>
      </c>
      <c r="T103">
        <f>Source!X63</f>
        <v>0</v>
      </c>
      <c r="U103">
        <f>ROUND((Source!FY63/100)*((ROUND(Source!AF63*Source!I63, 2)+ROUND(Source!AE63*Source!I63, 2))), 2)</f>
        <v>0</v>
      </c>
      <c r="V103">
        <f>Source!Y63</f>
        <v>0</v>
      </c>
      <c r="W103">
        <f>IF(Source!BI63&lt;=1,H103, 0)</f>
        <v>-623.02</v>
      </c>
      <c r="X103">
        <f>IF(Source!BI63=2,H103, 0)</f>
        <v>0</v>
      </c>
      <c r="Y103">
        <f>IF(Source!BI63=3,H103, 0)</f>
        <v>0</v>
      </c>
      <c r="Z103">
        <f>IF(Source!BI63=4,H103, 0)</f>
        <v>0</v>
      </c>
    </row>
    <row r="104" spans="1:26" ht="14.25" x14ac:dyDescent="0.2">
      <c r="A104" s="49" t="str">
        <f>Source!E65</f>
        <v>8,3</v>
      </c>
      <c r="B104" s="50" t="str">
        <f>Source!F65</f>
        <v>101-6730</v>
      </c>
      <c r="C104" s="50" t="str">
        <f>Source!G65</f>
        <v>Гидростеклоизол ТПП-3,5, стеклоткань</v>
      </c>
      <c r="D104" s="34" t="str">
        <f>Source!H65</f>
        <v>м2</v>
      </c>
      <c r="E104" s="35">
        <f>Source!I65</f>
        <v>100.65</v>
      </c>
      <c r="F104" s="36">
        <f>Source!AL65+Source!AM65+Source!AO65</f>
        <v>16.29</v>
      </c>
      <c r="G104" s="43" t="s">
        <v>3</v>
      </c>
      <c r="H104" s="38">
        <f>ROUND(Source!AC65*Source!I65, 2)+ROUND(Source!AD65*Source!I65, 2)+ROUND(Source!AF65*Source!I65, 2)</f>
        <v>1639.59</v>
      </c>
      <c r="I104" s="37"/>
      <c r="J104" s="37">
        <f>IF(Source!BC65&lt;&gt; 0, Source!BC65, 1)</f>
        <v>4.1100000000000003</v>
      </c>
      <c r="K104" s="38">
        <f>Source!O65</f>
        <v>6738.71</v>
      </c>
      <c r="L104" s="44"/>
      <c r="S104">
        <f>ROUND((Source!FX65/100)*((ROUND(Source!AF65*Source!I65, 2)+ROUND(Source!AE65*Source!I65, 2))), 2)</f>
        <v>0</v>
      </c>
      <c r="T104">
        <f>Source!X65</f>
        <v>0</v>
      </c>
      <c r="U104">
        <f>ROUND((Source!FY65/100)*((ROUND(Source!AF65*Source!I65, 2)+ROUND(Source!AE65*Source!I65, 2))), 2)</f>
        <v>0</v>
      </c>
      <c r="V104">
        <f>Source!Y65</f>
        <v>0</v>
      </c>
      <c r="W104">
        <f>IF(Source!BI65&lt;=1,H104, 0)</f>
        <v>1639.59</v>
      </c>
      <c r="X104">
        <f>IF(Source!BI65=2,H104, 0)</f>
        <v>0</v>
      </c>
      <c r="Y104">
        <f>IF(Source!BI65=3,H104, 0)</f>
        <v>0</v>
      </c>
      <c r="Z104">
        <f>IF(Source!BI65=4,H104, 0)</f>
        <v>0</v>
      </c>
    </row>
    <row r="105" spans="1:26" ht="15" x14ac:dyDescent="0.25">
      <c r="G105" s="69">
        <f>H95+H96+H98+H99+H100+SUM(H102:H104)</f>
        <v>2045.6799999999998</v>
      </c>
      <c r="H105" s="69"/>
      <c r="J105" s="69">
        <f>K95+K96+K98+K99+K100+SUM(K102:K104)</f>
        <v>16999.509999999998</v>
      </c>
      <c r="K105" s="69"/>
      <c r="L105" s="40">
        <f>Source!U59</f>
        <v>12.0061725</v>
      </c>
      <c r="O105" s="25">
        <f>G105</f>
        <v>2045.6799999999998</v>
      </c>
      <c r="P105" s="25">
        <f>J105</f>
        <v>16999.509999999998</v>
      </c>
      <c r="Q105" s="25">
        <f>L105</f>
        <v>12.0061725</v>
      </c>
      <c r="W105">
        <f>IF(Source!BI59&lt;=1,H95+H96+H98+H99+H100, 0)</f>
        <v>1637.07</v>
      </c>
      <c r="X105">
        <f>IF(Source!BI59=2,H95+H96+H98+H99+H100, 0)</f>
        <v>0</v>
      </c>
      <c r="Y105">
        <f>IF(Source!BI59=3,H95+H96+H98+H99+H100, 0)</f>
        <v>0</v>
      </c>
      <c r="Z105">
        <f>IF(Source!BI59=4,H95+H96+H98+H99+H100, 0)</f>
        <v>0</v>
      </c>
    </row>
    <row r="106" spans="1:26" ht="79.5" x14ac:dyDescent="0.2">
      <c r="A106" s="47">
        <v>9</v>
      </c>
      <c r="B106" s="48" t="s">
        <v>615</v>
      </c>
      <c r="C106" s="48" t="str">
        <f>Source!G67</f>
        <v>Устройство стяжек цементных толщиной 20 мм</v>
      </c>
      <c r="D106" s="28" t="str">
        <f>Source!H67</f>
        <v>100 м2 стяжки</v>
      </c>
      <c r="E106" s="12">
        <f>Source!I67</f>
        <v>0.91500000000000004</v>
      </c>
      <c r="F106" s="29">
        <f>Source!AL67+Source!AM67+Source!AO67</f>
        <v>1485.02</v>
      </c>
      <c r="G106" s="30"/>
      <c r="H106" s="31"/>
      <c r="I106" s="30" t="str">
        <f>Source!BO67</f>
        <v>11-01-011-1</v>
      </c>
      <c r="J106" s="30"/>
      <c r="K106" s="31"/>
      <c r="L106" s="32"/>
      <c r="S106">
        <f>ROUND((Source!FX67/100)*((ROUND(Source!AF67*Source!I67, 2)+ROUND(Source!AE67*Source!I67, 2))), 2)</f>
        <v>430.16</v>
      </c>
      <c r="T106">
        <f>Source!X67</f>
        <v>12926.06</v>
      </c>
      <c r="U106">
        <f>ROUND((Source!FY67/100)*((ROUND(Source!AF67*Source!I67, 2)+ROUND(Source!AE67*Source!I67, 2))), 2)</f>
        <v>262.29000000000002</v>
      </c>
      <c r="V106">
        <f>Source!Y67</f>
        <v>7881.74</v>
      </c>
    </row>
    <row r="107" spans="1:26" ht="14.25" x14ac:dyDescent="0.2">
      <c r="A107" s="47"/>
      <c r="B107" s="48"/>
      <c r="C107" s="48" t="s">
        <v>601</v>
      </c>
      <c r="D107" s="28"/>
      <c r="E107" s="12"/>
      <c r="F107" s="29">
        <f>Source!AO67</f>
        <v>313.70999999999998</v>
      </c>
      <c r="G107" s="30" t="str">
        <f>Source!DG67</f>
        <v>)*1,15</v>
      </c>
      <c r="H107" s="31">
        <f>ROUND(Source!AF67*Source!I67, 2)</f>
        <v>330.1</v>
      </c>
      <c r="I107" s="30"/>
      <c r="J107" s="30">
        <f>IF(Source!BA67&lt;&gt; 0, Source!BA67, 1)</f>
        <v>30.05</v>
      </c>
      <c r="K107" s="31">
        <f>Source!S67</f>
        <v>9919.5499999999993</v>
      </c>
      <c r="L107" s="32"/>
      <c r="R107">
        <f>H107</f>
        <v>330.1</v>
      </c>
    </row>
    <row r="108" spans="1:26" ht="14.25" x14ac:dyDescent="0.2">
      <c r="A108" s="47"/>
      <c r="B108" s="48"/>
      <c r="C108" s="48" t="s">
        <v>152</v>
      </c>
      <c r="D108" s="28"/>
      <c r="E108" s="12"/>
      <c r="F108" s="29">
        <f>Source!AM67</f>
        <v>44.24</v>
      </c>
      <c r="G108" s="30" t="str">
        <f>Source!DE67</f>
        <v>)*1,25</v>
      </c>
      <c r="H108" s="31">
        <f>ROUND(Source!AD67*Source!I67, 2)</f>
        <v>50.6</v>
      </c>
      <c r="I108" s="30"/>
      <c r="J108" s="30">
        <f>IF(Source!BB67&lt;&gt; 0, Source!BB67, 1)</f>
        <v>13.02</v>
      </c>
      <c r="K108" s="31">
        <f>Source!Q67</f>
        <v>658.81</v>
      </c>
      <c r="L108" s="32"/>
    </row>
    <row r="109" spans="1:26" ht="14.25" x14ac:dyDescent="0.2">
      <c r="A109" s="47"/>
      <c r="B109" s="48"/>
      <c r="C109" s="48" t="s">
        <v>607</v>
      </c>
      <c r="D109" s="28"/>
      <c r="E109" s="12"/>
      <c r="F109" s="29">
        <f>Source!AN67</f>
        <v>17.149999999999999</v>
      </c>
      <c r="G109" s="30" t="str">
        <f>Source!DF67</f>
        <v>)*1,25</v>
      </c>
      <c r="H109" s="41">
        <f>ROUND(Source!AE67*Source!I67, 2)</f>
        <v>19.62</v>
      </c>
      <c r="I109" s="30"/>
      <c r="J109" s="30">
        <f>IF(Source!BS67&lt;&gt; 0, Source!BS67, 1)</f>
        <v>30.05</v>
      </c>
      <c r="K109" s="41">
        <f>Source!R67</f>
        <v>589.44000000000005</v>
      </c>
      <c r="L109" s="32"/>
      <c r="R109">
        <f>H109</f>
        <v>19.62</v>
      </c>
    </row>
    <row r="110" spans="1:26" ht="14.25" x14ac:dyDescent="0.2">
      <c r="A110" s="47"/>
      <c r="B110" s="48"/>
      <c r="C110" s="48" t="s">
        <v>610</v>
      </c>
      <c r="D110" s="28"/>
      <c r="E110" s="12"/>
      <c r="F110" s="29">
        <f>Source!AL67</f>
        <v>1127.07</v>
      </c>
      <c r="G110" s="30" t="str">
        <f>Source!DD67</f>
        <v/>
      </c>
      <c r="H110" s="31">
        <f>ROUND(Source!AC67*Source!I67, 2)</f>
        <v>1031.27</v>
      </c>
      <c r="I110" s="30"/>
      <c r="J110" s="30">
        <f>IF(Source!BC67&lt;&gt; 0, Source!BC67, 1)</f>
        <v>6.29</v>
      </c>
      <c r="K110" s="31">
        <f>Source!P67</f>
        <v>6486.68</v>
      </c>
      <c r="L110" s="32"/>
    </row>
    <row r="111" spans="1:26" ht="14.25" x14ac:dyDescent="0.2">
      <c r="A111" s="47"/>
      <c r="B111" s="48"/>
      <c r="C111" s="48" t="s">
        <v>602</v>
      </c>
      <c r="D111" s="28" t="s">
        <v>603</v>
      </c>
      <c r="E111" s="12">
        <f>Source!BZ67</f>
        <v>123</v>
      </c>
      <c r="F111" s="51"/>
      <c r="G111" s="30"/>
      <c r="H111" s="31">
        <f>SUM(S106:S113)</f>
        <v>430.16</v>
      </c>
      <c r="I111" s="33"/>
      <c r="J111" s="27">
        <f>Source!AT67</f>
        <v>123</v>
      </c>
      <c r="K111" s="31">
        <f>SUM(T106:T113)</f>
        <v>12926.06</v>
      </c>
      <c r="L111" s="32"/>
    </row>
    <row r="112" spans="1:26" ht="14.25" x14ac:dyDescent="0.2">
      <c r="A112" s="47"/>
      <c r="B112" s="48"/>
      <c r="C112" s="48" t="s">
        <v>604</v>
      </c>
      <c r="D112" s="28" t="s">
        <v>603</v>
      </c>
      <c r="E112" s="12">
        <f>Source!CA67</f>
        <v>75</v>
      </c>
      <c r="F112" s="51"/>
      <c r="G112" s="30"/>
      <c r="H112" s="31">
        <f>SUM(U106:U113)</f>
        <v>262.29000000000002</v>
      </c>
      <c r="I112" s="33"/>
      <c r="J112" s="27">
        <f>Source!AU67</f>
        <v>75</v>
      </c>
      <c r="K112" s="31">
        <f>SUM(V106:V113)</f>
        <v>7881.74</v>
      </c>
      <c r="L112" s="32"/>
    </row>
    <row r="113" spans="1:26" ht="14.25" x14ac:dyDescent="0.2">
      <c r="A113" s="49"/>
      <c r="B113" s="50"/>
      <c r="C113" s="50" t="s">
        <v>605</v>
      </c>
      <c r="D113" s="34" t="s">
        <v>606</v>
      </c>
      <c r="E113" s="35">
        <f>Source!AQ67</f>
        <v>39.51</v>
      </c>
      <c r="F113" s="36"/>
      <c r="G113" s="37" t="str">
        <f>Source!DI67</f>
        <v>)*1,15</v>
      </c>
      <c r="H113" s="38"/>
      <c r="I113" s="37"/>
      <c r="J113" s="37"/>
      <c r="K113" s="38"/>
      <c r="L113" s="39">
        <f>Source!U67</f>
        <v>41.574397499999996</v>
      </c>
    </row>
    <row r="114" spans="1:26" ht="15" x14ac:dyDescent="0.25">
      <c r="G114" s="69">
        <f>H107+H108+H110+H111+H112</f>
        <v>2104.42</v>
      </c>
      <c r="H114" s="69"/>
      <c r="J114" s="69">
        <f>K107+K108+K110+K111+K112</f>
        <v>37872.839999999997</v>
      </c>
      <c r="K114" s="69"/>
      <c r="L114" s="40">
        <f>Source!U67</f>
        <v>41.574397499999996</v>
      </c>
      <c r="O114" s="25">
        <f>G114</f>
        <v>2104.42</v>
      </c>
      <c r="P114" s="25">
        <f>J114</f>
        <v>37872.839999999997</v>
      </c>
      <c r="Q114" s="25">
        <f>L114</f>
        <v>41.574397499999996</v>
      </c>
      <c r="W114">
        <f>IF(Source!BI67&lt;=1,H107+H108+H110+H111+H112, 0)</f>
        <v>2104.42</v>
      </c>
      <c r="X114">
        <f>IF(Source!BI67=2,H107+H108+H110+H111+H112, 0)</f>
        <v>0</v>
      </c>
      <c r="Y114">
        <f>IF(Source!BI67=3,H107+H108+H110+H111+H112, 0)</f>
        <v>0</v>
      </c>
      <c r="Z114">
        <f>IF(Source!BI67=4,H107+H108+H110+H111+H112, 0)</f>
        <v>0</v>
      </c>
    </row>
    <row r="115" spans="1:26" ht="79.5" x14ac:dyDescent="0.2">
      <c r="A115" s="47">
        <v>10</v>
      </c>
      <c r="B115" s="48" t="s">
        <v>616</v>
      </c>
      <c r="C115" s="48" t="str">
        <f>Source!G69</f>
        <v>Устройство стяжек на каждые 5 мм изменения толщины стяжки добавлять или исключать к расценке 11-01-011-01 к=5</v>
      </c>
      <c r="D115" s="28" t="str">
        <f>Source!H69</f>
        <v>100 м2 стяжки</v>
      </c>
      <c r="E115" s="12">
        <f>Source!I69</f>
        <v>0.91500000000000004</v>
      </c>
      <c r="F115" s="29">
        <f>Source!AL69+Source!AM69+Source!AO69</f>
        <v>291.32000000000005</v>
      </c>
      <c r="G115" s="30"/>
      <c r="H115" s="31"/>
      <c r="I115" s="30" t="str">
        <f>Source!BO69</f>
        <v>11-01-011-2</v>
      </c>
      <c r="J115" s="30"/>
      <c r="K115" s="31"/>
      <c r="L115" s="32"/>
      <c r="S115">
        <f>ROUND((Source!FX69/100)*((ROUND(Source!AF69*Source!I69, 2)+ROUND(Source!AE69*Source!I69, 2))), 2)</f>
        <v>45.67</v>
      </c>
      <c r="T115">
        <f>Source!X69</f>
        <v>1372.32</v>
      </c>
      <c r="U115">
        <f>ROUND((Source!FY69/100)*((ROUND(Source!AF69*Source!I69, 2)+ROUND(Source!AE69*Source!I69, 2))), 2)</f>
        <v>27.85</v>
      </c>
      <c r="V115">
        <f>Source!Y69</f>
        <v>836.78</v>
      </c>
    </row>
    <row r="116" spans="1:26" ht="14.25" x14ac:dyDescent="0.2">
      <c r="A116" s="47"/>
      <c r="B116" s="48"/>
      <c r="C116" s="48" t="s">
        <v>601</v>
      </c>
      <c r="D116" s="28"/>
      <c r="E116" s="12"/>
      <c r="F116" s="29">
        <f>Source!AO69</f>
        <v>3.97</v>
      </c>
      <c r="G116" s="30" t="str">
        <f>Source!DG69</f>
        <v>)*1,15*5</v>
      </c>
      <c r="H116" s="31">
        <f>ROUND(Source!AF69*Source!I69, 2)</f>
        <v>20.89</v>
      </c>
      <c r="I116" s="30"/>
      <c r="J116" s="30">
        <f>IF(Source!BA69&lt;&gt; 0, Source!BA69, 1)</f>
        <v>30.05</v>
      </c>
      <c r="K116" s="31">
        <f>Source!S69</f>
        <v>627.66</v>
      </c>
      <c r="L116" s="32"/>
      <c r="R116">
        <f>H116</f>
        <v>20.89</v>
      </c>
    </row>
    <row r="117" spans="1:26" ht="14.25" x14ac:dyDescent="0.2">
      <c r="A117" s="47"/>
      <c r="B117" s="48"/>
      <c r="C117" s="48" t="s">
        <v>152</v>
      </c>
      <c r="D117" s="28"/>
      <c r="E117" s="12"/>
      <c r="F117" s="29">
        <f>Source!AM69</f>
        <v>7.72</v>
      </c>
      <c r="G117" s="30" t="str">
        <f>Source!DE69</f>
        <v>)*1,25*5</v>
      </c>
      <c r="H117" s="31">
        <f>ROUND(Source!AD69*Source!I69, 2)</f>
        <v>44.15</v>
      </c>
      <c r="I117" s="30"/>
      <c r="J117" s="30">
        <f>IF(Source!BB69&lt;&gt; 0, Source!BB69, 1)</f>
        <v>12.77</v>
      </c>
      <c r="K117" s="31">
        <f>Source!Q69</f>
        <v>563.78</v>
      </c>
      <c r="L117" s="32"/>
    </row>
    <row r="118" spans="1:26" ht="14.25" x14ac:dyDescent="0.2">
      <c r="A118" s="47"/>
      <c r="B118" s="48"/>
      <c r="C118" s="48" t="s">
        <v>607</v>
      </c>
      <c r="D118" s="28"/>
      <c r="E118" s="12"/>
      <c r="F118" s="29">
        <f>Source!AN69</f>
        <v>2.84</v>
      </c>
      <c r="G118" s="30" t="str">
        <f>Source!DF69</f>
        <v>)*1,25*5</v>
      </c>
      <c r="H118" s="41">
        <f>ROUND(Source!AE69*Source!I69, 2)</f>
        <v>16.239999999999998</v>
      </c>
      <c r="I118" s="30"/>
      <c r="J118" s="30">
        <f>IF(Source!BS69&lt;&gt; 0, Source!BS69, 1)</f>
        <v>30.05</v>
      </c>
      <c r="K118" s="41">
        <f>Source!R69</f>
        <v>488.05</v>
      </c>
      <c r="L118" s="32"/>
      <c r="R118">
        <f>H118</f>
        <v>16.239999999999998</v>
      </c>
    </row>
    <row r="119" spans="1:26" ht="14.25" x14ac:dyDescent="0.2">
      <c r="A119" s="47"/>
      <c r="B119" s="48"/>
      <c r="C119" s="48" t="s">
        <v>610</v>
      </c>
      <c r="D119" s="28"/>
      <c r="E119" s="12"/>
      <c r="F119" s="29">
        <f>Source!AL69</f>
        <v>279.63</v>
      </c>
      <c r="G119" s="30" t="str">
        <f>Source!DD69</f>
        <v>*5</v>
      </c>
      <c r="H119" s="31">
        <f>ROUND(Source!AC69*Source!I69, 2)</f>
        <v>1279.31</v>
      </c>
      <c r="I119" s="30"/>
      <c r="J119" s="30">
        <f>IF(Source!BC69&lt;&gt; 0, Source!BC69, 1)</f>
        <v>6.28</v>
      </c>
      <c r="K119" s="31">
        <f>Source!P69</f>
        <v>8034.05</v>
      </c>
      <c r="L119" s="32"/>
    </row>
    <row r="120" spans="1:26" ht="14.25" x14ac:dyDescent="0.2">
      <c r="A120" s="47"/>
      <c r="B120" s="48"/>
      <c r="C120" s="48" t="s">
        <v>602</v>
      </c>
      <c r="D120" s="28" t="s">
        <v>603</v>
      </c>
      <c r="E120" s="12">
        <f>Source!BZ69</f>
        <v>123</v>
      </c>
      <c r="F120" s="51"/>
      <c r="G120" s="30"/>
      <c r="H120" s="31">
        <f>SUM(S115:S122)</f>
        <v>45.67</v>
      </c>
      <c r="I120" s="33"/>
      <c r="J120" s="27">
        <f>Source!AT69</f>
        <v>123</v>
      </c>
      <c r="K120" s="31">
        <f>SUM(T115:T122)</f>
        <v>1372.32</v>
      </c>
      <c r="L120" s="32"/>
    </row>
    <row r="121" spans="1:26" ht="14.25" x14ac:dyDescent="0.2">
      <c r="A121" s="47"/>
      <c r="B121" s="48"/>
      <c r="C121" s="48" t="s">
        <v>604</v>
      </c>
      <c r="D121" s="28" t="s">
        <v>603</v>
      </c>
      <c r="E121" s="12">
        <f>Source!CA69</f>
        <v>75</v>
      </c>
      <c r="F121" s="51"/>
      <c r="G121" s="30"/>
      <c r="H121" s="31">
        <f>SUM(U115:U122)</f>
        <v>27.85</v>
      </c>
      <c r="I121" s="33"/>
      <c r="J121" s="27">
        <f>Source!AU69</f>
        <v>75</v>
      </c>
      <c r="K121" s="31">
        <f>SUM(V115:V122)</f>
        <v>836.78</v>
      </c>
      <c r="L121" s="32"/>
    </row>
    <row r="122" spans="1:26" ht="14.25" x14ac:dyDescent="0.2">
      <c r="A122" s="49"/>
      <c r="B122" s="50"/>
      <c r="C122" s="50" t="s">
        <v>605</v>
      </c>
      <c r="D122" s="34" t="s">
        <v>606</v>
      </c>
      <c r="E122" s="35">
        <f>Source!AQ69</f>
        <v>0.5</v>
      </c>
      <c r="F122" s="36"/>
      <c r="G122" s="37" t="str">
        <f>Source!DI69</f>
        <v>)*1,15*5</v>
      </c>
      <c r="H122" s="38"/>
      <c r="I122" s="37"/>
      <c r="J122" s="37"/>
      <c r="K122" s="38"/>
      <c r="L122" s="39">
        <f>Source!U69</f>
        <v>2.6306250000000002</v>
      </c>
    </row>
    <row r="123" spans="1:26" ht="15" x14ac:dyDescent="0.25">
      <c r="G123" s="69">
        <f>H116+H117+H119+H120+H121</f>
        <v>1417.87</v>
      </c>
      <c r="H123" s="69"/>
      <c r="J123" s="69">
        <f>K116+K117+K119+K120+K121</f>
        <v>11434.59</v>
      </c>
      <c r="K123" s="69"/>
      <c r="L123" s="40">
        <f>Source!U69</f>
        <v>2.6306250000000002</v>
      </c>
      <c r="O123" s="25">
        <f>G123</f>
        <v>1417.87</v>
      </c>
      <c r="P123" s="25">
        <f>J123</f>
        <v>11434.59</v>
      </c>
      <c r="Q123" s="25">
        <f>L123</f>
        <v>2.6306250000000002</v>
      </c>
      <c r="W123">
        <f>IF(Source!BI69&lt;=1,H116+H117+H119+H120+H121, 0)</f>
        <v>1417.87</v>
      </c>
      <c r="X123">
        <f>IF(Source!BI69=2,H116+H117+H119+H120+H121, 0)</f>
        <v>0</v>
      </c>
      <c r="Y123">
        <f>IF(Source!BI69=3,H116+H117+H119+H120+H121, 0)</f>
        <v>0</v>
      </c>
      <c r="Z123">
        <f>IF(Source!BI69=4,H116+H117+H119+H120+H121, 0)</f>
        <v>0</v>
      </c>
    </row>
    <row r="124" spans="1:26" ht="79.5" x14ac:dyDescent="0.2">
      <c r="A124" s="47">
        <v>11</v>
      </c>
      <c r="B124" s="48" t="s">
        <v>617</v>
      </c>
      <c r="C124" s="48" t="str">
        <f>Source!G71</f>
        <v>Устройство покрытий из тротуарной плитки, количество плитки при укладке на 1 м2 40 шт. (с заменой на новую 30%)</v>
      </c>
      <c r="D124" s="28" t="str">
        <f>Source!H71</f>
        <v>10 м2</v>
      </c>
      <c r="E124" s="12">
        <f>Source!I71</f>
        <v>9.15</v>
      </c>
      <c r="F124" s="29">
        <f>Source!AL71+Source!AM71+Source!AO71</f>
        <v>117.24000000000001</v>
      </c>
      <c r="G124" s="30"/>
      <c r="H124" s="31"/>
      <c r="I124" s="30" t="str">
        <f>Source!BO71</f>
        <v>27-07-005-1</v>
      </c>
      <c r="J124" s="30"/>
      <c r="K124" s="31"/>
      <c r="L124" s="32"/>
      <c r="S124">
        <f>ROUND((Source!FX71/100)*((ROUND(Source!AF71*Source!I71, 2)+ROUND(Source!AE71*Source!I71, 2))), 2)</f>
        <v>1502.66</v>
      </c>
      <c r="T124">
        <f>Source!X71</f>
        <v>45154.92</v>
      </c>
      <c r="U124">
        <f>ROUND((Source!FY71/100)*((ROUND(Source!AF71*Source!I71, 2)+ROUND(Source!AE71*Source!I71, 2))), 2)</f>
        <v>1005.3</v>
      </c>
      <c r="V124">
        <f>Source!Y71</f>
        <v>30209.279999999999</v>
      </c>
    </row>
    <row r="125" spans="1:26" ht="14.25" x14ac:dyDescent="0.2">
      <c r="A125" s="47"/>
      <c r="B125" s="48"/>
      <c r="C125" s="48" t="s">
        <v>601</v>
      </c>
      <c r="D125" s="28"/>
      <c r="E125" s="12"/>
      <c r="F125" s="29">
        <f>Source!AO71</f>
        <v>99.86</v>
      </c>
      <c r="G125" s="30" t="str">
        <f>Source!DG71</f>
        <v>)*1,15</v>
      </c>
      <c r="H125" s="31">
        <f>ROUND(Source!AF71*Source!I71, 2)</f>
        <v>1050.78</v>
      </c>
      <c r="I125" s="30"/>
      <c r="J125" s="30">
        <f>IF(Source!BA71&lt;&gt; 0, Source!BA71, 1)</f>
        <v>30.05</v>
      </c>
      <c r="K125" s="31">
        <f>Source!S71</f>
        <v>31575.84</v>
      </c>
      <c r="L125" s="32"/>
      <c r="R125">
        <f>H125</f>
        <v>1050.78</v>
      </c>
    </row>
    <row r="126" spans="1:26" ht="14.25" x14ac:dyDescent="0.2">
      <c r="A126" s="47"/>
      <c r="B126" s="48"/>
      <c r="C126" s="48" t="s">
        <v>152</v>
      </c>
      <c r="D126" s="28"/>
      <c r="E126" s="12"/>
      <c r="F126" s="29">
        <f>Source!AM71</f>
        <v>14.13</v>
      </c>
      <c r="G126" s="30" t="str">
        <f>Source!DE71</f>
        <v>)*1,25</v>
      </c>
      <c r="H126" s="31">
        <f>ROUND(Source!AD71*Source!I71, 2)</f>
        <v>161.61000000000001</v>
      </c>
      <c r="I126" s="30"/>
      <c r="J126" s="30">
        <f>IF(Source!BB71&lt;&gt; 0, Source!BB71, 1)</f>
        <v>6.26</v>
      </c>
      <c r="K126" s="31">
        <f>Source!Q71</f>
        <v>1011.69</v>
      </c>
      <c r="L126" s="32"/>
    </row>
    <row r="127" spans="1:26" ht="14.25" x14ac:dyDescent="0.2">
      <c r="A127" s="47"/>
      <c r="B127" s="48"/>
      <c r="C127" s="48" t="s">
        <v>607</v>
      </c>
      <c r="D127" s="28"/>
      <c r="E127" s="12"/>
      <c r="F127" s="29">
        <f>Source!AN71</f>
        <v>0.65</v>
      </c>
      <c r="G127" s="30" t="str">
        <f>Source!DF71</f>
        <v>)*1,25</v>
      </c>
      <c r="H127" s="41">
        <f>ROUND(Source!AE71*Source!I71, 2)</f>
        <v>7.43</v>
      </c>
      <c r="I127" s="30"/>
      <c r="J127" s="30">
        <f>IF(Source!BS71&lt;&gt; 0, Source!BS71, 1)</f>
        <v>30.05</v>
      </c>
      <c r="K127" s="41">
        <f>Source!R71</f>
        <v>223.4</v>
      </c>
      <c r="L127" s="32"/>
      <c r="R127">
        <f>H127</f>
        <v>7.43</v>
      </c>
    </row>
    <row r="128" spans="1:26" ht="14.25" x14ac:dyDescent="0.2">
      <c r="A128" s="47"/>
      <c r="B128" s="48"/>
      <c r="C128" s="48" t="s">
        <v>610</v>
      </c>
      <c r="D128" s="28"/>
      <c r="E128" s="12"/>
      <c r="F128" s="29">
        <f>Source!AL71</f>
        <v>3.25</v>
      </c>
      <c r="G128" s="30" t="str">
        <f>Source!DD71</f>
        <v/>
      </c>
      <c r="H128" s="31">
        <f>ROUND(Source!AC71*Source!I71, 2)</f>
        <v>29.74</v>
      </c>
      <c r="I128" s="30"/>
      <c r="J128" s="30">
        <f>IF(Source!BC71&lt;&gt; 0, Source!BC71, 1)</f>
        <v>9.77</v>
      </c>
      <c r="K128" s="31">
        <f>Source!P71</f>
        <v>290.54000000000002</v>
      </c>
      <c r="L128" s="32"/>
    </row>
    <row r="129" spans="1:26" ht="14.25" x14ac:dyDescent="0.2">
      <c r="A129" s="47"/>
      <c r="B129" s="48"/>
      <c r="C129" s="48" t="s">
        <v>602</v>
      </c>
      <c r="D129" s="28" t="s">
        <v>603</v>
      </c>
      <c r="E129" s="12">
        <f>Source!BZ71</f>
        <v>142</v>
      </c>
      <c r="F129" s="51"/>
      <c r="G129" s="30"/>
      <c r="H129" s="31">
        <f>SUM(S124:S132)</f>
        <v>1502.66</v>
      </c>
      <c r="I129" s="33"/>
      <c r="J129" s="27">
        <f>Source!AT71</f>
        <v>142</v>
      </c>
      <c r="K129" s="31">
        <f>SUM(T124:T132)</f>
        <v>45154.92</v>
      </c>
      <c r="L129" s="32"/>
    </row>
    <row r="130" spans="1:26" ht="14.25" x14ac:dyDescent="0.2">
      <c r="A130" s="47"/>
      <c r="B130" s="48"/>
      <c r="C130" s="48" t="s">
        <v>604</v>
      </c>
      <c r="D130" s="28" t="s">
        <v>603</v>
      </c>
      <c r="E130" s="12">
        <f>Source!CA71</f>
        <v>95</v>
      </c>
      <c r="F130" s="51"/>
      <c r="G130" s="30"/>
      <c r="H130" s="31">
        <f>SUM(U124:U132)</f>
        <v>1005.3</v>
      </c>
      <c r="I130" s="33"/>
      <c r="J130" s="27">
        <f>Source!AU71</f>
        <v>95</v>
      </c>
      <c r="K130" s="31">
        <f>SUM(V124:V132)</f>
        <v>30209.279999999999</v>
      </c>
      <c r="L130" s="32"/>
    </row>
    <row r="131" spans="1:26" ht="14.25" x14ac:dyDescent="0.2">
      <c r="A131" s="47"/>
      <c r="B131" s="48"/>
      <c r="C131" s="48" t="s">
        <v>605</v>
      </c>
      <c r="D131" s="28" t="s">
        <v>606</v>
      </c>
      <c r="E131" s="12">
        <f>Source!AQ71</f>
        <v>10.5</v>
      </c>
      <c r="F131" s="29"/>
      <c r="G131" s="30" t="str">
        <f>Source!DI71</f>
        <v>)*1,15</v>
      </c>
      <c r="H131" s="31"/>
      <c r="I131" s="30"/>
      <c r="J131" s="30"/>
      <c r="K131" s="31"/>
      <c r="L131" s="42">
        <f>Source!U71</f>
        <v>110.48625</v>
      </c>
    </row>
    <row r="132" spans="1:26" ht="28.5" x14ac:dyDescent="0.2">
      <c r="A132" s="54">
        <v>11.1</v>
      </c>
      <c r="B132" s="50" t="str">
        <f>Source!F75</f>
        <v>403-8717</v>
      </c>
      <c r="C132" s="50" t="str">
        <f>Source!G75</f>
        <v>Плитка тротуарная декоративная  толщина 40 мм, серая</v>
      </c>
      <c r="D132" s="34" t="str">
        <f>Source!H75</f>
        <v>м2</v>
      </c>
      <c r="E132" s="35">
        <f>Source!I75</f>
        <v>28</v>
      </c>
      <c r="F132" s="36">
        <f>Source!AL75+Source!AM75+Source!AO75</f>
        <v>74.47</v>
      </c>
      <c r="G132" s="43" t="s">
        <v>3</v>
      </c>
      <c r="H132" s="38">
        <f>ROUND(Source!AC75*Source!I75, 2)+ROUND(Source!AD75*Source!I75, 2)+ROUND(Source!AF75*Source!I75, 2)</f>
        <v>2085.16</v>
      </c>
      <c r="I132" s="37"/>
      <c r="J132" s="37">
        <f>IF(Source!BC75&lt;&gt; 0, Source!BC75, 1)</f>
        <v>6.44</v>
      </c>
      <c r="K132" s="38">
        <f>Source!O75</f>
        <v>13428.43</v>
      </c>
      <c r="L132" s="44"/>
      <c r="S132">
        <f>ROUND((Source!FX75/100)*((ROUND(Source!AF75*Source!I75, 2)+ROUND(Source!AE75*Source!I75, 2))), 2)</f>
        <v>0</v>
      </c>
      <c r="T132">
        <f>Source!X75</f>
        <v>0</v>
      </c>
      <c r="U132">
        <f>ROUND((Source!FY75/100)*((ROUND(Source!AF75*Source!I75, 2)+ROUND(Source!AE75*Source!I75, 2))), 2)</f>
        <v>0</v>
      </c>
      <c r="V132">
        <f>Source!Y75</f>
        <v>0</v>
      </c>
      <c r="W132">
        <f>IF(Source!BI75&lt;=1,H132, 0)</f>
        <v>2085.16</v>
      </c>
      <c r="X132">
        <f>IF(Source!BI75=2,H132, 0)</f>
        <v>0</v>
      </c>
      <c r="Y132">
        <f>IF(Source!BI75=3,H132, 0)</f>
        <v>0</v>
      </c>
      <c r="Z132">
        <f>IF(Source!BI75=4,H132, 0)</f>
        <v>0</v>
      </c>
    </row>
    <row r="133" spans="1:26" ht="15" x14ac:dyDescent="0.25">
      <c r="G133" s="69">
        <f>H125+H126+H128+H129+H130+SUM(H132:H132)</f>
        <v>5835.25</v>
      </c>
      <c r="H133" s="69"/>
      <c r="J133" s="69">
        <f>K125+K126+K128+K129+K130+SUM(K132:K132)</f>
        <v>121670.69999999998</v>
      </c>
      <c r="K133" s="69"/>
      <c r="L133" s="40">
        <f>Source!U71</f>
        <v>110.48625</v>
      </c>
      <c r="O133" s="25">
        <f>G133</f>
        <v>5835.25</v>
      </c>
      <c r="P133" s="25">
        <f>J133</f>
        <v>121670.69999999998</v>
      </c>
      <c r="Q133" s="25">
        <f>L133</f>
        <v>110.48625</v>
      </c>
      <c r="W133">
        <f>IF(Source!BI71&lt;=1,H125+H126+H128+H129+H130, 0)</f>
        <v>3750.09</v>
      </c>
      <c r="X133">
        <f>IF(Source!BI71=2,H125+H126+H128+H129+H130, 0)</f>
        <v>0</v>
      </c>
      <c r="Y133">
        <f>IF(Source!BI71=3,H125+H126+H128+H129+H130, 0)</f>
        <v>0</v>
      </c>
      <c r="Z133">
        <f>IF(Source!BI71=4,H125+H126+H128+H129+H130, 0)</f>
        <v>0</v>
      </c>
    </row>
    <row r="135" spans="1:26" ht="15" x14ac:dyDescent="0.25">
      <c r="A135" s="70" t="str">
        <f>CONCATENATE("Итого по разделу: ",IF(Source!G77&lt;&gt;"Новый раздел", Source!G77, ""))</f>
        <v>Итого по разделу: Отмостка</v>
      </c>
      <c r="B135" s="70"/>
      <c r="C135" s="70"/>
      <c r="D135" s="70"/>
      <c r="E135" s="70"/>
      <c r="F135" s="70"/>
      <c r="G135" s="71">
        <f>SUM(O31:O134)</f>
        <v>16214.14</v>
      </c>
      <c r="H135" s="71"/>
      <c r="I135" s="26"/>
      <c r="J135" s="71">
        <f>SUM(P31:P134)</f>
        <v>266285.24</v>
      </c>
      <c r="K135" s="71"/>
      <c r="L135" s="40">
        <f>SUM(Q31:Q134)</f>
        <v>242.58932250000004</v>
      </c>
    </row>
    <row r="136" spans="1:26" ht="10.9" customHeight="1" x14ac:dyDescent="0.2"/>
    <row r="137" spans="1:26" hidden="1" x14ac:dyDescent="0.2"/>
    <row r="138" spans="1:26" ht="14.25" hidden="1" x14ac:dyDescent="0.2">
      <c r="C138" s="59"/>
      <c r="D138" s="59"/>
      <c r="E138" s="59"/>
      <c r="F138" s="59"/>
      <c r="G138" s="59"/>
      <c r="H138" s="59"/>
      <c r="I138" s="59"/>
      <c r="J138" s="61"/>
      <c r="K138" s="61"/>
    </row>
    <row r="139" spans="1:26" ht="14.25" hidden="1" x14ac:dyDescent="0.2">
      <c r="C139" s="59"/>
      <c r="D139" s="59"/>
      <c r="E139" s="59"/>
      <c r="F139" s="59"/>
      <c r="G139" s="59"/>
      <c r="H139" s="59"/>
      <c r="I139" s="59"/>
      <c r="J139" s="61"/>
      <c r="K139" s="61"/>
    </row>
    <row r="140" spans="1:26" ht="14.25" hidden="1" x14ac:dyDescent="0.2">
      <c r="C140" s="59"/>
      <c r="D140" s="59"/>
      <c r="E140" s="59"/>
      <c r="F140" s="59"/>
      <c r="G140" s="59"/>
      <c r="H140" s="59"/>
      <c r="I140" s="59"/>
      <c r="J140" s="61"/>
      <c r="K140" s="61"/>
    </row>
    <row r="142" spans="1:26" ht="34.9" customHeight="1" x14ac:dyDescent="0.3">
      <c r="A142" s="72" t="str">
        <f>CONCATENATE("Раздел: ",IF(Source!G109&lt;&gt;"Новый раздел", Source!G109, ""))</f>
        <v>Раздел: Брусчатка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26" ht="52.9" customHeight="1" x14ac:dyDescent="0.2">
      <c r="A143" s="47" t="str">
        <f>Source!E114</f>
        <v>1</v>
      </c>
      <c r="B143" s="48" t="str">
        <f>Source!F114</f>
        <v>68-20-1</v>
      </c>
      <c r="C143" s="48" t="str">
        <f>Source!G114</f>
        <v>Разборка тротуаров и дорожек из плит с их отноской и укладкой в штабель</v>
      </c>
      <c r="D143" s="28" t="str">
        <f>Source!H114</f>
        <v>100 м2 основания</v>
      </c>
      <c r="E143" s="12">
        <f>Source!I114</f>
        <v>0.97160000000000002</v>
      </c>
      <c r="F143" s="29">
        <f>Source!AL114+Source!AM114+Source!AO114</f>
        <v>142.34</v>
      </c>
      <c r="G143" s="30"/>
      <c r="H143" s="31"/>
      <c r="I143" s="30" t="str">
        <f>Source!BO114</f>
        <v>68-20-1</v>
      </c>
      <c r="J143" s="30"/>
      <c r="K143" s="31"/>
      <c r="L143" s="32"/>
      <c r="S143">
        <f>ROUND((Source!FX114/100)*((ROUND(Source!AF114*Source!I114, 2)+ROUND(Source!AE114*Source!I114, 2))), 2)</f>
        <v>143.83000000000001</v>
      </c>
      <c r="T143">
        <f>Source!X114</f>
        <v>4322.07</v>
      </c>
      <c r="U143">
        <f>ROUND((Source!FY114/100)*((ROUND(Source!AF114*Source!I114, 2)+ROUND(Source!AE114*Source!I114, 2))), 2)</f>
        <v>82.98</v>
      </c>
      <c r="V143">
        <f>Source!Y114</f>
        <v>2493.5</v>
      </c>
    </row>
    <row r="144" spans="1:26" ht="14.25" x14ac:dyDescent="0.2">
      <c r="A144" s="47"/>
      <c r="B144" s="48"/>
      <c r="C144" s="48" t="s">
        <v>601</v>
      </c>
      <c r="D144" s="28"/>
      <c r="E144" s="12"/>
      <c r="F144" s="29">
        <f>Source!AO114</f>
        <v>142.34</v>
      </c>
      <c r="G144" s="30" t="str">
        <f>Source!DG114</f>
        <v/>
      </c>
      <c r="H144" s="31">
        <f>ROUND(Source!AF114*Source!I114, 2)</f>
        <v>138.30000000000001</v>
      </c>
      <c r="I144" s="30"/>
      <c r="J144" s="30">
        <f>IF(Source!BA114&lt;&gt; 0, Source!BA114, 1)</f>
        <v>30.05</v>
      </c>
      <c r="K144" s="31">
        <f>Source!S114</f>
        <v>4155.84</v>
      </c>
      <c r="L144" s="32"/>
      <c r="R144">
        <f>H144</f>
        <v>138.30000000000001</v>
      </c>
    </row>
    <row r="145" spans="1:26" ht="14.25" x14ac:dyDescent="0.2">
      <c r="A145" s="47"/>
      <c r="B145" s="48"/>
      <c r="C145" s="48" t="s">
        <v>602</v>
      </c>
      <c r="D145" s="28" t="s">
        <v>603</v>
      </c>
      <c r="E145" s="12">
        <f>Source!BZ114</f>
        <v>104</v>
      </c>
      <c r="F145" s="51"/>
      <c r="G145" s="30"/>
      <c r="H145" s="31">
        <f>SUM(S143:S147)</f>
        <v>143.83000000000001</v>
      </c>
      <c r="I145" s="33"/>
      <c r="J145" s="27">
        <f>Source!AT114</f>
        <v>104</v>
      </c>
      <c r="K145" s="31">
        <f>SUM(T143:T147)</f>
        <v>4322.07</v>
      </c>
      <c r="L145" s="32"/>
    </row>
    <row r="146" spans="1:26" ht="14.25" x14ac:dyDescent="0.2">
      <c r="A146" s="47"/>
      <c r="B146" s="48"/>
      <c r="C146" s="48" t="s">
        <v>604</v>
      </c>
      <c r="D146" s="28" t="s">
        <v>603</v>
      </c>
      <c r="E146" s="12">
        <f>Source!CA114</f>
        <v>60</v>
      </c>
      <c r="F146" s="51"/>
      <c r="G146" s="30"/>
      <c r="H146" s="31">
        <f>SUM(U143:U147)</f>
        <v>82.98</v>
      </c>
      <c r="I146" s="33"/>
      <c r="J146" s="27">
        <f>Source!AU114</f>
        <v>60</v>
      </c>
      <c r="K146" s="31">
        <f>SUM(V143:V147)</f>
        <v>2493.5</v>
      </c>
      <c r="L146" s="32"/>
    </row>
    <row r="147" spans="1:26" ht="14.25" x14ac:dyDescent="0.2">
      <c r="A147" s="49"/>
      <c r="B147" s="50"/>
      <c r="C147" s="50" t="s">
        <v>605</v>
      </c>
      <c r="D147" s="34" t="s">
        <v>606</v>
      </c>
      <c r="E147" s="35">
        <f>Source!AQ114</f>
        <v>18.68</v>
      </c>
      <c r="F147" s="36"/>
      <c r="G147" s="37" t="str">
        <f>Source!DI114</f>
        <v/>
      </c>
      <c r="H147" s="38"/>
      <c r="I147" s="37"/>
      <c r="J147" s="37"/>
      <c r="K147" s="38"/>
      <c r="L147" s="39">
        <f>Source!U114</f>
        <v>18.149488000000002</v>
      </c>
    </row>
    <row r="148" spans="1:26" ht="13.9" x14ac:dyDescent="0.25">
      <c r="G148" s="69">
        <f>H144+H145+H146</f>
        <v>365.11</v>
      </c>
      <c r="H148" s="69"/>
      <c r="J148" s="69">
        <f>K144+K145+K146</f>
        <v>10971.41</v>
      </c>
      <c r="K148" s="69"/>
      <c r="L148" s="40">
        <f>Source!U114</f>
        <v>18.149488000000002</v>
      </c>
      <c r="O148" s="25">
        <f>G148</f>
        <v>365.11</v>
      </c>
      <c r="P148" s="25">
        <f>J148</f>
        <v>10971.41</v>
      </c>
      <c r="Q148" s="25">
        <f>L148</f>
        <v>18.149488000000002</v>
      </c>
      <c r="W148">
        <f>IF(Source!BI114&lt;=1,H144+H145+H146, 0)</f>
        <v>365.11</v>
      </c>
      <c r="X148">
        <f>IF(Source!BI114=2,H144+H145+H146, 0)</f>
        <v>0</v>
      </c>
      <c r="Y148">
        <f>IF(Source!BI114=3,H144+H145+H146, 0)</f>
        <v>0</v>
      </c>
      <c r="Z148">
        <f>IF(Source!BI114=4,H144+H145+H146, 0)</f>
        <v>0</v>
      </c>
    </row>
    <row r="149" spans="1:26" ht="28.5" x14ac:dyDescent="0.2">
      <c r="A149" s="47" t="str">
        <f>Source!E116</f>
        <v>2</v>
      </c>
      <c r="B149" s="48" t="str">
        <f>Source!F116</f>
        <v>68-14-1</v>
      </c>
      <c r="C149" s="48" t="str">
        <f>Source!G116</f>
        <v>Разборка бортовых камней на бетонном основании</v>
      </c>
      <c r="D149" s="28" t="str">
        <f>Source!H116</f>
        <v>100 м</v>
      </c>
      <c r="E149" s="12">
        <f>Source!I116</f>
        <v>1.1499999999999999</v>
      </c>
      <c r="F149" s="29">
        <f>Source!AL116+Source!AM116+Source!AO116</f>
        <v>1070.58</v>
      </c>
      <c r="G149" s="30"/>
      <c r="H149" s="31"/>
      <c r="I149" s="30" t="str">
        <f>Source!BO116</f>
        <v>68-14-1</v>
      </c>
      <c r="J149" s="30"/>
      <c r="K149" s="31"/>
      <c r="L149" s="32"/>
      <c r="S149">
        <f>ROUND((Source!FX116/100)*((ROUND(Source!AF116*Source!I116, 2)+ROUND(Source!AE116*Source!I116, 2))), 2)</f>
        <v>818.46</v>
      </c>
      <c r="T149">
        <f>Source!X116</f>
        <v>24594.69</v>
      </c>
      <c r="U149">
        <f>ROUND((Source!FY116/100)*((ROUND(Source!AF116*Source!I116, 2)+ROUND(Source!AE116*Source!I116, 2))), 2)</f>
        <v>472.19</v>
      </c>
      <c r="V149">
        <f>Source!Y116</f>
        <v>14189.24</v>
      </c>
    </row>
    <row r="150" spans="1:26" ht="14.25" x14ac:dyDescent="0.2">
      <c r="A150" s="47"/>
      <c r="B150" s="48"/>
      <c r="C150" s="48" t="s">
        <v>601</v>
      </c>
      <c r="D150" s="28"/>
      <c r="E150" s="12"/>
      <c r="F150" s="29">
        <f>Source!AO116</f>
        <v>589.77</v>
      </c>
      <c r="G150" s="30" t="str">
        <f>Source!DG116</f>
        <v/>
      </c>
      <c r="H150" s="31">
        <f>ROUND(Source!AF116*Source!I116, 2)</f>
        <v>678.24</v>
      </c>
      <c r="I150" s="30"/>
      <c r="J150" s="30">
        <f>IF(Source!BA116&lt;&gt; 0, Source!BA116, 1)</f>
        <v>30.05</v>
      </c>
      <c r="K150" s="31">
        <f>Source!S116</f>
        <v>20380.98</v>
      </c>
      <c r="L150" s="32"/>
      <c r="R150">
        <f>H150</f>
        <v>678.24</v>
      </c>
    </row>
    <row r="151" spans="1:26" ht="14.25" x14ac:dyDescent="0.2">
      <c r="A151" s="47"/>
      <c r="B151" s="48"/>
      <c r="C151" s="48" t="s">
        <v>152</v>
      </c>
      <c r="D151" s="28"/>
      <c r="E151" s="12"/>
      <c r="F151" s="29">
        <f>Source!AM116</f>
        <v>480.81</v>
      </c>
      <c r="G151" s="30" t="str">
        <f>Source!DE116</f>
        <v/>
      </c>
      <c r="H151" s="31">
        <f>ROUND(Source!AD116*Source!I116, 2)</f>
        <v>552.92999999999995</v>
      </c>
      <c r="I151" s="30"/>
      <c r="J151" s="30">
        <f>IF(Source!BB116&lt;&gt; 0, Source!BB116, 1)</f>
        <v>10.16</v>
      </c>
      <c r="K151" s="31">
        <f>Source!Q116</f>
        <v>5617.78</v>
      </c>
      <c r="L151" s="32"/>
    </row>
    <row r="152" spans="1:26" ht="14.25" x14ac:dyDescent="0.2">
      <c r="A152" s="47"/>
      <c r="B152" s="48"/>
      <c r="C152" s="48" t="s">
        <v>607</v>
      </c>
      <c r="D152" s="28"/>
      <c r="E152" s="12"/>
      <c r="F152" s="29">
        <f>Source!AN116</f>
        <v>94.56</v>
      </c>
      <c r="G152" s="30" t="str">
        <f>Source!DF116</f>
        <v/>
      </c>
      <c r="H152" s="41">
        <f>ROUND(Source!AE116*Source!I116, 2)</f>
        <v>108.74</v>
      </c>
      <c r="I152" s="30"/>
      <c r="J152" s="30">
        <f>IF(Source!BS116&lt;&gt; 0, Source!BS116, 1)</f>
        <v>30.05</v>
      </c>
      <c r="K152" s="41">
        <f>Source!R116</f>
        <v>3267.76</v>
      </c>
      <c r="L152" s="32"/>
      <c r="R152">
        <f>H152</f>
        <v>108.74</v>
      </c>
    </row>
    <row r="153" spans="1:26" ht="14.25" x14ac:dyDescent="0.2">
      <c r="A153" s="47"/>
      <c r="B153" s="48"/>
      <c r="C153" s="48" t="s">
        <v>602</v>
      </c>
      <c r="D153" s="28" t="s">
        <v>603</v>
      </c>
      <c r="E153" s="12">
        <f>Source!BZ116</f>
        <v>104</v>
      </c>
      <c r="F153" s="51"/>
      <c r="G153" s="30"/>
      <c r="H153" s="31">
        <f>SUM(S149:S155)</f>
        <v>818.46</v>
      </c>
      <c r="I153" s="33"/>
      <c r="J153" s="27">
        <f>Source!AT116</f>
        <v>104</v>
      </c>
      <c r="K153" s="31">
        <f>SUM(T149:T155)</f>
        <v>24594.69</v>
      </c>
      <c r="L153" s="32"/>
    </row>
    <row r="154" spans="1:26" ht="14.25" x14ac:dyDescent="0.2">
      <c r="A154" s="47"/>
      <c r="B154" s="48"/>
      <c r="C154" s="48" t="s">
        <v>604</v>
      </c>
      <c r="D154" s="28" t="s">
        <v>603</v>
      </c>
      <c r="E154" s="12">
        <f>Source!CA116</f>
        <v>60</v>
      </c>
      <c r="F154" s="51"/>
      <c r="G154" s="30"/>
      <c r="H154" s="31">
        <f>SUM(U149:U155)</f>
        <v>472.19</v>
      </c>
      <c r="I154" s="33"/>
      <c r="J154" s="27">
        <f>Source!AU116</f>
        <v>60</v>
      </c>
      <c r="K154" s="31">
        <f>SUM(V149:V155)</f>
        <v>14189.24</v>
      </c>
      <c r="L154" s="32"/>
    </row>
    <row r="155" spans="1:26" ht="14.25" x14ac:dyDescent="0.2">
      <c r="A155" s="49"/>
      <c r="B155" s="50"/>
      <c r="C155" s="50" t="s">
        <v>605</v>
      </c>
      <c r="D155" s="34" t="s">
        <v>606</v>
      </c>
      <c r="E155" s="35">
        <f>Source!AQ116</f>
        <v>68.260000000000005</v>
      </c>
      <c r="F155" s="36"/>
      <c r="G155" s="37" t="str">
        <f>Source!DI116</f>
        <v/>
      </c>
      <c r="H155" s="38"/>
      <c r="I155" s="37"/>
      <c r="J155" s="37"/>
      <c r="K155" s="38"/>
      <c r="L155" s="39">
        <f>Source!U116</f>
        <v>78.498999999999995</v>
      </c>
    </row>
    <row r="156" spans="1:26" ht="15" x14ac:dyDescent="0.25">
      <c r="G156" s="69">
        <f>H150+H151+H153+H154</f>
        <v>2521.8200000000002</v>
      </c>
      <c r="H156" s="69"/>
      <c r="J156" s="69">
        <f>K150+K151+K153+K154</f>
        <v>64782.689999999995</v>
      </c>
      <c r="K156" s="69"/>
      <c r="L156" s="40">
        <f>Source!U116</f>
        <v>78.498999999999995</v>
      </c>
      <c r="O156" s="25">
        <f>G156</f>
        <v>2521.8200000000002</v>
      </c>
      <c r="P156" s="25">
        <f>J156</f>
        <v>64782.689999999995</v>
      </c>
      <c r="Q156" s="25">
        <f>L156</f>
        <v>78.498999999999995</v>
      </c>
      <c r="W156">
        <f>IF(Source!BI116&lt;=1,H150+H151+H153+H154, 0)</f>
        <v>2521.8200000000002</v>
      </c>
      <c r="X156">
        <f>IF(Source!BI116=2,H150+H151+H153+H154, 0)</f>
        <v>0</v>
      </c>
      <c r="Y156">
        <f>IF(Source!BI116=3,H150+H151+H153+H154, 0)</f>
        <v>0</v>
      </c>
      <c r="Z156">
        <f>IF(Source!BI116=4,H150+H151+H153+H154, 0)</f>
        <v>0</v>
      </c>
    </row>
    <row r="157" spans="1:26" ht="79.5" x14ac:dyDescent="0.2">
      <c r="A157" s="47" t="str">
        <f>Source!E118</f>
        <v>3</v>
      </c>
      <c r="B157" s="48" t="s">
        <v>618</v>
      </c>
      <c r="C157" s="48" t="str">
        <f>Source!G118</f>
        <v>Разработка грунта вручную в траншеях глубиной до 2 м без креплений с откосами, группа грунтов 2 ( 50 см)</v>
      </c>
      <c r="D157" s="28" t="str">
        <f>Source!H118</f>
        <v>100 м3 грунта</v>
      </c>
      <c r="E157" s="12">
        <f>Source!I118</f>
        <v>0.48599999999999999</v>
      </c>
      <c r="F157" s="29">
        <f>Source!AL118+Source!AM118+Source!AO118</f>
        <v>1201.2</v>
      </c>
      <c r="G157" s="30"/>
      <c r="H157" s="31"/>
      <c r="I157" s="30" t="str">
        <f>Source!BO118</f>
        <v>01-02-057-2</v>
      </c>
      <c r="J157" s="30"/>
      <c r="K157" s="31"/>
      <c r="L157" s="32"/>
      <c r="S157">
        <f>ROUND((Source!FX118/100)*((ROUND(Source!AF118*Source!I118, 2)+ROUND(Source!AE118*Source!I118, 2))), 2)</f>
        <v>537.08000000000004</v>
      </c>
      <c r="T157">
        <f>Source!X118</f>
        <v>16139.27</v>
      </c>
      <c r="U157">
        <f>ROUND((Source!FY118/100)*((ROUND(Source!AF118*Source!I118, 2)+ROUND(Source!AE118*Source!I118, 2))), 2)</f>
        <v>302.11</v>
      </c>
      <c r="V157">
        <f>Source!Y118</f>
        <v>9078.34</v>
      </c>
    </row>
    <row r="158" spans="1:26" ht="14.25" x14ac:dyDescent="0.2">
      <c r="A158" s="47"/>
      <c r="B158" s="48"/>
      <c r="C158" s="48" t="s">
        <v>601</v>
      </c>
      <c r="D158" s="28"/>
      <c r="E158" s="12"/>
      <c r="F158" s="29">
        <f>Source!AO118</f>
        <v>1201.2</v>
      </c>
      <c r="G158" s="30" t="str">
        <f>Source!DG118</f>
        <v>)*1,15</v>
      </c>
      <c r="H158" s="31">
        <f>ROUND(Source!AF118*Source!I118, 2)</f>
        <v>671.35</v>
      </c>
      <c r="I158" s="30"/>
      <c r="J158" s="30">
        <f>IF(Source!BA118&lt;&gt; 0, Source!BA118, 1)</f>
        <v>30.05</v>
      </c>
      <c r="K158" s="31">
        <f>Source!S118</f>
        <v>20174.09</v>
      </c>
      <c r="L158" s="32"/>
      <c r="R158">
        <f>H158</f>
        <v>671.35</v>
      </c>
    </row>
    <row r="159" spans="1:26" ht="14.25" x14ac:dyDescent="0.2">
      <c r="A159" s="47"/>
      <c r="B159" s="48"/>
      <c r="C159" s="48" t="s">
        <v>602</v>
      </c>
      <c r="D159" s="28" t="s">
        <v>603</v>
      </c>
      <c r="E159" s="12">
        <f>Source!BZ118</f>
        <v>80</v>
      </c>
      <c r="F159" s="51"/>
      <c r="G159" s="30"/>
      <c r="H159" s="31">
        <f>SUM(S157:S161)</f>
        <v>537.08000000000004</v>
      </c>
      <c r="I159" s="33"/>
      <c r="J159" s="27">
        <f>Source!AT118</f>
        <v>80</v>
      </c>
      <c r="K159" s="31">
        <f>SUM(T157:T161)</f>
        <v>16139.27</v>
      </c>
      <c r="L159" s="32"/>
    </row>
    <row r="160" spans="1:26" ht="14.25" x14ac:dyDescent="0.2">
      <c r="A160" s="47"/>
      <c r="B160" s="48"/>
      <c r="C160" s="48" t="s">
        <v>604</v>
      </c>
      <c r="D160" s="28" t="s">
        <v>603</v>
      </c>
      <c r="E160" s="12">
        <f>Source!CA118</f>
        <v>45</v>
      </c>
      <c r="F160" s="51"/>
      <c r="G160" s="30"/>
      <c r="H160" s="31">
        <f>SUM(U157:U161)</f>
        <v>302.11</v>
      </c>
      <c r="I160" s="33"/>
      <c r="J160" s="27">
        <f>Source!AU118</f>
        <v>45</v>
      </c>
      <c r="K160" s="31">
        <f>SUM(V157:V161)</f>
        <v>9078.34</v>
      </c>
      <c r="L160" s="32"/>
    </row>
    <row r="161" spans="1:26" ht="14.25" x14ac:dyDescent="0.2">
      <c r="A161" s="49"/>
      <c r="B161" s="50"/>
      <c r="C161" s="50" t="s">
        <v>605</v>
      </c>
      <c r="D161" s="34" t="s">
        <v>606</v>
      </c>
      <c r="E161" s="35">
        <f>Source!AQ118</f>
        <v>154</v>
      </c>
      <c r="F161" s="36"/>
      <c r="G161" s="37" t="str">
        <f>Source!DI118</f>
        <v>)*1,15</v>
      </c>
      <c r="H161" s="38"/>
      <c r="I161" s="37"/>
      <c r="J161" s="37"/>
      <c r="K161" s="38"/>
      <c r="L161" s="39">
        <f>Source!U118</f>
        <v>86.070599999999999</v>
      </c>
    </row>
    <row r="162" spans="1:26" ht="15" x14ac:dyDescent="0.25">
      <c r="G162" s="69">
        <f>H158+H159+H160</f>
        <v>1510.54</v>
      </c>
      <c r="H162" s="69"/>
      <c r="J162" s="69">
        <f>K158+K159+K160</f>
        <v>45391.7</v>
      </c>
      <c r="K162" s="69"/>
      <c r="L162" s="40">
        <f>Source!U118</f>
        <v>86.070599999999999</v>
      </c>
      <c r="O162" s="25">
        <f>G162</f>
        <v>1510.54</v>
      </c>
      <c r="P162" s="25">
        <f>J162</f>
        <v>45391.7</v>
      </c>
      <c r="Q162" s="25">
        <f>L162</f>
        <v>86.070599999999999</v>
      </c>
      <c r="W162">
        <f>IF(Source!BI118&lt;=1,H158+H159+H160, 0)</f>
        <v>1510.54</v>
      </c>
      <c r="X162">
        <f>IF(Source!BI118=2,H158+H159+H160, 0)</f>
        <v>0</v>
      </c>
      <c r="Y162">
        <f>IF(Source!BI118=3,H158+H159+H160, 0)</f>
        <v>0</v>
      </c>
      <c r="Z162">
        <f>IF(Source!BI118=4,H158+H159+H160, 0)</f>
        <v>0</v>
      </c>
    </row>
    <row r="163" spans="1:26" ht="79.5" x14ac:dyDescent="0.2">
      <c r="A163" s="47" t="str">
        <f>Source!E120</f>
        <v>4</v>
      </c>
      <c r="B163" s="48" t="s">
        <v>619</v>
      </c>
      <c r="C163" s="48" t="str">
        <f>Source!G120</f>
        <v>Устройство пароизоляции из полиэтиленовой пленки в один слой насухо</v>
      </c>
      <c r="D163" s="28" t="str">
        <f>Source!H120</f>
        <v>100 м2 поверхности</v>
      </c>
      <c r="E163" s="12">
        <f>Source!I120</f>
        <v>0.97160000000000002</v>
      </c>
      <c r="F163" s="29">
        <f>Source!AL120+Source!AM120+Source!AO120</f>
        <v>755.78</v>
      </c>
      <c r="G163" s="30"/>
      <c r="H163" s="31"/>
      <c r="I163" s="30" t="str">
        <f>Source!BO120</f>
        <v>11-01-050-1</v>
      </c>
      <c r="J163" s="30"/>
      <c r="K163" s="31"/>
      <c r="L163" s="32"/>
      <c r="S163">
        <f>ROUND((Source!FX120/100)*((ROUND(Source!AF120*Source!I120, 2)+ROUND(Source!AE120*Source!I120, 2))), 2)</f>
        <v>40.44</v>
      </c>
      <c r="T163">
        <f>Source!X120</f>
        <v>1215.4100000000001</v>
      </c>
      <c r="U163">
        <f>ROUND((Source!FY120/100)*((ROUND(Source!AF120*Source!I120, 2)+ROUND(Source!AE120*Source!I120, 2))), 2)</f>
        <v>24.66</v>
      </c>
      <c r="V163">
        <f>Source!Y120</f>
        <v>741.11</v>
      </c>
    </row>
    <row r="164" spans="1:26" ht="14.25" x14ac:dyDescent="0.2">
      <c r="A164" s="47"/>
      <c r="B164" s="48"/>
      <c r="C164" s="48" t="s">
        <v>601</v>
      </c>
      <c r="D164" s="28"/>
      <c r="E164" s="12"/>
      <c r="F164" s="29">
        <f>Source!AO120</f>
        <v>29.43</v>
      </c>
      <c r="G164" s="30" t="str">
        <f>Source!DG120</f>
        <v>)*1,15</v>
      </c>
      <c r="H164" s="31">
        <f>ROUND(Source!AF120*Source!I120, 2)</f>
        <v>32.880000000000003</v>
      </c>
      <c r="I164" s="30"/>
      <c r="J164" s="30">
        <f>IF(Source!BA120&lt;&gt; 0, Source!BA120, 1)</f>
        <v>30.05</v>
      </c>
      <c r="K164" s="31">
        <f>Source!S120</f>
        <v>988.14</v>
      </c>
      <c r="L164" s="32"/>
      <c r="R164">
        <f>H164</f>
        <v>32.880000000000003</v>
      </c>
    </row>
    <row r="165" spans="1:26" ht="14.25" x14ac:dyDescent="0.2">
      <c r="A165" s="47"/>
      <c r="B165" s="48"/>
      <c r="C165" s="48" t="s">
        <v>152</v>
      </c>
      <c r="D165" s="28"/>
      <c r="E165" s="12"/>
      <c r="F165" s="29">
        <f>Source!AM120</f>
        <v>1.74</v>
      </c>
      <c r="G165" s="30" t="str">
        <f>Source!DE120</f>
        <v>)*1,25</v>
      </c>
      <c r="H165" s="31">
        <f>ROUND(Source!AD120*Source!I120, 2)</f>
        <v>2.11</v>
      </c>
      <c r="I165" s="30"/>
      <c r="J165" s="30">
        <f>IF(Source!BB120&lt;&gt; 0, Source!BB120, 1)</f>
        <v>10.199999999999999</v>
      </c>
      <c r="K165" s="31">
        <f>Source!Q120</f>
        <v>21.55</v>
      </c>
      <c r="L165" s="32"/>
    </row>
    <row r="166" spans="1:26" ht="14.25" x14ac:dyDescent="0.2">
      <c r="A166" s="47"/>
      <c r="B166" s="48"/>
      <c r="C166" s="48" t="s">
        <v>610</v>
      </c>
      <c r="D166" s="28"/>
      <c r="E166" s="12"/>
      <c r="F166" s="29">
        <f>Source!AL120</f>
        <v>724.61</v>
      </c>
      <c r="G166" s="30" t="str">
        <f>Source!DD120</f>
        <v/>
      </c>
      <c r="H166" s="31">
        <f>ROUND(Source!AC120*Source!I120, 2)</f>
        <v>704.03</v>
      </c>
      <c r="I166" s="30"/>
      <c r="J166" s="30">
        <f>IF(Source!BC120&lt;&gt; 0, Source!BC120, 1)</f>
        <v>3</v>
      </c>
      <c r="K166" s="31">
        <f>Source!P120</f>
        <v>2112.09</v>
      </c>
      <c r="L166" s="32"/>
    </row>
    <row r="167" spans="1:26" ht="14.25" x14ac:dyDescent="0.2">
      <c r="A167" s="47"/>
      <c r="B167" s="48"/>
      <c r="C167" s="48" t="s">
        <v>602</v>
      </c>
      <c r="D167" s="28" t="s">
        <v>603</v>
      </c>
      <c r="E167" s="12">
        <f>Source!BZ120</f>
        <v>123</v>
      </c>
      <c r="F167" s="51"/>
      <c r="G167" s="30"/>
      <c r="H167" s="31">
        <f>SUM(S163:S169)</f>
        <v>40.44</v>
      </c>
      <c r="I167" s="33"/>
      <c r="J167" s="27">
        <f>Source!AT120</f>
        <v>123</v>
      </c>
      <c r="K167" s="31">
        <f>SUM(T163:T169)</f>
        <v>1215.4100000000001</v>
      </c>
      <c r="L167" s="32"/>
    </row>
    <row r="168" spans="1:26" ht="14.25" x14ac:dyDescent="0.2">
      <c r="A168" s="47"/>
      <c r="B168" s="48"/>
      <c r="C168" s="48" t="s">
        <v>604</v>
      </c>
      <c r="D168" s="28" t="s">
        <v>603</v>
      </c>
      <c r="E168" s="12">
        <f>Source!CA120</f>
        <v>75</v>
      </c>
      <c r="F168" s="51"/>
      <c r="G168" s="30"/>
      <c r="H168" s="31">
        <f>SUM(U163:U169)</f>
        <v>24.66</v>
      </c>
      <c r="I168" s="33"/>
      <c r="J168" s="27">
        <f>Source!AU120</f>
        <v>75</v>
      </c>
      <c r="K168" s="31">
        <f>SUM(V163:V169)</f>
        <v>741.11</v>
      </c>
      <c r="L168" s="32"/>
    </row>
    <row r="169" spans="1:26" ht="14.25" x14ac:dyDescent="0.2">
      <c r="A169" s="49"/>
      <c r="B169" s="50"/>
      <c r="C169" s="50" t="s">
        <v>605</v>
      </c>
      <c r="D169" s="34" t="s">
        <v>606</v>
      </c>
      <c r="E169" s="35">
        <f>Source!AQ120</f>
        <v>3.45</v>
      </c>
      <c r="F169" s="36"/>
      <c r="G169" s="37" t="str">
        <f>Source!DI120</f>
        <v>)*1,15</v>
      </c>
      <c r="H169" s="38"/>
      <c r="I169" s="37"/>
      <c r="J169" s="37"/>
      <c r="K169" s="38"/>
      <c r="L169" s="39">
        <f>Source!U120</f>
        <v>3.8548229999999997</v>
      </c>
    </row>
    <row r="170" spans="1:26" ht="15" x14ac:dyDescent="0.25">
      <c r="G170" s="69">
        <f>H164+H165+H166+H167+H168</f>
        <v>804.12</v>
      </c>
      <c r="H170" s="69"/>
      <c r="J170" s="69">
        <f>K164+K165+K166+K167+K168</f>
        <v>5078.3</v>
      </c>
      <c r="K170" s="69"/>
      <c r="L170" s="40">
        <f>Source!U120</f>
        <v>3.8548229999999997</v>
      </c>
      <c r="O170" s="25">
        <f>G170</f>
        <v>804.12</v>
      </c>
      <c r="P170" s="25">
        <f>J170</f>
        <v>5078.3</v>
      </c>
      <c r="Q170" s="25">
        <f>L170</f>
        <v>3.8548229999999997</v>
      </c>
      <c r="W170">
        <f>IF(Source!BI120&lt;=1,H164+H165+H166+H167+H168, 0)</f>
        <v>804.12</v>
      </c>
      <c r="X170">
        <f>IF(Source!BI120=2,H164+H165+H166+H167+H168, 0)</f>
        <v>0</v>
      </c>
      <c r="Y170">
        <f>IF(Source!BI120=3,H164+H165+H166+H167+H168, 0)</f>
        <v>0</v>
      </c>
      <c r="Z170">
        <f>IF(Source!BI120=4,H164+H165+H166+H167+H168, 0)</f>
        <v>0</v>
      </c>
    </row>
    <row r="171" spans="1:26" ht="99.75" x14ac:dyDescent="0.2">
      <c r="A171" s="47" t="str">
        <f>Source!E122</f>
        <v>5</v>
      </c>
      <c r="B171" s="48" t="s">
        <v>620</v>
      </c>
      <c r="C171" s="48" t="str">
        <f>Source!G122</f>
        <v>Устройство подстилающих и выравнивающих слоев оснований из песка (15 см)</v>
      </c>
      <c r="D171" s="28" t="str">
        <f>Source!H122</f>
        <v>100 м3 материала основания (в плотном теле)</v>
      </c>
      <c r="E171" s="12">
        <f>Source!I122</f>
        <v>0.14574000000000001</v>
      </c>
      <c r="F171" s="29">
        <f>Source!AL122+Source!AM122+Source!AO122</f>
        <v>2324.46</v>
      </c>
      <c r="G171" s="30"/>
      <c r="H171" s="31"/>
      <c r="I171" s="30" t="str">
        <f>Source!BO122</f>
        <v>27-04-001-1</v>
      </c>
      <c r="J171" s="30"/>
      <c r="K171" s="31"/>
      <c r="L171" s="32"/>
      <c r="S171">
        <f>ROUND((Source!FX122/100)*((ROUND(Source!AF122*Source!I122, 2)+ROUND(Source!AE122*Source!I122, 2))), 2)</f>
        <v>75.930000000000007</v>
      </c>
      <c r="T171">
        <f>Source!X122</f>
        <v>2281.66</v>
      </c>
      <c r="U171">
        <f>ROUND((Source!FY122/100)*((ROUND(Source!AF122*Source!I122, 2)+ROUND(Source!AE122*Source!I122, 2))), 2)</f>
        <v>50.8</v>
      </c>
      <c r="V171">
        <f>Source!Y122</f>
        <v>1526.46</v>
      </c>
    </row>
    <row r="172" spans="1:26" ht="14.25" x14ac:dyDescent="0.2">
      <c r="A172" s="47"/>
      <c r="B172" s="48"/>
      <c r="C172" s="48" t="s">
        <v>601</v>
      </c>
      <c r="D172" s="28"/>
      <c r="E172" s="12"/>
      <c r="F172" s="29">
        <f>Source!AO122</f>
        <v>126.07</v>
      </c>
      <c r="G172" s="30" t="str">
        <f>Source!DG122</f>
        <v>)*1,15</v>
      </c>
      <c r="H172" s="31">
        <f>ROUND(Source!AF122*Source!I122, 2)</f>
        <v>21.13</v>
      </c>
      <c r="I172" s="30"/>
      <c r="J172" s="30">
        <f>IF(Source!BA122&lt;&gt; 0, Source!BA122, 1)</f>
        <v>30.05</v>
      </c>
      <c r="K172" s="31">
        <f>Source!S122</f>
        <v>634.94000000000005</v>
      </c>
      <c r="L172" s="32"/>
      <c r="R172">
        <f>H172</f>
        <v>21.13</v>
      </c>
    </row>
    <row r="173" spans="1:26" ht="14.25" x14ac:dyDescent="0.2">
      <c r="A173" s="47"/>
      <c r="B173" s="48"/>
      <c r="C173" s="48" t="s">
        <v>152</v>
      </c>
      <c r="D173" s="28"/>
      <c r="E173" s="12"/>
      <c r="F173" s="29">
        <f>Source!AM122</f>
        <v>2186.19</v>
      </c>
      <c r="G173" s="30" t="str">
        <f>Source!DE122</f>
        <v>)*1,25</v>
      </c>
      <c r="H173" s="31">
        <f>ROUND(Source!AD122*Source!I122, 2)</f>
        <v>398.27</v>
      </c>
      <c r="I173" s="30"/>
      <c r="J173" s="30">
        <f>IF(Source!BB122&lt;&gt; 0, Source!BB122, 1)</f>
        <v>6.93</v>
      </c>
      <c r="K173" s="31">
        <f>Source!Q122</f>
        <v>2760.01</v>
      </c>
      <c r="L173" s="32"/>
    </row>
    <row r="174" spans="1:26" ht="14.25" x14ac:dyDescent="0.2">
      <c r="A174" s="47"/>
      <c r="B174" s="48"/>
      <c r="C174" s="48" t="s">
        <v>607</v>
      </c>
      <c r="D174" s="28"/>
      <c r="E174" s="12"/>
      <c r="F174" s="29">
        <f>Source!AN122</f>
        <v>177.53</v>
      </c>
      <c r="G174" s="30" t="str">
        <f>Source!DF122</f>
        <v>)*1,25</v>
      </c>
      <c r="H174" s="41">
        <f>ROUND(Source!AE122*Source!I122, 2)</f>
        <v>32.340000000000003</v>
      </c>
      <c r="I174" s="30"/>
      <c r="J174" s="30">
        <f>IF(Source!BS122&lt;&gt; 0, Source!BS122, 1)</f>
        <v>30.05</v>
      </c>
      <c r="K174" s="41">
        <f>Source!R122</f>
        <v>971.86</v>
      </c>
      <c r="L174" s="32"/>
      <c r="R174">
        <f>H174</f>
        <v>32.340000000000003</v>
      </c>
    </row>
    <row r="175" spans="1:26" ht="14.25" x14ac:dyDescent="0.2">
      <c r="A175" s="47"/>
      <c r="B175" s="48"/>
      <c r="C175" s="48" t="s">
        <v>610</v>
      </c>
      <c r="D175" s="28"/>
      <c r="E175" s="12"/>
      <c r="F175" s="29">
        <f>Source!AL122</f>
        <v>12.2</v>
      </c>
      <c r="G175" s="30" t="str">
        <f>Source!DD122</f>
        <v/>
      </c>
      <c r="H175" s="31">
        <f>ROUND(Source!AC122*Source!I122, 2)</f>
        <v>1.78</v>
      </c>
      <c r="I175" s="30"/>
      <c r="J175" s="30">
        <f>IF(Source!BC122&lt;&gt; 0, Source!BC122, 1)</f>
        <v>8.7200000000000006</v>
      </c>
      <c r="K175" s="31">
        <f>Source!P122</f>
        <v>15.5</v>
      </c>
      <c r="L175" s="32"/>
    </row>
    <row r="176" spans="1:26" ht="14.25" x14ac:dyDescent="0.2">
      <c r="A176" s="47"/>
      <c r="B176" s="48"/>
      <c r="C176" s="48" t="s">
        <v>602</v>
      </c>
      <c r="D176" s="28" t="s">
        <v>603</v>
      </c>
      <c r="E176" s="12">
        <f>Source!BZ122</f>
        <v>142</v>
      </c>
      <c r="F176" s="51"/>
      <c r="G176" s="30"/>
      <c r="H176" s="31">
        <f>SUM(S171:S179)</f>
        <v>75.930000000000007</v>
      </c>
      <c r="I176" s="33"/>
      <c r="J176" s="27">
        <f>Source!AT122</f>
        <v>142</v>
      </c>
      <c r="K176" s="31">
        <f>SUM(T171:T179)</f>
        <v>2281.66</v>
      </c>
      <c r="L176" s="32"/>
    </row>
    <row r="177" spans="1:26" ht="14.25" x14ac:dyDescent="0.2">
      <c r="A177" s="47"/>
      <c r="B177" s="48"/>
      <c r="C177" s="48" t="s">
        <v>604</v>
      </c>
      <c r="D177" s="28" t="s">
        <v>603</v>
      </c>
      <c r="E177" s="12">
        <f>Source!CA122</f>
        <v>95</v>
      </c>
      <c r="F177" s="51"/>
      <c r="G177" s="30"/>
      <c r="H177" s="31">
        <f>SUM(U171:U179)</f>
        <v>50.8</v>
      </c>
      <c r="I177" s="33"/>
      <c r="J177" s="27">
        <f>Source!AU122</f>
        <v>95</v>
      </c>
      <c r="K177" s="31">
        <f>SUM(V171:V179)</f>
        <v>1526.46</v>
      </c>
      <c r="L177" s="32"/>
    </row>
    <row r="178" spans="1:26" ht="14.25" x14ac:dyDescent="0.2">
      <c r="A178" s="47"/>
      <c r="B178" s="48"/>
      <c r="C178" s="48" t="s">
        <v>605</v>
      </c>
      <c r="D178" s="28" t="s">
        <v>606</v>
      </c>
      <c r="E178" s="12">
        <f>Source!AQ122</f>
        <v>15.72</v>
      </c>
      <c r="F178" s="29"/>
      <c r="G178" s="30" t="str">
        <f>Source!DI122</f>
        <v>)*1,15</v>
      </c>
      <c r="H178" s="31"/>
      <c r="I178" s="30"/>
      <c r="J178" s="30"/>
      <c r="K178" s="31"/>
      <c r="L178" s="42">
        <f>Source!U122</f>
        <v>2.6346877200000001</v>
      </c>
    </row>
    <row r="179" spans="1:26" ht="28.5" x14ac:dyDescent="0.2">
      <c r="A179" s="49" t="str">
        <f>Source!E124</f>
        <v>5,1</v>
      </c>
      <c r="B179" s="50" t="str">
        <f>Source!F124</f>
        <v>408-0122</v>
      </c>
      <c r="C179" s="50" t="str">
        <f>Source!G124</f>
        <v>Песок природный для строительных работ средний</v>
      </c>
      <c r="D179" s="34" t="str">
        <f>Source!H124</f>
        <v>м3</v>
      </c>
      <c r="E179" s="35">
        <f>Source!I124</f>
        <v>14.862857</v>
      </c>
      <c r="F179" s="36">
        <f>Source!AL124+Source!AM124+Source!AO124</f>
        <v>55.26</v>
      </c>
      <c r="G179" s="43" t="s">
        <v>3</v>
      </c>
      <c r="H179" s="38">
        <f>ROUND(Source!AC124*Source!I124, 2)+ROUND(Source!AD124*Source!I124, 2)+ROUND(Source!AF124*Source!I124, 2)</f>
        <v>821.32</v>
      </c>
      <c r="I179" s="37"/>
      <c r="J179" s="37">
        <f>IF(Source!BC124&lt;&gt; 0, Source!BC124, 1)</f>
        <v>9.9600000000000009</v>
      </c>
      <c r="K179" s="38">
        <f>Source!O124</f>
        <v>8180.36</v>
      </c>
      <c r="L179" s="44"/>
      <c r="S179">
        <f>ROUND((Source!FX124/100)*((ROUND(Source!AF124*Source!I124, 2)+ROUND(Source!AE124*Source!I124, 2))), 2)</f>
        <v>0</v>
      </c>
      <c r="T179">
        <f>Source!X124</f>
        <v>0</v>
      </c>
      <c r="U179">
        <f>ROUND((Source!FY124/100)*((ROUND(Source!AF124*Source!I124, 2)+ROUND(Source!AE124*Source!I124, 2))), 2)</f>
        <v>0</v>
      </c>
      <c r="V179">
        <f>Source!Y124</f>
        <v>0</v>
      </c>
      <c r="W179">
        <f>IF(Source!BI124&lt;=1,H179, 0)</f>
        <v>821.32</v>
      </c>
      <c r="X179">
        <f>IF(Source!BI124=2,H179, 0)</f>
        <v>0</v>
      </c>
      <c r="Y179">
        <f>IF(Source!BI124=3,H179, 0)</f>
        <v>0</v>
      </c>
      <c r="Z179">
        <f>IF(Source!BI124=4,H179, 0)</f>
        <v>0</v>
      </c>
    </row>
    <row r="180" spans="1:26" ht="15" x14ac:dyDescent="0.25">
      <c r="G180" s="69">
        <f>H172+H173+H175+H176+H177+SUM(H179:H179)</f>
        <v>1369.23</v>
      </c>
      <c r="H180" s="69"/>
      <c r="J180" s="69">
        <f>K172+K173+K175+K176+K177+SUM(K179:K179)</f>
        <v>15398.93</v>
      </c>
      <c r="K180" s="69"/>
      <c r="L180" s="40">
        <f>Source!U122</f>
        <v>2.6346877200000001</v>
      </c>
      <c r="O180" s="25">
        <f>G180</f>
        <v>1369.23</v>
      </c>
      <c r="P180" s="25">
        <f>J180</f>
        <v>15398.93</v>
      </c>
      <c r="Q180" s="25">
        <f>L180</f>
        <v>2.6346877200000001</v>
      </c>
      <c r="W180">
        <f>IF(Source!BI122&lt;=1,H172+H173+H175+H176+H177, 0)</f>
        <v>547.91</v>
      </c>
      <c r="X180">
        <f>IF(Source!BI122=2,H172+H173+H175+H176+H177, 0)</f>
        <v>0</v>
      </c>
      <c r="Y180">
        <f>IF(Source!BI122=3,H172+H173+H175+H176+H177, 0)</f>
        <v>0</v>
      </c>
      <c r="Z180">
        <f>IF(Source!BI122=4,H172+H173+H175+H176+H177, 0)</f>
        <v>0</v>
      </c>
    </row>
    <row r="181" spans="1:26" ht="79.5" x14ac:dyDescent="0.2">
      <c r="A181" s="47" t="str">
        <f>Source!E126</f>
        <v>6</v>
      </c>
      <c r="B181" s="48" t="s">
        <v>621</v>
      </c>
      <c r="C181" s="48" t="str">
        <f>Source!G126</f>
        <v>Уплотнение грунта пневматическими трамбовками, группа грунтов 1-2</v>
      </c>
      <c r="D181" s="28" t="str">
        <f>Source!H126</f>
        <v>100 м3 уплотненного грунта</v>
      </c>
      <c r="E181" s="12">
        <f>Source!I126</f>
        <v>0.14574000000000001</v>
      </c>
      <c r="F181" s="29">
        <f>Source!AL126+Source!AM126+Source!AO126</f>
        <v>255.12</v>
      </c>
      <c r="G181" s="30"/>
      <c r="H181" s="31"/>
      <c r="I181" s="30" t="str">
        <f>Source!BO126</f>
        <v>01-02-005-1</v>
      </c>
      <c r="J181" s="30"/>
      <c r="K181" s="31"/>
      <c r="L181" s="32"/>
      <c r="S181">
        <f>ROUND((Source!FX126/100)*((ROUND(Source!AF126*Source!I126, 2)+ROUND(Source!AE126*Source!I126, 2))), 2)</f>
        <v>22.31</v>
      </c>
      <c r="T181">
        <f>Source!X126</f>
        <v>670.42</v>
      </c>
      <c r="U181">
        <f>ROUND((Source!FY126/100)*((ROUND(Source!AF126*Source!I126, 2)+ROUND(Source!AE126*Source!I126, 2))), 2)</f>
        <v>11.74</v>
      </c>
      <c r="V181">
        <f>Source!Y126</f>
        <v>352.85</v>
      </c>
    </row>
    <row r="182" spans="1:26" ht="14.25" x14ac:dyDescent="0.2">
      <c r="A182" s="47"/>
      <c r="B182" s="48"/>
      <c r="C182" s="48" t="s">
        <v>601</v>
      </c>
      <c r="D182" s="28"/>
      <c r="E182" s="12"/>
      <c r="F182" s="29">
        <f>Source!AO126</f>
        <v>106.88</v>
      </c>
      <c r="G182" s="30" t="str">
        <f>Source!DG126</f>
        <v>)*1,15</v>
      </c>
      <c r="H182" s="31">
        <f>ROUND(Source!AF126*Source!I126, 2)</f>
        <v>17.91</v>
      </c>
      <c r="I182" s="30"/>
      <c r="J182" s="30">
        <f>IF(Source!BA126&lt;&gt; 0, Source!BA126, 1)</f>
        <v>30.05</v>
      </c>
      <c r="K182" s="31">
        <f>Source!S126</f>
        <v>538.29</v>
      </c>
      <c r="L182" s="32"/>
      <c r="R182">
        <f>H182</f>
        <v>17.91</v>
      </c>
    </row>
    <row r="183" spans="1:26" ht="14.25" x14ac:dyDescent="0.2">
      <c r="A183" s="47"/>
      <c r="B183" s="48"/>
      <c r="C183" s="48" t="s">
        <v>152</v>
      </c>
      <c r="D183" s="28"/>
      <c r="E183" s="12"/>
      <c r="F183" s="29">
        <f>Source!AM126</f>
        <v>148.24</v>
      </c>
      <c r="G183" s="30" t="str">
        <f>Source!DE126</f>
        <v>)*1,25</v>
      </c>
      <c r="H183" s="31">
        <f>ROUND(Source!AD126*Source!I126, 2)</f>
        <v>27.01</v>
      </c>
      <c r="I183" s="30"/>
      <c r="J183" s="30">
        <f>IF(Source!BB126&lt;&gt; 0, Source!BB126, 1)</f>
        <v>10.67</v>
      </c>
      <c r="K183" s="31">
        <f>Source!Q126</f>
        <v>288.14999999999998</v>
      </c>
      <c r="L183" s="32"/>
    </row>
    <row r="184" spans="1:26" ht="14.25" x14ac:dyDescent="0.2">
      <c r="A184" s="47"/>
      <c r="B184" s="48"/>
      <c r="C184" s="48" t="s">
        <v>607</v>
      </c>
      <c r="D184" s="28"/>
      <c r="E184" s="12"/>
      <c r="F184" s="29">
        <f>Source!AN126</f>
        <v>30.58</v>
      </c>
      <c r="G184" s="30" t="str">
        <f>Source!DF126</f>
        <v>)*1,25</v>
      </c>
      <c r="H184" s="41">
        <f>ROUND(Source!AE126*Source!I126, 2)</f>
        <v>5.57</v>
      </c>
      <c r="I184" s="30"/>
      <c r="J184" s="30">
        <f>IF(Source!BS126&lt;&gt; 0, Source!BS126, 1)</f>
        <v>30.05</v>
      </c>
      <c r="K184" s="41">
        <f>Source!R126</f>
        <v>167.41</v>
      </c>
      <c r="L184" s="32"/>
      <c r="R184">
        <f>H184</f>
        <v>5.57</v>
      </c>
    </row>
    <row r="185" spans="1:26" ht="14.25" x14ac:dyDescent="0.2">
      <c r="A185" s="47"/>
      <c r="B185" s="48"/>
      <c r="C185" s="48" t="s">
        <v>602</v>
      </c>
      <c r="D185" s="28" t="s">
        <v>603</v>
      </c>
      <c r="E185" s="12">
        <f>Source!BZ126</f>
        <v>95</v>
      </c>
      <c r="F185" s="51"/>
      <c r="G185" s="30"/>
      <c r="H185" s="31">
        <f>SUM(S181:S187)</f>
        <v>22.31</v>
      </c>
      <c r="I185" s="33"/>
      <c r="J185" s="27">
        <f>Source!AT126</f>
        <v>95</v>
      </c>
      <c r="K185" s="31">
        <f>SUM(T181:T187)</f>
        <v>670.42</v>
      </c>
      <c r="L185" s="32"/>
    </row>
    <row r="186" spans="1:26" ht="14.25" x14ac:dyDescent="0.2">
      <c r="A186" s="47"/>
      <c r="B186" s="48"/>
      <c r="C186" s="48" t="s">
        <v>604</v>
      </c>
      <c r="D186" s="28" t="s">
        <v>603</v>
      </c>
      <c r="E186" s="12">
        <f>Source!CA126</f>
        <v>50</v>
      </c>
      <c r="F186" s="51"/>
      <c r="G186" s="30"/>
      <c r="H186" s="31">
        <f>SUM(U181:U187)</f>
        <v>11.74</v>
      </c>
      <c r="I186" s="33"/>
      <c r="J186" s="27">
        <f>Source!AU126</f>
        <v>50</v>
      </c>
      <c r="K186" s="31">
        <f>SUM(V181:V187)</f>
        <v>352.85</v>
      </c>
      <c r="L186" s="32"/>
    </row>
    <row r="187" spans="1:26" ht="14.25" x14ac:dyDescent="0.2">
      <c r="A187" s="49"/>
      <c r="B187" s="50"/>
      <c r="C187" s="50" t="s">
        <v>605</v>
      </c>
      <c r="D187" s="34" t="s">
        <v>606</v>
      </c>
      <c r="E187" s="35">
        <f>Source!AQ126</f>
        <v>12.53</v>
      </c>
      <c r="F187" s="36"/>
      <c r="G187" s="37" t="str">
        <f>Source!DI126</f>
        <v>)*1,15</v>
      </c>
      <c r="H187" s="38"/>
      <c r="I187" s="37"/>
      <c r="J187" s="37"/>
      <c r="K187" s="38"/>
      <c r="L187" s="39">
        <f>Source!U126</f>
        <v>2.1000405299999998</v>
      </c>
    </row>
    <row r="188" spans="1:26" ht="15" x14ac:dyDescent="0.25">
      <c r="G188" s="69">
        <f>H182+H183+H185+H186</f>
        <v>78.97</v>
      </c>
      <c r="H188" s="69"/>
      <c r="J188" s="69">
        <f>K182+K183+K185+K186</f>
        <v>1849.71</v>
      </c>
      <c r="K188" s="69"/>
      <c r="L188" s="40">
        <f>Source!U126</f>
        <v>2.1000405299999998</v>
      </c>
      <c r="O188" s="25">
        <f>G188</f>
        <v>78.97</v>
      </c>
      <c r="P188" s="25">
        <f>J188</f>
        <v>1849.71</v>
      </c>
      <c r="Q188" s="25">
        <f>L188</f>
        <v>2.1000405299999998</v>
      </c>
      <c r="W188">
        <f>IF(Source!BI126&lt;=1,H182+H183+H185+H186, 0)</f>
        <v>78.97</v>
      </c>
      <c r="X188">
        <f>IF(Source!BI126=2,H182+H183+H185+H186, 0)</f>
        <v>0</v>
      </c>
      <c r="Y188">
        <f>IF(Source!BI126=3,H182+H183+H185+H186, 0)</f>
        <v>0</v>
      </c>
      <c r="Z188">
        <f>IF(Source!BI126=4,H182+H183+H185+H186, 0)</f>
        <v>0</v>
      </c>
    </row>
    <row r="189" spans="1:26" ht="79.5" x14ac:dyDescent="0.2">
      <c r="A189" s="47">
        <v>7</v>
      </c>
      <c r="B189" s="48" t="s">
        <v>622</v>
      </c>
      <c r="C189" s="48" t="str">
        <f>Source!G132</f>
        <v>Устройство основания под фундаменты щебеночного ( 5 см)</v>
      </c>
      <c r="D189" s="28" t="str">
        <f>Source!H132</f>
        <v>1 м3 основания</v>
      </c>
      <c r="E189" s="12">
        <f>Source!I132</f>
        <v>4.8579999999999997</v>
      </c>
      <c r="F189" s="29">
        <f>Source!AL132+Source!AM132+Source!AO132</f>
        <v>222.95</v>
      </c>
      <c r="G189" s="30"/>
      <c r="H189" s="31"/>
      <c r="I189" s="30" t="str">
        <f>Source!BO132</f>
        <v>08-01-002-2</v>
      </c>
      <c r="J189" s="30"/>
      <c r="K189" s="31"/>
      <c r="L189" s="32"/>
      <c r="S189">
        <f>ROUND((Source!FX132/100)*((ROUND(Source!AF132*Source!I132, 2)+ROUND(Source!AE132*Source!I132, 2))), 2)</f>
        <v>174.85</v>
      </c>
      <c r="T189">
        <f>Source!X132</f>
        <v>5254.19</v>
      </c>
      <c r="U189">
        <f>ROUND((Source!FY132/100)*((ROUND(Source!AF132*Source!I132, 2)+ROUND(Source!AE132*Source!I132, 2))), 2)</f>
        <v>114.66</v>
      </c>
      <c r="V189">
        <f>Source!Y132</f>
        <v>3445.37</v>
      </c>
    </row>
    <row r="190" spans="1:26" ht="14.25" x14ac:dyDescent="0.2">
      <c r="A190" s="47"/>
      <c r="B190" s="48"/>
      <c r="C190" s="48" t="s">
        <v>601</v>
      </c>
      <c r="D190" s="28"/>
      <c r="E190" s="12"/>
      <c r="F190" s="29">
        <f>Source!AO132</f>
        <v>19.61</v>
      </c>
      <c r="G190" s="30" t="str">
        <f>Source!DG132</f>
        <v>)*1,15</v>
      </c>
      <c r="H190" s="31">
        <f>ROUND(Source!AF132*Source!I132, 2)</f>
        <v>109.56</v>
      </c>
      <c r="I190" s="30"/>
      <c r="J190" s="30">
        <f>IF(Source!BA132&lt;&gt; 0, Source!BA132, 1)</f>
        <v>30.05</v>
      </c>
      <c r="K190" s="31">
        <f>Source!S132</f>
        <v>3292.13</v>
      </c>
      <c r="L190" s="32"/>
      <c r="R190">
        <f>H190</f>
        <v>109.56</v>
      </c>
    </row>
    <row r="191" spans="1:26" ht="14.25" x14ac:dyDescent="0.2">
      <c r="A191" s="47"/>
      <c r="B191" s="48"/>
      <c r="C191" s="48" t="s">
        <v>152</v>
      </c>
      <c r="D191" s="28"/>
      <c r="E191" s="12"/>
      <c r="F191" s="29">
        <f>Source!AM132</f>
        <v>32.57</v>
      </c>
      <c r="G191" s="30" t="str">
        <f>Source!DE132</f>
        <v>)*1,25</v>
      </c>
      <c r="H191" s="31">
        <f>ROUND(Source!AD132*Source!I132, 2)</f>
        <v>197.78</v>
      </c>
      <c r="I191" s="30"/>
      <c r="J191" s="30">
        <f>IF(Source!BB132&lt;&gt; 0, Source!BB132, 1)</f>
        <v>9.9</v>
      </c>
      <c r="K191" s="31">
        <f>Source!Q132</f>
        <v>1958.04</v>
      </c>
      <c r="L191" s="32"/>
    </row>
    <row r="192" spans="1:26" ht="14.25" x14ac:dyDescent="0.2">
      <c r="A192" s="47"/>
      <c r="B192" s="48"/>
      <c r="C192" s="48" t="s">
        <v>607</v>
      </c>
      <c r="D192" s="28"/>
      <c r="E192" s="12"/>
      <c r="F192" s="29">
        <f>Source!AN132</f>
        <v>5.56</v>
      </c>
      <c r="G192" s="30" t="str">
        <f>Source!DF132</f>
        <v>)*1,25</v>
      </c>
      <c r="H192" s="41">
        <f>ROUND(Source!AE132*Source!I132, 2)</f>
        <v>33.76</v>
      </c>
      <c r="I192" s="30"/>
      <c r="J192" s="30">
        <f>IF(Source!BS132&lt;&gt; 0, Source!BS132, 1)</f>
        <v>30.05</v>
      </c>
      <c r="K192" s="41">
        <f>Source!R132</f>
        <v>1014.58</v>
      </c>
      <c r="L192" s="32"/>
      <c r="R192">
        <f>H192</f>
        <v>33.76</v>
      </c>
    </row>
    <row r="193" spans="1:26" ht="14.25" x14ac:dyDescent="0.2">
      <c r="A193" s="47"/>
      <c r="B193" s="48"/>
      <c r="C193" s="48" t="s">
        <v>610</v>
      </c>
      <c r="D193" s="28"/>
      <c r="E193" s="12"/>
      <c r="F193" s="29">
        <f>Source!AL132</f>
        <v>170.77</v>
      </c>
      <c r="G193" s="30" t="str">
        <f>Source!DD132</f>
        <v/>
      </c>
      <c r="H193" s="31">
        <f>ROUND(Source!AC132*Source!I132, 2)</f>
        <v>829.6</v>
      </c>
      <c r="I193" s="30"/>
      <c r="J193" s="30">
        <f>IF(Source!BC132&lt;&gt; 0, Source!BC132, 1)</f>
        <v>11.51</v>
      </c>
      <c r="K193" s="31">
        <f>Source!P132</f>
        <v>9548.7000000000007</v>
      </c>
      <c r="L193" s="32"/>
    </row>
    <row r="194" spans="1:26" ht="14.25" x14ac:dyDescent="0.2">
      <c r="A194" s="47"/>
      <c r="B194" s="48"/>
      <c r="C194" s="48" t="s">
        <v>602</v>
      </c>
      <c r="D194" s="28" t="s">
        <v>603</v>
      </c>
      <c r="E194" s="12">
        <f>Source!BZ132</f>
        <v>122</v>
      </c>
      <c r="F194" s="51"/>
      <c r="G194" s="30"/>
      <c r="H194" s="31">
        <f>SUM(S189:S196)</f>
        <v>174.85</v>
      </c>
      <c r="I194" s="33"/>
      <c r="J194" s="27">
        <f>Source!AT132</f>
        <v>122</v>
      </c>
      <c r="K194" s="31">
        <f>SUM(T189:T196)</f>
        <v>5254.19</v>
      </c>
      <c r="L194" s="32"/>
    </row>
    <row r="195" spans="1:26" ht="14.25" x14ac:dyDescent="0.2">
      <c r="A195" s="47"/>
      <c r="B195" s="48"/>
      <c r="C195" s="48" t="s">
        <v>604</v>
      </c>
      <c r="D195" s="28" t="s">
        <v>603</v>
      </c>
      <c r="E195" s="12">
        <f>Source!CA132</f>
        <v>80</v>
      </c>
      <c r="F195" s="51"/>
      <c r="G195" s="30"/>
      <c r="H195" s="31">
        <f>SUM(U189:U196)</f>
        <v>114.66</v>
      </c>
      <c r="I195" s="33"/>
      <c r="J195" s="27">
        <f>Source!AU132</f>
        <v>80</v>
      </c>
      <c r="K195" s="31">
        <f>SUM(V189:V196)</f>
        <v>3445.37</v>
      </c>
      <c r="L195" s="32"/>
    </row>
    <row r="196" spans="1:26" ht="14.25" x14ac:dyDescent="0.2">
      <c r="A196" s="49"/>
      <c r="B196" s="50"/>
      <c r="C196" s="50" t="s">
        <v>605</v>
      </c>
      <c r="D196" s="34" t="s">
        <v>606</v>
      </c>
      <c r="E196" s="35">
        <f>Source!AQ132</f>
        <v>2.4</v>
      </c>
      <c r="F196" s="36"/>
      <c r="G196" s="37" t="str">
        <f>Source!DI132</f>
        <v>)*1,15</v>
      </c>
      <c r="H196" s="38"/>
      <c r="I196" s="37"/>
      <c r="J196" s="37"/>
      <c r="K196" s="38"/>
      <c r="L196" s="39">
        <f>Source!U132</f>
        <v>13.408079999999998</v>
      </c>
    </row>
    <row r="197" spans="1:26" ht="15" x14ac:dyDescent="0.25">
      <c r="G197" s="69">
        <f>H190+H191+H193+H194+H195</f>
        <v>1426.45</v>
      </c>
      <c r="H197" s="69"/>
      <c r="J197" s="69">
        <f>K190+K191+K193+K194+K195</f>
        <v>23498.43</v>
      </c>
      <c r="K197" s="69"/>
      <c r="L197" s="40">
        <f>Source!U132</f>
        <v>13.408079999999998</v>
      </c>
      <c r="O197" s="25">
        <f>G197</f>
        <v>1426.45</v>
      </c>
      <c r="P197" s="25">
        <f>J197</f>
        <v>23498.43</v>
      </c>
      <c r="Q197" s="25">
        <f>L197</f>
        <v>13.408079999999998</v>
      </c>
      <c r="W197">
        <f>IF(Source!BI132&lt;=1,H190+H191+H193+H194+H195, 0)</f>
        <v>1426.45</v>
      </c>
      <c r="X197">
        <f>IF(Source!BI132=2,H190+H191+H193+H194+H195, 0)</f>
        <v>0</v>
      </c>
      <c r="Y197">
        <f>IF(Source!BI132=3,H190+H191+H193+H194+H195, 0)</f>
        <v>0</v>
      </c>
      <c r="Z197">
        <f>IF(Source!BI132=4,H190+H191+H193+H194+H195, 0)</f>
        <v>0</v>
      </c>
    </row>
    <row r="198" spans="1:26" ht="99.75" x14ac:dyDescent="0.2">
      <c r="A198" s="47">
        <v>8</v>
      </c>
      <c r="B198" s="48" t="s">
        <v>623</v>
      </c>
      <c r="C198" s="48" t="str">
        <f>Source!G134</f>
        <v>Устройство бетонной подготовки (толщ. 10см)</v>
      </c>
      <c r="D198" s="28" t="str">
        <f>Source!H134</f>
        <v>100 м3 бетона, бутобетона и железобетона в деле</v>
      </c>
      <c r="E198" s="12">
        <f>Source!I134</f>
        <v>9.7159999999999996E-2</v>
      </c>
      <c r="F198" s="29">
        <f>Source!AL134+Source!AM134+Source!AO134</f>
        <v>58585.02</v>
      </c>
      <c r="G198" s="30"/>
      <c r="H198" s="31"/>
      <c r="I198" s="30" t="str">
        <f>Source!BO134</f>
        <v>06-01-001-1</v>
      </c>
      <c r="J198" s="30"/>
      <c r="K198" s="31"/>
      <c r="L198" s="32"/>
      <c r="S198">
        <f>ROUND((Source!FX134/100)*((ROUND(Source!AF134*Source!I134, 2)+ROUND(Source!AE134*Source!I134, 2))), 2)</f>
        <v>195.7</v>
      </c>
      <c r="T198">
        <f>Source!X134</f>
        <v>5880.98</v>
      </c>
      <c r="U198">
        <f>ROUND((Source!FY134/100)*((ROUND(Source!AF134*Source!I134, 2)+ROUND(Source!AE134*Source!I134, 2))), 2)</f>
        <v>121.15</v>
      </c>
      <c r="V198">
        <f>Source!Y134</f>
        <v>3640.6</v>
      </c>
    </row>
    <row r="199" spans="1:26" ht="14.25" x14ac:dyDescent="0.2">
      <c r="A199" s="47"/>
      <c r="B199" s="48"/>
      <c r="C199" s="48" t="s">
        <v>601</v>
      </c>
      <c r="D199" s="28"/>
      <c r="E199" s="12"/>
      <c r="F199" s="29">
        <f>Source!AO134</f>
        <v>1404</v>
      </c>
      <c r="G199" s="30" t="str">
        <f>Source!DG134</f>
        <v>)*1,15</v>
      </c>
      <c r="H199" s="31">
        <f>ROUND(Source!AF134*Source!I134, 2)</f>
        <v>156.87</v>
      </c>
      <c r="I199" s="30"/>
      <c r="J199" s="30">
        <f>IF(Source!BA134&lt;&gt; 0, Source!BA134, 1)</f>
        <v>30.05</v>
      </c>
      <c r="K199" s="31">
        <f>Source!S134</f>
        <v>4714.08</v>
      </c>
      <c r="L199" s="32"/>
      <c r="R199">
        <f>H199</f>
        <v>156.87</v>
      </c>
    </row>
    <row r="200" spans="1:26" ht="14.25" x14ac:dyDescent="0.2">
      <c r="A200" s="47"/>
      <c r="B200" s="48"/>
      <c r="C200" s="48" t="s">
        <v>152</v>
      </c>
      <c r="D200" s="28"/>
      <c r="E200" s="12"/>
      <c r="F200" s="29">
        <f>Source!AM134</f>
        <v>1590.53</v>
      </c>
      <c r="G200" s="30" t="str">
        <f>Source!DE134</f>
        <v>)*1,25</v>
      </c>
      <c r="H200" s="31">
        <f>ROUND(Source!AD134*Source!I134, 2)</f>
        <v>193.17</v>
      </c>
      <c r="I200" s="30"/>
      <c r="J200" s="30">
        <f>IF(Source!BB134&lt;&gt; 0, Source!BB134, 1)</f>
        <v>9.76</v>
      </c>
      <c r="K200" s="31">
        <f>Source!Q134</f>
        <v>1885.34</v>
      </c>
      <c r="L200" s="32"/>
    </row>
    <row r="201" spans="1:26" ht="14.25" x14ac:dyDescent="0.2">
      <c r="A201" s="47"/>
      <c r="B201" s="48"/>
      <c r="C201" s="48" t="s">
        <v>607</v>
      </c>
      <c r="D201" s="28"/>
      <c r="E201" s="12"/>
      <c r="F201" s="29">
        <f>Source!AN134</f>
        <v>243</v>
      </c>
      <c r="G201" s="30" t="str">
        <f>Source!DF134</f>
        <v>)*1,25</v>
      </c>
      <c r="H201" s="41">
        <f>ROUND(Source!AE134*Source!I134, 2)</f>
        <v>29.51</v>
      </c>
      <c r="I201" s="30"/>
      <c r="J201" s="30">
        <f>IF(Source!BS134&lt;&gt; 0, Source!BS134, 1)</f>
        <v>30.05</v>
      </c>
      <c r="K201" s="41">
        <f>Source!R134</f>
        <v>886.85</v>
      </c>
      <c r="L201" s="32"/>
      <c r="R201">
        <f>H201</f>
        <v>29.51</v>
      </c>
    </row>
    <row r="202" spans="1:26" ht="14.25" x14ac:dyDescent="0.2">
      <c r="A202" s="47"/>
      <c r="B202" s="48"/>
      <c r="C202" s="48" t="s">
        <v>610</v>
      </c>
      <c r="D202" s="28"/>
      <c r="E202" s="12"/>
      <c r="F202" s="29">
        <f>Source!AL134</f>
        <v>55590.49</v>
      </c>
      <c r="G202" s="30" t="str">
        <f>Source!DD134</f>
        <v/>
      </c>
      <c r="H202" s="31">
        <f>ROUND(Source!AC134*Source!I134, 2)</f>
        <v>5401.17</v>
      </c>
      <c r="I202" s="30"/>
      <c r="J202" s="30">
        <f>IF(Source!BC134&lt;&gt; 0, Source!BC134, 1)</f>
        <v>6.28</v>
      </c>
      <c r="K202" s="31">
        <f>Source!P134</f>
        <v>33919.360000000001</v>
      </c>
      <c r="L202" s="32"/>
    </row>
    <row r="203" spans="1:26" ht="14.25" x14ac:dyDescent="0.2">
      <c r="A203" s="47"/>
      <c r="B203" s="48"/>
      <c r="C203" s="48" t="s">
        <v>602</v>
      </c>
      <c r="D203" s="28" t="s">
        <v>603</v>
      </c>
      <c r="E203" s="12">
        <f>Source!BZ134</f>
        <v>105</v>
      </c>
      <c r="F203" s="51"/>
      <c r="G203" s="30"/>
      <c r="H203" s="31">
        <f>SUM(S198:S207)</f>
        <v>195.7</v>
      </c>
      <c r="I203" s="33"/>
      <c r="J203" s="27">
        <f>Source!AT134</f>
        <v>105</v>
      </c>
      <c r="K203" s="31">
        <f>SUM(T198:T207)</f>
        <v>5880.98</v>
      </c>
      <c r="L203" s="32"/>
    </row>
    <row r="204" spans="1:26" ht="14.25" x14ac:dyDescent="0.2">
      <c r="A204" s="47"/>
      <c r="B204" s="48"/>
      <c r="C204" s="48" t="s">
        <v>604</v>
      </c>
      <c r="D204" s="28" t="s">
        <v>603</v>
      </c>
      <c r="E204" s="12">
        <f>Source!CA134</f>
        <v>65</v>
      </c>
      <c r="F204" s="51"/>
      <c r="G204" s="30"/>
      <c r="H204" s="31">
        <f>SUM(U198:U207)</f>
        <v>121.15</v>
      </c>
      <c r="I204" s="33"/>
      <c r="J204" s="27">
        <f>Source!AU134</f>
        <v>65</v>
      </c>
      <c r="K204" s="31">
        <f>SUM(V198:V207)</f>
        <v>3640.6</v>
      </c>
      <c r="L204" s="32"/>
    </row>
    <row r="205" spans="1:26" ht="14.25" x14ac:dyDescent="0.2">
      <c r="A205" s="47"/>
      <c r="B205" s="48"/>
      <c r="C205" s="48" t="s">
        <v>605</v>
      </c>
      <c r="D205" s="28" t="s">
        <v>606</v>
      </c>
      <c r="E205" s="12">
        <f>Source!AQ134</f>
        <v>180</v>
      </c>
      <c r="F205" s="29"/>
      <c r="G205" s="30" t="str">
        <f>Source!DI134</f>
        <v>)*1,15</v>
      </c>
      <c r="H205" s="31"/>
      <c r="I205" s="30"/>
      <c r="J205" s="30"/>
      <c r="K205" s="31"/>
      <c r="L205" s="42">
        <f>Source!U134</f>
        <v>20.112119999999997</v>
      </c>
    </row>
    <row r="206" spans="1:26" ht="28.5" x14ac:dyDescent="0.2">
      <c r="A206" s="55" t="s">
        <v>101</v>
      </c>
      <c r="B206" s="48" t="str">
        <f>Source!F136</f>
        <v>401-0061</v>
      </c>
      <c r="C206" s="48" t="str">
        <f>Source!G136</f>
        <v>Бетон тяжелый, крупность заполнителя 20 мм, класс В3,5 (М50)</v>
      </c>
      <c r="D206" s="28" t="str">
        <f>Source!H136</f>
        <v>м3</v>
      </c>
      <c r="E206" s="12">
        <f>Source!I136</f>
        <v>-9.9103200000000005</v>
      </c>
      <c r="F206" s="29">
        <f>Source!AL136+Source!AM136+Source!AO136</f>
        <v>520</v>
      </c>
      <c r="G206" s="45" t="s">
        <v>3</v>
      </c>
      <c r="H206" s="31">
        <f>ROUND(Source!AC136*Source!I136, 2)+ROUND(Source!AD136*Source!I136, 2)+ROUND(Source!AF136*Source!I136, 2)</f>
        <v>-5153.37</v>
      </c>
      <c r="I206" s="30"/>
      <c r="J206" s="30">
        <f>IF(Source!BC136&lt;&gt; 0, Source!BC136, 1)</f>
        <v>6.33</v>
      </c>
      <c r="K206" s="31">
        <f>Source!O136</f>
        <v>-32620.81</v>
      </c>
      <c r="L206" s="32"/>
      <c r="S206">
        <f>ROUND((Source!FX136/100)*((ROUND(Source!AF136*Source!I136, 2)+ROUND(Source!AE136*Source!I136, 2))), 2)</f>
        <v>0</v>
      </c>
      <c r="T206">
        <f>Source!X136</f>
        <v>0</v>
      </c>
      <c r="U206">
        <f>ROUND((Source!FY136/100)*((ROUND(Source!AF136*Source!I136, 2)+ROUND(Source!AE136*Source!I136, 2))), 2)</f>
        <v>0</v>
      </c>
      <c r="V206">
        <f>Source!Y136</f>
        <v>0</v>
      </c>
      <c r="W206">
        <f>IF(Source!BI136&lt;=1,H206, 0)</f>
        <v>-5153.37</v>
      </c>
      <c r="X206">
        <f>IF(Source!BI136=2,H206, 0)</f>
        <v>0</v>
      </c>
      <c r="Y206">
        <f>IF(Source!BI136=3,H206, 0)</f>
        <v>0</v>
      </c>
      <c r="Z206">
        <f>IF(Source!BI136=4,H206, 0)</f>
        <v>0</v>
      </c>
    </row>
    <row r="207" spans="1:26" ht="14.25" x14ac:dyDescent="0.2">
      <c r="A207" s="54" t="s">
        <v>102</v>
      </c>
      <c r="B207" s="50" t="str">
        <f>Source!F138</f>
        <v>401-0006</v>
      </c>
      <c r="C207" s="50" t="str">
        <f>Source!G138</f>
        <v>Бетон тяжелый, класс В15 (М200)</v>
      </c>
      <c r="D207" s="34" t="str">
        <f>Source!H138</f>
        <v>м3</v>
      </c>
      <c r="E207" s="35">
        <f>Source!I138</f>
        <v>9.9103200000000005</v>
      </c>
      <c r="F207" s="36">
        <f>Source!AL138+Source!AM138+Source!AO138</f>
        <v>638.4</v>
      </c>
      <c r="G207" s="43" t="s">
        <v>3</v>
      </c>
      <c r="H207" s="38">
        <f>ROUND(Source!AC138*Source!I138, 2)+ROUND(Source!AD138*Source!I138, 2)+ROUND(Source!AF138*Source!I138, 2)</f>
        <v>6326.75</v>
      </c>
      <c r="I207" s="37"/>
      <c r="J207" s="37">
        <f>IF(Source!BC138&lt;&gt; 0, Source!BC138, 1)</f>
        <v>6.51</v>
      </c>
      <c r="K207" s="38">
        <f>Source!O138</f>
        <v>41187.129999999997</v>
      </c>
      <c r="L207" s="44"/>
      <c r="S207">
        <f>ROUND((Source!FX138/100)*((ROUND(Source!AF138*Source!I138, 2)+ROUND(Source!AE138*Source!I138, 2))), 2)</f>
        <v>0</v>
      </c>
      <c r="T207">
        <f>Source!X138</f>
        <v>0</v>
      </c>
      <c r="U207">
        <f>ROUND((Source!FY138/100)*((ROUND(Source!AF138*Source!I138, 2)+ROUND(Source!AE138*Source!I138, 2))), 2)</f>
        <v>0</v>
      </c>
      <c r="V207">
        <f>Source!Y138</f>
        <v>0</v>
      </c>
      <c r="W207">
        <f>IF(Source!BI138&lt;=1,H207, 0)</f>
        <v>6326.75</v>
      </c>
      <c r="X207">
        <f>IF(Source!BI138=2,H207, 0)</f>
        <v>0</v>
      </c>
      <c r="Y207">
        <f>IF(Source!BI138=3,H207, 0)</f>
        <v>0</v>
      </c>
      <c r="Z207">
        <f>IF(Source!BI138=4,H207, 0)</f>
        <v>0</v>
      </c>
    </row>
    <row r="208" spans="1:26" ht="15" x14ac:dyDescent="0.25">
      <c r="G208" s="69">
        <f>H199+H200+H202+H203+H204+SUM(H206:H207)</f>
        <v>7241.44</v>
      </c>
      <c r="H208" s="69"/>
      <c r="J208" s="69">
        <f>K199+K200+K202+K203+K204+SUM(K206:K207)</f>
        <v>58606.679999999993</v>
      </c>
      <c r="K208" s="69"/>
      <c r="L208" s="40">
        <f>Source!U134</f>
        <v>20.112119999999997</v>
      </c>
      <c r="O208" s="25">
        <f>G208</f>
        <v>7241.44</v>
      </c>
      <c r="P208" s="25">
        <f>J208</f>
        <v>58606.679999999993</v>
      </c>
      <c r="Q208" s="25">
        <f>L208</f>
        <v>20.112119999999997</v>
      </c>
      <c r="W208">
        <f>IF(Source!BI134&lt;=1,H199+H200+H202+H203+H204, 0)</f>
        <v>6068.0599999999995</v>
      </c>
      <c r="X208">
        <f>IF(Source!BI134=2,H199+H200+H202+H203+H204, 0)</f>
        <v>0</v>
      </c>
      <c r="Y208">
        <f>IF(Source!BI134=3,H199+H200+H202+H203+H204, 0)</f>
        <v>0</v>
      </c>
      <c r="Z208">
        <f>IF(Source!BI134=4,H199+H200+H202+H203+H204, 0)</f>
        <v>0</v>
      </c>
    </row>
    <row r="209" spans="1:26" ht="79.5" x14ac:dyDescent="0.2">
      <c r="A209" s="47">
        <v>9</v>
      </c>
      <c r="B209" s="48" t="s">
        <v>624</v>
      </c>
      <c r="C209" s="48" t="str">
        <f>Source!G140</f>
        <v>Армирование подстилающих слоев и набетонок (Арматура 100х100х10 мм) 12,38кг/м2*97,16 м2</v>
      </c>
      <c r="D209" s="28" t="str">
        <f>Source!H140</f>
        <v>1 Т</v>
      </c>
      <c r="E209" s="12">
        <f>Source!I140</f>
        <v>1.202</v>
      </c>
      <c r="F209" s="29">
        <f>Source!AL140+Source!AM140+Source!AO140</f>
        <v>6084.68</v>
      </c>
      <c r="G209" s="30"/>
      <c r="H209" s="31"/>
      <c r="I209" s="30" t="str">
        <f>Source!BO140</f>
        <v>06-01-015-10</v>
      </c>
      <c r="J209" s="30"/>
      <c r="K209" s="31"/>
      <c r="L209" s="32"/>
      <c r="S209">
        <f>ROUND((Source!FX140/100)*((ROUND(Source!AF140*Source!I140, 2)+ROUND(Source!AE140*Source!I140, 2))), 2)</f>
        <v>165.95</v>
      </c>
      <c r="T209">
        <f>Source!X140</f>
        <v>4986.84</v>
      </c>
      <c r="U209">
        <f>ROUND((Source!FY140/100)*((ROUND(Source!AF140*Source!I140, 2)+ROUND(Source!AE140*Source!I140, 2))), 2)</f>
        <v>102.73</v>
      </c>
      <c r="V209">
        <f>Source!Y140</f>
        <v>3087.09</v>
      </c>
    </row>
    <row r="210" spans="1:26" ht="14.25" x14ac:dyDescent="0.2">
      <c r="A210" s="47"/>
      <c r="B210" s="48"/>
      <c r="C210" s="48" t="s">
        <v>601</v>
      </c>
      <c r="D210" s="28"/>
      <c r="E210" s="12"/>
      <c r="F210" s="29">
        <f>Source!AO140</f>
        <v>111.99</v>
      </c>
      <c r="G210" s="30" t="str">
        <f>Source!DG140</f>
        <v>)*1,15</v>
      </c>
      <c r="H210" s="31">
        <f>ROUND(Source!AF140*Source!I140, 2)</f>
        <v>154.80000000000001</v>
      </c>
      <c r="I210" s="30"/>
      <c r="J210" s="30">
        <f>IF(Source!BA140&lt;&gt; 0, Source!BA140, 1)</f>
        <v>30.05</v>
      </c>
      <c r="K210" s="31">
        <f>Source!S140</f>
        <v>4651.8500000000004</v>
      </c>
      <c r="L210" s="32"/>
      <c r="R210">
        <f>H210</f>
        <v>154.80000000000001</v>
      </c>
    </row>
    <row r="211" spans="1:26" ht="14.25" x14ac:dyDescent="0.2">
      <c r="A211" s="47"/>
      <c r="B211" s="48"/>
      <c r="C211" s="48" t="s">
        <v>152</v>
      </c>
      <c r="D211" s="28"/>
      <c r="E211" s="12"/>
      <c r="F211" s="29">
        <f>Source!AM140</f>
        <v>37.1</v>
      </c>
      <c r="G211" s="30" t="str">
        <f>Source!DE140</f>
        <v>)*1,25</v>
      </c>
      <c r="H211" s="31">
        <f>ROUND(Source!AD140*Source!I140, 2)</f>
        <v>55.74</v>
      </c>
      <c r="I211" s="30"/>
      <c r="J211" s="30">
        <f>IF(Source!BB140&lt;&gt; 0, Source!BB140, 1)</f>
        <v>9.77</v>
      </c>
      <c r="K211" s="31">
        <f>Source!Q140</f>
        <v>544.61</v>
      </c>
      <c r="L211" s="32"/>
    </row>
    <row r="212" spans="1:26" ht="14.25" x14ac:dyDescent="0.2">
      <c r="A212" s="47"/>
      <c r="B212" s="48"/>
      <c r="C212" s="48" t="s">
        <v>607</v>
      </c>
      <c r="D212" s="28"/>
      <c r="E212" s="12"/>
      <c r="F212" s="29">
        <f>Source!AN140</f>
        <v>2.16</v>
      </c>
      <c r="G212" s="30" t="str">
        <f>Source!DF140</f>
        <v>)*1,25</v>
      </c>
      <c r="H212" s="41">
        <f>ROUND(Source!AE140*Source!I140, 2)</f>
        <v>3.25</v>
      </c>
      <c r="I212" s="30"/>
      <c r="J212" s="30">
        <f>IF(Source!BS140&lt;&gt; 0, Source!BS140, 1)</f>
        <v>30.05</v>
      </c>
      <c r="K212" s="41">
        <f>Source!R140</f>
        <v>97.52</v>
      </c>
      <c r="L212" s="32"/>
      <c r="R212">
        <f>H212</f>
        <v>3.25</v>
      </c>
    </row>
    <row r="213" spans="1:26" ht="14.25" x14ac:dyDescent="0.2">
      <c r="A213" s="47"/>
      <c r="B213" s="48"/>
      <c r="C213" s="48" t="s">
        <v>610</v>
      </c>
      <c r="D213" s="28"/>
      <c r="E213" s="12"/>
      <c r="F213" s="29">
        <f>Source!AL140</f>
        <v>5935.59</v>
      </c>
      <c r="G213" s="30" t="str">
        <f>Source!DD140</f>
        <v/>
      </c>
      <c r="H213" s="31">
        <f>ROUND(Source!AC140*Source!I140, 2)</f>
        <v>7134.58</v>
      </c>
      <c r="I213" s="30"/>
      <c r="J213" s="30">
        <f>IF(Source!BC140&lt;&gt; 0, Source!BC140, 1)</f>
        <v>5.62</v>
      </c>
      <c r="K213" s="31">
        <f>Source!P140</f>
        <v>40096.33</v>
      </c>
      <c r="L213" s="32"/>
    </row>
    <row r="214" spans="1:26" ht="14.25" x14ac:dyDescent="0.2">
      <c r="A214" s="47"/>
      <c r="B214" s="48"/>
      <c r="C214" s="48" t="s">
        <v>602</v>
      </c>
      <c r="D214" s="28" t="s">
        <v>603</v>
      </c>
      <c r="E214" s="12">
        <f>Source!BZ140</f>
        <v>105</v>
      </c>
      <c r="F214" s="51"/>
      <c r="G214" s="30"/>
      <c r="H214" s="31">
        <f>SUM(S209:S216)</f>
        <v>165.95</v>
      </c>
      <c r="I214" s="33"/>
      <c r="J214" s="27">
        <f>Source!AT140</f>
        <v>105</v>
      </c>
      <c r="K214" s="31">
        <f>SUM(T209:T216)</f>
        <v>4986.84</v>
      </c>
      <c r="L214" s="32"/>
    </row>
    <row r="215" spans="1:26" ht="14.25" x14ac:dyDescent="0.2">
      <c r="A215" s="47"/>
      <c r="B215" s="48"/>
      <c r="C215" s="48" t="s">
        <v>604</v>
      </c>
      <c r="D215" s="28" t="s">
        <v>603</v>
      </c>
      <c r="E215" s="12">
        <f>Source!CA140</f>
        <v>65</v>
      </c>
      <c r="F215" s="51"/>
      <c r="G215" s="30"/>
      <c r="H215" s="31">
        <f>SUM(U209:U216)</f>
        <v>102.73</v>
      </c>
      <c r="I215" s="33"/>
      <c r="J215" s="27">
        <f>Source!AU140</f>
        <v>65</v>
      </c>
      <c r="K215" s="31">
        <f>SUM(V209:V216)</f>
        <v>3087.09</v>
      </c>
      <c r="L215" s="32"/>
    </row>
    <row r="216" spans="1:26" ht="14.25" x14ac:dyDescent="0.2">
      <c r="A216" s="49"/>
      <c r="B216" s="50"/>
      <c r="C216" s="50" t="s">
        <v>605</v>
      </c>
      <c r="D216" s="34" t="s">
        <v>606</v>
      </c>
      <c r="E216" s="35">
        <f>Source!AQ140</f>
        <v>12.64</v>
      </c>
      <c r="F216" s="36"/>
      <c r="G216" s="37" t="str">
        <f>Source!DI140</f>
        <v>)*1,15</v>
      </c>
      <c r="H216" s="38"/>
      <c r="I216" s="37"/>
      <c r="J216" s="37"/>
      <c r="K216" s="38"/>
      <c r="L216" s="39">
        <f>Source!U140</f>
        <v>17.472272</v>
      </c>
    </row>
    <row r="217" spans="1:26" ht="15" x14ac:dyDescent="0.25">
      <c r="G217" s="69">
        <f>H210+H211+H213+H214+H215</f>
        <v>7613.7999999999993</v>
      </c>
      <c r="H217" s="69"/>
      <c r="J217" s="69">
        <f>K210+K211+K213+K214+K215</f>
        <v>53366.720000000001</v>
      </c>
      <c r="K217" s="69"/>
      <c r="L217" s="40">
        <f>Source!U140</f>
        <v>17.472272</v>
      </c>
      <c r="O217" s="25">
        <f>G217</f>
        <v>7613.7999999999993</v>
      </c>
      <c r="P217" s="25">
        <f>J217</f>
        <v>53366.720000000001</v>
      </c>
      <c r="Q217" s="25">
        <f>L217</f>
        <v>17.472272</v>
      </c>
      <c r="W217">
        <f>IF(Source!BI140&lt;=1,H210+H211+H213+H214+H215, 0)</f>
        <v>7613.7999999999993</v>
      </c>
      <c r="X217">
        <f>IF(Source!BI140=2,H210+H211+H213+H214+H215, 0)</f>
        <v>0</v>
      </c>
      <c r="Y217">
        <f>IF(Source!BI140=3,H210+H211+H213+H214+H215, 0)</f>
        <v>0</v>
      </c>
      <c r="Z217">
        <f>IF(Source!BI140=4,H210+H211+H213+H214+H215, 0)</f>
        <v>0</v>
      </c>
    </row>
    <row r="218" spans="1:26" ht="79.5" x14ac:dyDescent="0.2">
      <c r="A218" s="47">
        <v>10</v>
      </c>
      <c r="B218" s="48" t="s">
        <v>612</v>
      </c>
      <c r="C218" s="48" t="str">
        <f>Source!G148</f>
        <v>Устройство гидроизоляции обмазочной в один слой праймером</v>
      </c>
      <c r="D218" s="28" t="str">
        <f>Source!H148</f>
        <v>100 м2 изолируемой поверхности</v>
      </c>
      <c r="E218" s="12">
        <f>Source!I148</f>
        <v>0.97160000000000002</v>
      </c>
      <c r="F218" s="29">
        <f>Source!AL148+Source!AM148+Source!AO148</f>
        <v>454.59000000000003</v>
      </c>
      <c r="G218" s="30"/>
      <c r="H218" s="31"/>
      <c r="I218" s="30" t="str">
        <f>Source!BO148</f>
        <v>11-01-004-9</v>
      </c>
      <c r="J218" s="30"/>
      <c r="K218" s="31"/>
      <c r="L218" s="32"/>
      <c r="S218">
        <f>ROUND((Source!FX148/100)*((ROUND(Source!AF148*Source!I148, 2)+ROUND(Source!AE148*Source!I148, 2))), 2)</f>
        <v>406.11</v>
      </c>
      <c r="T218">
        <f>Source!X148</f>
        <v>12203.54</v>
      </c>
      <c r="U218">
        <f>ROUND((Source!FY148/100)*((ROUND(Source!AF148*Source!I148, 2)+ROUND(Source!AE148*Source!I148, 2))), 2)</f>
        <v>247.63</v>
      </c>
      <c r="V218">
        <f>Source!Y148</f>
        <v>7441.19</v>
      </c>
    </row>
    <row r="219" spans="1:26" ht="14.25" x14ac:dyDescent="0.2">
      <c r="A219" s="47"/>
      <c r="B219" s="48"/>
      <c r="C219" s="48" t="s">
        <v>601</v>
      </c>
      <c r="D219" s="28"/>
      <c r="E219" s="12"/>
      <c r="F219" s="29">
        <f>Source!AO148</f>
        <v>295.05</v>
      </c>
      <c r="G219" s="30" t="str">
        <f>Source!DG148</f>
        <v>)*1,15</v>
      </c>
      <c r="H219" s="31">
        <f>ROUND(Source!AF148*Source!I148, 2)</f>
        <v>329.67</v>
      </c>
      <c r="I219" s="30"/>
      <c r="J219" s="30">
        <f>IF(Source!BA148&lt;&gt; 0, Source!BA148, 1)</f>
        <v>30.05</v>
      </c>
      <c r="K219" s="31">
        <f>Source!S148</f>
        <v>9906.6200000000008</v>
      </c>
      <c r="L219" s="32"/>
      <c r="R219">
        <f>H219</f>
        <v>329.67</v>
      </c>
    </row>
    <row r="220" spans="1:26" ht="14.25" x14ac:dyDescent="0.2">
      <c r="A220" s="47"/>
      <c r="B220" s="48"/>
      <c r="C220" s="48" t="s">
        <v>152</v>
      </c>
      <c r="D220" s="28"/>
      <c r="E220" s="12"/>
      <c r="F220" s="29">
        <f>Source!AM148</f>
        <v>26.7</v>
      </c>
      <c r="G220" s="30" t="str">
        <f>Source!DE148</f>
        <v>)*1,25</v>
      </c>
      <c r="H220" s="31">
        <f>ROUND(Source!AD148*Source!I148, 2)</f>
        <v>32.43</v>
      </c>
      <c r="I220" s="30"/>
      <c r="J220" s="30">
        <f>IF(Source!BB148&lt;&gt; 0, Source!BB148, 1)</f>
        <v>5.22</v>
      </c>
      <c r="K220" s="31">
        <f>Source!Q148</f>
        <v>169.27</v>
      </c>
      <c r="L220" s="32"/>
    </row>
    <row r="221" spans="1:26" ht="14.25" x14ac:dyDescent="0.2">
      <c r="A221" s="47"/>
      <c r="B221" s="48"/>
      <c r="C221" s="48" t="s">
        <v>607</v>
      </c>
      <c r="D221" s="28"/>
      <c r="E221" s="12"/>
      <c r="F221" s="29">
        <f>Source!AN148</f>
        <v>0.41</v>
      </c>
      <c r="G221" s="30" t="str">
        <f>Source!DF148</f>
        <v>)*1,25</v>
      </c>
      <c r="H221" s="41">
        <f>ROUND(Source!AE148*Source!I148, 2)</f>
        <v>0.5</v>
      </c>
      <c r="I221" s="30"/>
      <c r="J221" s="30">
        <f>IF(Source!BS148&lt;&gt; 0, Source!BS148, 1)</f>
        <v>30.05</v>
      </c>
      <c r="K221" s="41">
        <f>Source!R148</f>
        <v>14.96</v>
      </c>
      <c r="L221" s="32"/>
      <c r="R221">
        <f>H221</f>
        <v>0.5</v>
      </c>
    </row>
    <row r="222" spans="1:26" ht="14.25" x14ac:dyDescent="0.2">
      <c r="A222" s="47"/>
      <c r="B222" s="48"/>
      <c r="C222" s="48" t="s">
        <v>610</v>
      </c>
      <c r="D222" s="28"/>
      <c r="E222" s="12"/>
      <c r="F222" s="29">
        <f>Source!AL148</f>
        <v>132.84</v>
      </c>
      <c r="G222" s="30" t="str">
        <f>Source!DD148</f>
        <v/>
      </c>
      <c r="H222" s="31">
        <f>ROUND(Source!AC148*Source!I148, 2)</f>
        <v>129.07</v>
      </c>
      <c r="I222" s="30"/>
      <c r="J222" s="30">
        <f>IF(Source!BC148&lt;&gt; 0, Source!BC148, 1)</f>
        <v>13.57</v>
      </c>
      <c r="K222" s="31">
        <f>Source!P148</f>
        <v>1751.44</v>
      </c>
      <c r="L222" s="32"/>
    </row>
    <row r="223" spans="1:26" ht="14.25" x14ac:dyDescent="0.2">
      <c r="A223" s="47"/>
      <c r="B223" s="48"/>
      <c r="C223" s="48" t="s">
        <v>602</v>
      </c>
      <c r="D223" s="28" t="s">
        <v>603</v>
      </c>
      <c r="E223" s="12">
        <f>Source!BZ148</f>
        <v>123</v>
      </c>
      <c r="F223" s="51"/>
      <c r="G223" s="30"/>
      <c r="H223" s="31">
        <f>SUM(S218:S225)</f>
        <v>406.11</v>
      </c>
      <c r="I223" s="33"/>
      <c r="J223" s="27">
        <f>Source!AT148</f>
        <v>123</v>
      </c>
      <c r="K223" s="31">
        <f>SUM(T218:T225)</f>
        <v>12203.54</v>
      </c>
      <c r="L223" s="32"/>
    </row>
    <row r="224" spans="1:26" ht="14.25" x14ac:dyDescent="0.2">
      <c r="A224" s="47"/>
      <c r="B224" s="48"/>
      <c r="C224" s="48" t="s">
        <v>604</v>
      </c>
      <c r="D224" s="28" t="s">
        <v>603</v>
      </c>
      <c r="E224" s="12">
        <f>Source!CA148</f>
        <v>75</v>
      </c>
      <c r="F224" s="51"/>
      <c r="G224" s="30"/>
      <c r="H224" s="31">
        <f>SUM(U218:U225)</f>
        <v>247.63</v>
      </c>
      <c r="I224" s="33"/>
      <c r="J224" s="27">
        <f>Source!AU148</f>
        <v>75</v>
      </c>
      <c r="K224" s="31">
        <f>SUM(V218:V225)</f>
        <v>7441.19</v>
      </c>
      <c r="L224" s="32"/>
    </row>
    <row r="225" spans="1:26" ht="14.25" x14ac:dyDescent="0.2">
      <c r="A225" s="49"/>
      <c r="B225" s="50"/>
      <c r="C225" s="50" t="s">
        <v>605</v>
      </c>
      <c r="D225" s="34" t="s">
        <v>606</v>
      </c>
      <c r="E225" s="35">
        <f>Source!AQ148</f>
        <v>26.97</v>
      </c>
      <c r="F225" s="36"/>
      <c r="G225" s="37" t="str">
        <f>Source!DI148</f>
        <v>)*1,15</v>
      </c>
      <c r="H225" s="38"/>
      <c r="I225" s="37"/>
      <c r="J225" s="37"/>
      <c r="K225" s="38"/>
      <c r="L225" s="39">
        <f>Source!U148</f>
        <v>30.134659799999998</v>
      </c>
    </row>
    <row r="226" spans="1:26" ht="15" x14ac:dyDescent="0.25">
      <c r="G226" s="69">
        <f>H219+H220+H222+H223+H224</f>
        <v>1144.9099999999999</v>
      </c>
      <c r="H226" s="69"/>
      <c r="J226" s="69">
        <f>K219+K220+K222+K223+K224</f>
        <v>31472.06</v>
      </c>
      <c r="K226" s="69"/>
      <c r="L226" s="40">
        <f>Source!U148</f>
        <v>30.134659799999998</v>
      </c>
      <c r="O226" s="25">
        <f>G226</f>
        <v>1144.9099999999999</v>
      </c>
      <c r="P226" s="25">
        <f>J226</f>
        <v>31472.06</v>
      </c>
      <c r="Q226" s="25">
        <f>L226</f>
        <v>30.134659799999998</v>
      </c>
      <c r="W226">
        <f>IF(Source!BI148&lt;=1,H219+H220+H222+H223+H224, 0)</f>
        <v>1144.9099999999999</v>
      </c>
      <c r="X226">
        <f>IF(Source!BI148=2,H219+H220+H222+H223+H224, 0)</f>
        <v>0</v>
      </c>
      <c r="Y226">
        <f>IF(Source!BI148=3,H219+H220+H222+H223+H224, 0)</f>
        <v>0</v>
      </c>
      <c r="Z226">
        <f>IF(Source!BI148=4,H219+H220+H222+H223+H224, 0)</f>
        <v>0</v>
      </c>
    </row>
    <row r="227" spans="1:26" ht="79.5" x14ac:dyDescent="0.2">
      <c r="A227" s="47">
        <v>11</v>
      </c>
      <c r="B227" s="48" t="s">
        <v>613</v>
      </c>
      <c r="C227" s="48" t="str">
        <f>Source!G150</f>
        <v>Устройство пароизоляции оклеечной в один слой</v>
      </c>
      <c r="D227" s="28" t="str">
        <f>Source!H150</f>
        <v>100 м2 изолируемой поверхности</v>
      </c>
      <c r="E227" s="12">
        <f>Source!I150</f>
        <v>0.97160000000000002</v>
      </c>
      <c r="F227" s="29">
        <f>Source!AL150+Source!AM150+Source!AO150</f>
        <v>1784.9499999999998</v>
      </c>
      <c r="G227" s="30"/>
      <c r="H227" s="31"/>
      <c r="I227" s="30" t="str">
        <f>Source!BO150</f>
        <v>12-01-015-1</v>
      </c>
      <c r="J227" s="30"/>
      <c r="K227" s="31"/>
      <c r="L227" s="32"/>
      <c r="S227">
        <f>ROUND((Source!FX150/100)*((ROUND(Source!AF150*Source!I150, 2)+ROUND(Source!AE150*Source!I150, 2))), 2)</f>
        <v>224.22</v>
      </c>
      <c r="T227">
        <f>Source!X150</f>
        <v>6737.95</v>
      </c>
      <c r="U227">
        <f>ROUND((Source!FY150/100)*((ROUND(Source!AF150*Source!I150, 2)+ROUND(Source!AE150*Source!I150, 2))), 2)</f>
        <v>121.45</v>
      </c>
      <c r="V227">
        <f>Source!Y150</f>
        <v>3649.72</v>
      </c>
    </row>
    <row r="228" spans="1:26" ht="14.25" x14ac:dyDescent="0.2">
      <c r="A228" s="47"/>
      <c r="B228" s="48"/>
      <c r="C228" s="48" t="s">
        <v>601</v>
      </c>
      <c r="D228" s="28"/>
      <c r="E228" s="12"/>
      <c r="F228" s="29">
        <f>Source!AO150</f>
        <v>164.59</v>
      </c>
      <c r="G228" s="30" t="str">
        <f>Source!DG150</f>
        <v>)*1,15</v>
      </c>
      <c r="H228" s="31">
        <f>ROUND(Source!AF150*Source!I150, 2)</f>
        <v>183.9</v>
      </c>
      <c r="I228" s="30"/>
      <c r="J228" s="30">
        <f>IF(Source!BA150&lt;&gt; 0, Source!BA150, 1)</f>
        <v>30.05</v>
      </c>
      <c r="K228" s="31">
        <f>Source!S150</f>
        <v>5526.28</v>
      </c>
      <c r="L228" s="32"/>
      <c r="R228">
        <f>H228</f>
        <v>183.9</v>
      </c>
    </row>
    <row r="229" spans="1:26" ht="14.25" x14ac:dyDescent="0.2">
      <c r="A229" s="47"/>
      <c r="B229" s="48"/>
      <c r="C229" s="48" t="s">
        <v>152</v>
      </c>
      <c r="D229" s="28"/>
      <c r="E229" s="12"/>
      <c r="F229" s="29">
        <f>Source!AM150</f>
        <v>80.36</v>
      </c>
      <c r="G229" s="30" t="str">
        <f>Source!DE150</f>
        <v>)*1,25</v>
      </c>
      <c r="H229" s="31">
        <f>ROUND(Source!AD150*Source!I150, 2)</f>
        <v>97.6</v>
      </c>
      <c r="I229" s="30"/>
      <c r="J229" s="30">
        <f>IF(Source!BB150&lt;&gt; 0, Source!BB150, 1)</f>
        <v>5.93</v>
      </c>
      <c r="K229" s="31">
        <f>Source!Q150</f>
        <v>578.75</v>
      </c>
      <c r="L229" s="32"/>
    </row>
    <row r="230" spans="1:26" ht="14.25" x14ac:dyDescent="0.2">
      <c r="A230" s="47"/>
      <c r="B230" s="48"/>
      <c r="C230" s="48" t="s">
        <v>607</v>
      </c>
      <c r="D230" s="28"/>
      <c r="E230" s="12"/>
      <c r="F230" s="29">
        <f>Source!AN150</f>
        <v>2.4300000000000002</v>
      </c>
      <c r="G230" s="30" t="str">
        <f>Source!DF150</f>
        <v>)*1,25</v>
      </c>
      <c r="H230" s="41">
        <f>ROUND(Source!AE150*Source!I150, 2)</f>
        <v>2.95</v>
      </c>
      <c r="I230" s="30"/>
      <c r="J230" s="30">
        <f>IF(Source!BS150&lt;&gt; 0, Source!BS150, 1)</f>
        <v>30.05</v>
      </c>
      <c r="K230" s="41">
        <f>Source!R150</f>
        <v>88.68</v>
      </c>
      <c r="L230" s="32"/>
      <c r="R230">
        <f>H230</f>
        <v>2.95</v>
      </c>
    </row>
    <row r="231" spans="1:26" ht="14.25" x14ac:dyDescent="0.2">
      <c r="A231" s="47"/>
      <c r="B231" s="48"/>
      <c r="C231" s="48" t="s">
        <v>610</v>
      </c>
      <c r="D231" s="28"/>
      <c r="E231" s="12"/>
      <c r="F231" s="29">
        <f>Source!AL150</f>
        <v>1540</v>
      </c>
      <c r="G231" s="30" t="str">
        <f>Source!DD150</f>
        <v/>
      </c>
      <c r="H231" s="31">
        <f>ROUND(Source!AC150*Source!I150, 2)</f>
        <v>1496.26</v>
      </c>
      <c r="I231" s="30"/>
      <c r="J231" s="30">
        <f>IF(Source!BC150&lt;&gt; 0, Source!BC150, 1)</f>
        <v>5.95</v>
      </c>
      <c r="K231" s="31">
        <f>Source!P150</f>
        <v>8902.77</v>
      </c>
      <c r="L231" s="32"/>
    </row>
    <row r="232" spans="1:26" ht="14.25" x14ac:dyDescent="0.2">
      <c r="A232" s="47"/>
      <c r="B232" s="48"/>
      <c r="C232" s="48" t="s">
        <v>602</v>
      </c>
      <c r="D232" s="28" t="s">
        <v>603</v>
      </c>
      <c r="E232" s="12">
        <f>Source!BZ150</f>
        <v>120</v>
      </c>
      <c r="F232" s="51"/>
      <c r="G232" s="30"/>
      <c r="H232" s="31">
        <f>SUM(S227:S237)</f>
        <v>224.22</v>
      </c>
      <c r="I232" s="33"/>
      <c r="J232" s="27">
        <f>Source!AT150</f>
        <v>120</v>
      </c>
      <c r="K232" s="31">
        <f>SUM(T227:T237)</f>
        <v>6737.95</v>
      </c>
      <c r="L232" s="32"/>
    </row>
    <row r="233" spans="1:26" ht="14.25" x14ac:dyDescent="0.2">
      <c r="A233" s="47"/>
      <c r="B233" s="48"/>
      <c r="C233" s="48" t="s">
        <v>604</v>
      </c>
      <c r="D233" s="28" t="s">
        <v>603</v>
      </c>
      <c r="E233" s="12">
        <f>Source!CA150</f>
        <v>65</v>
      </c>
      <c r="F233" s="51"/>
      <c r="G233" s="30"/>
      <c r="H233" s="31">
        <f>SUM(U227:U237)</f>
        <v>121.45</v>
      </c>
      <c r="I233" s="33"/>
      <c r="J233" s="27">
        <f>Source!AU150</f>
        <v>65</v>
      </c>
      <c r="K233" s="31">
        <f>SUM(V227:V237)</f>
        <v>3649.72</v>
      </c>
      <c r="L233" s="32"/>
    </row>
    <row r="234" spans="1:26" ht="14.25" x14ac:dyDescent="0.2">
      <c r="A234" s="47"/>
      <c r="B234" s="48"/>
      <c r="C234" s="48" t="s">
        <v>605</v>
      </c>
      <c r="D234" s="28" t="s">
        <v>606</v>
      </c>
      <c r="E234" s="12">
        <f>Source!AQ150</f>
        <v>17.510000000000002</v>
      </c>
      <c r="F234" s="29"/>
      <c r="G234" s="30" t="str">
        <f>Source!DI150</f>
        <v>)*1,15</v>
      </c>
      <c r="H234" s="31"/>
      <c r="I234" s="30"/>
      <c r="J234" s="30"/>
      <c r="K234" s="31"/>
      <c r="L234" s="42">
        <f>Source!U150</f>
        <v>19.564623400000002</v>
      </c>
    </row>
    <row r="235" spans="1:26" ht="14.25" x14ac:dyDescent="0.2">
      <c r="A235" s="55" t="s">
        <v>297</v>
      </c>
      <c r="B235" s="48" t="str">
        <f>Source!F152</f>
        <v>101-0594</v>
      </c>
      <c r="C235" s="48" t="str">
        <f>Source!G152</f>
        <v>Мастика битумная кровельная горячая</v>
      </c>
      <c r="D235" s="28" t="str">
        <f>Source!H152</f>
        <v>т</v>
      </c>
      <c r="E235" s="12">
        <f>Source!I152</f>
        <v>-0.19043399999999999</v>
      </c>
      <c r="F235" s="29">
        <f>Source!AL152+Source!AM152+Source!AO152</f>
        <v>3390</v>
      </c>
      <c r="G235" s="45" t="s">
        <v>3</v>
      </c>
      <c r="H235" s="31">
        <f>ROUND(Source!AC152*Source!I152, 2)+ROUND(Source!AD152*Source!I152, 2)+ROUND(Source!AF152*Source!I152, 2)</f>
        <v>-645.57000000000005</v>
      </c>
      <c r="I235" s="30"/>
      <c r="J235" s="30">
        <f>IF(Source!BC152&lt;&gt; 0, Source!BC152, 1)</f>
        <v>6.22</v>
      </c>
      <c r="K235" s="31">
        <f>Source!O152</f>
        <v>-4015.45</v>
      </c>
      <c r="L235" s="32"/>
      <c r="S235">
        <f>ROUND((Source!FX152/100)*((ROUND(Source!AF152*Source!I152, 2)+ROUND(Source!AE152*Source!I152, 2))), 2)</f>
        <v>0</v>
      </c>
      <c r="T235">
        <f>Source!X152</f>
        <v>0</v>
      </c>
      <c r="U235">
        <f>ROUND((Source!FY152/100)*((ROUND(Source!AF152*Source!I152, 2)+ROUND(Source!AE152*Source!I152, 2))), 2)</f>
        <v>0</v>
      </c>
      <c r="V235">
        <f>Source!Y152</f>
        <v>0</v>
      </c>
      <c r="W235">
        <f>IF(Source!BI152&lt;=1,H235, 0)</f>
        <v>-645.57000000000005</v>
      </c>
      <c r="X235">
        <f>IF(Source!BI152=2,H235, 0)</f>
        <v>0</v>
      </c>
      <c r="Y235">
        <f>IF(Source!BI152=3,H235, 0)</f>
        <v>0</v>
      </c>
      <c r="Z235">
        <f>IF(Source!BI152=4,H235, 0)</f>
        <v>0</v>
      </c>
    </row>
    <row r="236" spans="1:26" ht="28.5" x14ac:dyDescent="0.2">
      <c r="A236" s="55" t="s">
        <v>298</v>
      </c>
      <c r="B236" s="48" t="str">
        <f>Source!F154</f>
        <v>101-0856</v>
      </c>
      <c r="C236" s="48" t="str">
        <f>Source!G154</f>
        <v>Рубероид кровельный с пылевидной посыпкой марки РКП-350б</v>
      </c>
      <c r="D236" s="28" t="str">
        <f>Source!H154</f>
        <v>м2</v>
      </c>
      <c r="E236" s="12">
        <f>Source!I154</f>
        <v>-106.876</v>
      </c>
      <c r="F236" s="29">
        <f>Source!AL154+Source!AM154+Source!AO154</f>
        <v>6.19</v>
      </c>
      <c r="G236" s="45" t="s">
        <v>3</v>
      </c>
      <c r="H236" s="31">
        <f>ROUND(Source!AC154*Source!I154, 2)+ROUND(Source!AD154*Source!I154, 2)+ROUND(Source!AF154*Source!I154, 2)</f>
        <v>-661.56</v>
      </c>
      <c r="I236" s="30"/>
      <c r="J236" s="30">
        <f>IF(Source!BC154&lt;&gt; 0, Source!BC154, 1)</f>
        <v>3.58</v>
      </c>
      <c r="K236" s="31">
        <f>Source!O154</f>
        <v>-2368.39</v>
      </c>
      <c r="L236" s="32"/>
      <c r="S236">
        <f>ROUND((Source!FX154/100)*((ROUND(Source!AF154*Source!I154, 2)+ROUND(Source!AE154*Source!I154, 2))), 2)</f>
        <v>0</v>
      </c>
      <c r="T236">
        <f>Source!X154</f>
        <v>0</v>
      </c>
      <c r="U236">
        <f>ROUND((Source!FY154/100)*((ROUND(Source!AF154*Source!I154, 2)+ROUND(Source!AE154*Source!I154, 2))), 2)</f>
        <v>0</v>
      </c>
      <c r="V236">
        <f>Source!Y154</f>
        <v>0</v>
      </c>
      <c r="W236">
        <f>IF(Source!BI154&lt;=1,H236, 0)</f>
        <v>-661.56</v>
      </c>
      <c r="X236">
        <f>IF(Source!BI154=2,H236, 0)</f>
        <v>0</v>
      </c>
      <c r="Y236">
        <f>IF(Source!BI154=3,H236, 0)</f>
        <v>0</v>
      </c>
      <c r="Z236">
        <f>IF(Source!BI154=4,H236, 0)</f>
        <v>0</v>
      </c>
    </row>
    <row r="237" spans="1:26" ht="14.25" x14ac:dyDescent="0.2">
      <c r="A237" s="54" t="s">
        <v>299</v>
      </c>
      <c r="B237" s="50" t="str">
        <f>Source!F156</f>
        <v>101-6730</v>
      </c>
      <c r="C237" s="50" t="str">
        <f>Source!G156</f>
        <v>Гидростеклоизол ТПП-3,5, стеклоткань</v>
      </c>
      <c r="D237" s="34" t="str">
        <f>Source!H156</f>
        <v>м2</v>
      </c>
      <c r="E237" s="35">
        <f>Source!I156</f>
        <v>106.876</v>
      </c>
      <c r="F237" s="36">
        <f>Source!AL156+Source!AM156+Source!AO156</f>
        <v>16.29</v>
      </c>
      <c r="G237" s="43" t="s">
        <v>3</v>
      </c>
      <c r="H237" s="38">
        <f>ROUND(Source!AC156*Source!I156, 2)+ROUND(Source!AD156*Source!I156, 2)+ROUND(Source!AF156*Source!I156, 2)</f>
        <v>1741.01</v>
      </c>
      <c r="I237" s="37"/>
      <c r="J237" s="37">
        <f>IF(Source!BC156&lt;&gt; 0, Source!BC156, 1)</f>
        <v>4.1100000000000003</v>
      </c>
      <c r="K237" s="38">
        <f>Source!O156</f>
        <v>7155.55</v>
      </c>
      <c r="L237" s="44"/>
      <c r="S237">
        <f>ROUND((Source!FX156/100)*((ROUND(Source!AF156*Source!I156, 2)+ROUND(Source!AE156*Source!I156, 2))), 2)</f>
        <v>0</v>
      </c>
      <c r="T237">
        <f>Source!X156</f>
        <v>0</v>
      </c>
      <c r="U237">
        <f>ROUND((Source!FY156/100)*((ROUND(Source!AF156*Source!I156, 2)+ROUND(Source!AE156*Source!I156, 2))), 2)</f>
        <v>0</v>
      </c>
      <c r="V237">
        <f>Source!Y156</f>
        <v>0</v>
      </c>
      <c r="W237">
        <f>IF(Source!BI156&lt;=1,H237, 0)</f>
        <v>1741.01</v>
      </c>
      <c r="X237">
        <f>IF(Source!BI156=2,H237, 0)</f>
        <v>0</v>
      </c>
      <c r="Y237">
        <f>IF(Source!BI156=3,H237, 0)</f>
        <v>0</v>
      </c>
      <c r="Z237">
        <f>IF(Source!BI156=4,H237, 0)</f>
        <v>0</v>
      </c>
    </row>
    <row r="238" spans="1:26" ht="15" x14ac:dyDescent="0.25">
      <c r="G238" s="69">
        <f>H228+H229+H231+H232+H233+SUM(H235:H237)</f>
        <v>2557.3099999999995</v>
      </c>
      <c r="H238" s="69"/>
      <c r="J238" s="69">
        <f>K228+K229+K231+K232+K233+SUM(K235:K237)</f>
        <v>26167.18</v>
      </c>
      <c r="K238" s="69"/>
      <c r="L238" s="40">
        <f>Source!U150</f>
        <v>19.564623400000002</v>
      </c>
      <c r="O238" s="25">
        <f>G238</f>
        <v>2557.3099999999995</v>
      </c>
      <c r="P238" s="25">
        <f>J238</f>
        <v>26167.18</v>
      </c>
      <c r="Q238" s="25">
        <f>L238</f>
        <v>19.564623400000002</v>
      </c>
      <c r="W238">
        <f>IF(Source!BI150&lt;=1,H228+H229+H231+H232+H233, 0)</f>
        <v>2123.4299999999998</v>
      </c>
      <c r="X238">
        <f>IF(Source!BI150=2,H228+H229+H231+H232+H233, 0)</f>
        <v>0</v>
      </c>
      <c r="Y238">
        <f>IF(Source!BI150=3,H228+H229+H231+H232+H233, 0)</f>
        <v>0</v>
      </c>
      <c r="Z238">
        <f>IF(Source!BI150=4,H228+H229+H231+H232+H233, 0)</f>
        <v>0</v>
      </c>
    </row>
    <row r="239" spans="1:26" ht="79.5" x14ac:dyDescent="0.2">
      <c r="A239" s="47">
        <v>12</v>
      </c>
      <c r="B239" s="48" t="s">
        <v>614</v>
      </c>
      <c r="C239" s="48" t="str">
        <f>Source!G158</f>
        <v>Устройство пароизоляции на каждый последующий слой добавлять к расценке 12-01-015-01</v>
      </c>
      <c r="D239" s="28" t="str">
        <f>Source!H158</f>
        <v>100 м2 изолируемой поверхности</v>
      </c>
      <c r="E239" s="12">
        <f>Source!I158</f>
        <v>0.97160000000000002</v>
      </c>
      <c r="F239" s="29">
        <f>Source!AL158+Source!AM158+Source!AO158</f>
        <v>1522.6799999999998</v>
      </c>
      <c r="G239" s="30"/>
      <c r="H239" s="31"/>
      <c r="I239" s="30" t="str">
        <f>Source!BO158</f>
        <v>12-01-015-2</v>
      </c>
      <c r="J239" s="30"/>
      <c r="K239" s="31"/>
      <c r="L239" s="32"/>
      <c r="S239">
        <f>ROUND((Source!FX158/100)*((ROUND(Source!AF158*Source!I158, 2)+ROUND(Source!AE158*Source!I158, 2))), 2)</f>
        <v>146.76</v>
      </c>
      <c r="T239">
        <f>Source!X158</f>
        <v>4410.1400000000003</v>
      </c>
      <c r="U239">
        <f>ROUND((Source!FY158/100)*((ROUND(Source!AF158*Source!I158, 2)+ROUND(Source!AE158*Source!I158, 2))), 2)</f>
        <v>79.5</v>
      </c>
      <c r="V239">
        <f>Source!Y158</f>
        <v>2388.83</v>
      </c>
    </row>
    <row r="240" spans="1:26" ht="14.25" x14ac:dyDescent="0.2">
      <c r="A240" s="47"/>
      <c r="B240" s="48"/>
      <c r="C240" s="48" t="s">
        <v>601</v>
      </c>
      <c r="D240" s="28"/>
      <c r="E240" s="12"/>
      <c r="F240" s="29">
        <f>Source!AO158</f>
        <v>107.25</v>
      </c>
      <c r="G240" s="30" t="str">
        <f>Source!DG158</f>
        <v>)*1,15</v>
      </c>
      <c r="H240" s="31">
        <f>ROUND(Source!AF158*Source!I158, 2)</f>
        <v>119.83</v>
      </c>
      <c r="I240" s="30"/>
      <c r="J240" s="30">
        <f>IF(Source!BA158&lt;&gt; 0, Source!BA158, 1)</f>
        <v>30.05</v>
      </c>
      <c r="K240" s="31">
        <f>Source!S158</f>
        <v>3601.03</v>
      </c>
      <c r="L240" s="32"/>
      <c r="R240">
        <f>H240</f>
        <v>119.83</v>
      </c>
    </row>
    <row r="241" spans="1:26" ht="14.25" x14ac:dyDescent="0.2">
      <c r="A241" s="47"/>
      <c r="B241" s="48"/>
      <c r="C241" s="48" t="s">
        <v>152</v>
      </c>
      <c r="D241" s="28"/>
      <c r="E241" s="12"/>
      <c r="F241" s="29">
        <f>Source!AM158</f>
        <v>70.09</v>
      </c>
      <c r="G241" s="30" t="str">
        <f>Source!DE158</f>
        <v>)*1,25</v>
      </c>
      <c r="H241" s="31">
        <f>ROUND(Source!AD158*Source!I158, 2)</f>
        <v>85.12</v>
      </c>
      <c r="I241" s="30"/>
      <c r="J241" s="30">
        <f>IF(Source!BB158&lt;&gt; 0, Source!BB158, 1)</f>
        <v>5.88</v>
      </c>
      <c r="K241" s="31">
        <f>Source!Q158</f>
        <v>500.53</v>
      </c>
      <c r="L241" s="32"/>
    </row>
    <row r="242" spans="1:26" ht="14.25" x14ac:dyDescent="0.2">
      <c r="A242" s="47"/>
      <c r="B242" s="48"/>
      <c r="C242" s="48" t="s">
        <v>607</v>
      </c>
      <c r="D242" s="28"/>
      <c r="E242" s="12"/>
      <c r="F242" s="29">
        <f>Source!AN158</f>
        <v>2.0299999999999998</v>
      </c>
      <c r="G242" s="30" t="str">
        <f>Source!DF158</f>
        <v>)*1,25</v>
      </c>
      <c r="H242" s="41">
        <f>ROUND(Source!AE158*Source!I158, 2)</f>
        <v>2.4700000000000002</v>
      </c>
      <c r="I242" s="30"/>
      <c r="J242" s="30">
        <f>IF(Source!BS158&lt;&gt; 0, Source!BS158, 1)</f>
        <v>30.05</v>
      </c>
      <c r="K242" s="41">
        <f>Source!R158</f>
        <v>74.09</v>
      </c>
      <c r="L242" s="32"/>
      <c r="R242">
        <f>H242</f>
        <v>2.4700000000000002</v>
      </c>
    </row>
    <row r="243" spans="1:26" ht="14.25" x14ac:dyDescent="0.2">
      <c r="A243" s="47"/>
      <c r="B243" s="48"/>
      <c r="C243" s="48" t="s">
        <v>610</v>
      </c>
      <c r="D243" s="28"/>
      <c r="E243" s="12"/>
      <c r="F243" s="29">
        <f>Source!AL158</f>
        <v>1345.34</v>
      </c>
      <c r="G243" s="30" t="str">
        <f>Source!DD158</f>
        <v/>
      </c>
      <c r="H243" s="31">
        <f>ROUND(Source!AC158*Source!I158, 2)</f>
        <v>1307.1300000000001</v>
      </c>
      <c r="I243" s="30"/>
      <c r="J243" s="30">
        <f>IF(Source!BC158&lt;&gt; 0, Source!BC158, 1)</f>
        <v>4.88</v>
      </c>
      <c r="K243" s="31">
        <f>Source!P158</f>
        <v>6378.81</v>
      </c>
      <c r="L243" s="32"/>
    </row>
    <row r="244" spans="1:26" ht="14.25" x14ac:dyDescent="0.2">
      <c r="A244" s="47"/>
      <c r="B244" s="48"/>
      <c r="C244" s="48" t="s">
        <v>602</v>
      </c>
      <c r="D244" s="28" t="s">
        <v>603</v>
      </c>
      <c r="E244" s="12">
        <f>Source!BZ158</f>
        <v>120</v>
      </c>
      <c r="F244" s="51"/>
      <c r="G244" s="30"/>
      <c r="H244" s="31">
        <f>SUM(S239:S249)</f>
        <v>146.76</v>
      </c>
      <c r="I244" s="33"/>
      <c r="J244" s="27">
        <f>Source!AT158</f>
        <v>120</v>
      </c>
      <c r="K244" s="31">
        <f>SUM(T239:T249)</f>
        <v>4410.1400000000003</v>
      </c>
      <c r="L244" s="32"/>
    </row>
    <row r="245" spans="1:26" ht="14.25" x14ac:dyDescent="0.2">
      <c r="A245" s="47"/>
      <c r="B245" s="48"/>
      <c r="C245" s="48" t="s">
        <v>604</v>
      </c>
      <c r="D245" s="28" t="s">
        <v>603</v>
      </c>
      <c r="E245" s="12">
        <f>Source!CA158</f>
        <v>65</v>
      </c>
      <c r="F245" s="51"/>
      <c r="G245" s="30"/>
      <c r="H245" s="31">
        <f>SUM(U239:U249)</f>
        <v>79.5</v>
      </c>
      <c r="I245" s="33"/>
      <c r="J245" s="27">
        <f>Source!AU158</f>
        <v>65</v>
      </c>
      <c r="K245" s="31">
        <f>SUM(V239:V249)</f>
        <v>2388.83</v>
      </c>
      <c r="L245" s="32"/>
    </row>
    <row r="246" spans="1:26" ht="14.25" x14ac:dyDescent="0.2">
      <c r="A246" s="47"/>
      <c r="B246" s="48"/>
      <c r="C246" s="48" t="s">
        <v>605</v>
      </c>
      <c r="D246" s="28" t="s">
        <v>606</v>
      </c>
      <c r="E246" s="12">
        <f>Source!AQ158</f>
        <v>11.41</v>
      </c>
      <c r="F246" s="29"/>
      <c r="G246" s="30" t="str">
        <f>Source!DI158</f>
        <v>)*1,15</v>
      </c>
      <c r="H246" s="31"/>
      <c r="I246" s="30"/>
      <c r="J246" s="30"/>
      <c r="K246" s="31"/>
      <c r="L246" s="42">
        <f>Source!U158</f>
        <v>12.748849399999999</v>
      </c>
    </row>
    <row r="247" spans="1:26" ht="14.25" x14ac:dyDescent="0.2">
      <c r="A247" s="55" t="s">
        <v>123</v>
      </c>
      <c r="B247" s="48" t="str">
        <f>Source!F160</f>
        <v>101-0594</v>
      </c>
      <c r="C247" s="48" t="str">
        <f>Source!G160</f>
        <v>Мастика битумная кровельная горячая</v>
      </c>
      <c r="D247" s="28" t="str">
        <f>Source!H160</f>
        <v>т</v>
      </c>
      <c r="E247" s="12">
        <f>Source!I160</f>
        <v>-0.19043399999999999</v>
      </c>
      <c r="F247" s="29">
        <f>Source!AL160+Source!AM160+Source!AO160</f>
        <v>3390</v>
      </c>
      <c r="G247" s="45" t="s">
        <v>3</v>
      </c>
      <c r="H247" s="31">
        <f>ROUND(Source!AC160*Source!I160, 2)+ROUND(Source!AD160*Source!I160, 2)+ROUND(Source!AF160*Source!I160, 2)</f>
        <v>-645.57000000000005</v>
      </c>
      <c r="I247" s="30"/>
      <c r="J247" s="30">
        <f>IF(Source!BC160&lt;&gt; 0, Source!BC160, 1)</f>
        <v>6.22</v>
      </c>
      <c r="K247" s="31">
        <f>Source!O160</f>
        <v>-4015.45</v>
      </c>
      <c r="L247" s="32"/>
      <c r="S247">
        <f>ROUND((Source!FX160/100)*((ROUND(Source!AF160*Source!I160, 2)+ROUND(Source!AE160*Source!I160, 2))), 2)</f>
        <v>0</v>
      </c>
      <c r="T247">
        <f>Source!X160</f>
        <v>0</v>
      </c>
      <c r="U247">
        <f>ROUND((Source!FY160/100)*((ROUND(Source!AF160*Source!I160, 2)+ROUND(Source!AE160*Source!I160, 2))), 2)</f>
        <v>0</v>
      </c>
      <c r="V247">
        <f>Source!Y160</f>
        <v>0</v>
      </c>
      <c r="W247">
        <f>IF(Source!BI160&lt;=1,H247, 0)</f>
        <v>-645.57000000000005</v>
      </c>
      <c r="X247">
        <f>IF(Source!BI160=2,H247, 0)</f>
        <v>0</v>
      </c>
      <c r="Y247">
        <f>IF(Source!BI160=3,H247, 0)</f>
        <v>0</v>
      </c>
      <c r="Z247">
        <f>IF(Source!BI160=4,H247, 0)</f>
        <v>0</v>
      </c>
    </row>
    <row r="248" spans="1:26" ht="28.5" x14ac:dyDescent="0.2">
      <c r="A248" s="55" t="s">
        <v>127</v>
      </c>
      <c r="B248" s="48" t="str">
        <f>Source!F162</f>
        <v>101-0856</v>
      </c>
      <c r="C248" s="48" t="str">
        <f>Source!G162</f>
        <v>Рубероид кровельный с пылевидной посыпкой марки РКП-350б</v>
      </c>
      <c r="D248" s="28" t="str">
        <f>Source!H162</f>
        <v>м2</v>
      </c>
      <c r="E248" s="12">
        <f>Source!I162</f>
        <v>-106.876</v>
      </c>
      <c r="F248" s="29">
        <f>Source!AL162+Source!AM162+Source!AO162</f>
        <v>6.19</v>
      </c>
      <c r="G248" s="45" t="s">
        <v>3</v>
      </c>
      <c r="H248" s="31">
        <f>ROUND(Source!AC162*Source!I162, 2)+ROUND(Source!AD162*Source!I162, 2)+ROUND(Source!AF162*Source!I162, 2)</f>
        <v>-661.56</v>
      </c>
      <c r="I248" s="30"/>
      <c r="J248" s="30">
        <f>IF(Source!BC162&lt;&gt; 0, Source!BC162, 1)</f>
        <v>3.58</v>
      </c>
      <c r="K248" s="31">
        <f>Source!O162</f>
        <v>-2368.39</v>
      </c>
      <c r="L248" s="32"/>
      <c r="S248">
        <f>ROUND((Source!FX162/100)*((ROUND(Source!AF162*Source!I162, 2)+ROUND(Source!AE162*Source!I162, 2))), 2)</f>
        <v>0</v>
      </c>
      <c r="T248">
        <f>Source!X162</f>
        <v>0</v>
      </c>
      <c r="U248">
        <f>ROUND((Source!FY162/100)*((ROUND(Source!AF162*Source!I162, 2)+ROUND(Source!AE162*Source!I162, 2))), 2)</f>
        <v>0</v>
      </c>
      <c r="V248">
        <f>Source!Y162</f>
        <v>0</v>
      </c>
      <c r="W248">
        <f>IF(Source!BI162&lt;=1,H248, 0)</f>
        <v>-661.56</v>
      </c>
      <c r="X248">
        <f>IF(Source!BI162=2,H248, 0)</f>
        <v>0</v>
      </c>
      <c r="Y248">
        <f>IF(Source!BI162=3,H248, 0)</f>
        <v>0</v>
      </c>
      <c r="Z248">
        <f>IF(Source!BI162=4,H248, 0)</f>
        <v>0</v>
      </c>
    </row>
    <row r="249" spans="1:26" ht="14.25" x14ac:dyDescent="0.2">
      <c r="A249" s="54" t="s">
        <v>260</v>
      </c>
      <c r="B249" s="50" t="str">
        <f>Source!F164</f>
        <v>101-6730</v>
      </c>
      <c r="C249" s="50" t="str">
        <f>Source!G164</f>
        <v>Гидростеклоизол ТПП-3,5, стеклоткань</v>
      </c>
      <c r="D249" s="34" t="str">
        <f>Source!H164</f>
        <v>м2</v>
      </c>
      <c r="E249" s="35">
        <f>Source!I164</f>
        <v>106.876</v>
      </c>
      <c r="F249" s="36">
        <f>Source!AL164+Source!AM164+Source!AO164</f>
        <v>16.29</v>
      </c>
      <c r="G249" s="43" t="s">
        <v>3</v>
      </c>
      <c r="H249" s="38">
        <f>ROUND(Source!AC164*Source!I164, 2)+ROUND(Source!AD164*Source!I164, 2)+ROUND(Source!AF164*Source!I164, 2)</f>
        <v>1741.01</v>
      </c>
      <c r="I249" s="37"/>
      <c r="J249" s="37">
        <f>IF(Source!BC164&lt;&gt; 0, Source!BC164, 1)</f>
        <v>4.1100000000000003</v>
      </c>
      <c r="K249" s="38">
        <f>Source!O164</f>
        <v>7155.55</v>
      </c>
      <c r="L249" s="44"/>
      <c r="S249">
        <f>ROUND((Source!FX164/100)*((ROUND(Source!AF164*Source!I164, 2)+ROUND(Source!AE164*Source!I164, 2))), 2)</f>
        <v>0</v>
      </c>
      <c r="T249">
        <f>Source!X164</f>
        <v>0</v>
      </c>
      <c r="U249">
        <f>ROUND((Source!FY164/100)*((ROUND(Source!AF164*Source!I164, 2)+ROUND(Source!AE164*Source!I164, 2))), 2)</f>
        <v>0</v>
      </c>
      <c r="V249">
        <f>Source!Y164</f>
        <v>0</v>
      </c>
      <c r="W249">
        <f>IF(Source!BI164&lt;=1,H249, 0)</f>
        <v>1741.01</v>
      </c>
      <c r="X249">
        <f>IF(Source!BI164=2,H249, 0)</f>
        <v>0</v>
      </c>
      <c r="Y249">
        <f>IF(Source!BI164=3,H249, 0)</f>
        <v>0</v>
      </c>
      <c r="Z249">
        <f>IF(Source!BI164=4,H249, 0)</f>
        <v>0</v>
      </c>
    </row>
    <row r="250" spans="1:26" ht="15" x14ac:dyDescent="0.25">
      <c r="G250" s="69">
        <f>H240+H241+H243+H244+H245+SUM(H247:H249)</f>
        <v>2172.2200000000003</v>
      </c>
      <c r="H250" s="69"/>
      <c r="J250" s="69">
        <f>K240+K241+K243+K244+K245+SUM(K247:K249)</f>
        <v>18051.050000000003</v>
      </c>
      <c r="K250" s="69"/>
      <c r="L250" s="40">
        <f>Source!U158</f>
        <v>12.748849399999999</v>
      </c>
      <c r="O250" s="25">
        <f>G250</f>
        <v>2172.2200000000003</v>
      </c>
      <c r="P250" s="25">
        <f>J250</f>
        <v>18051.050000000003</v>
      </c>
      <c r="Q250" s="25">
        <f>L250</f>
        <v>12.748849399999999</v>
      </c>
      <c r="W250">
        <f>IF(Source!BI158&lt;=1,H240+H241+H243+H244+H245, 0)</f>
        <v>1738.3400000000001</v>
      </c>
      <c r="X250">
        <f>IF(Source!BI158=2,H240+H241+H243+H244+H245, 0)</f>
        <v>0</v>
      </c>
      <c r="Y250">
        <f>IF(Source!BI158=3,H240+H241+H243+H244+H245, 0)</f>
        <v>0</v>
      </c>
      <c r="Z250">
        <f>IF(Source!BI158=4,H240+H241+H243+H244+H245, 0)</f>
        <v>0</v>
      </c>
    </row>
    <row r="251" spans="1:26" ht="79.5" x14ac:dyDescent="0.2">
      <c r="A251" s="47">
        <v>13</v>
      </c>
      <c r="B251" s="48" t="s">
        <v>615</v>
      </c>
      <c r="C251" s="48" t="str">
        <f>Source!G166</f>
        <v>Устройство стяжек цементных толщиной 20 мм</v>
      </c>
      <c r="D251" s="28" t="str">
        <f>Source!H166</f>
        <v>100 м2 стяжки</v>
      </c>
      <c r="E251" s="12">
        <f>Source!I166</f>
        <v>0.97160000000000002</v>
      </c>
      <c r="F251" s="29">
        <f>Source!AL166+Source!AM166+Source!AO166</f>
        <v>1485.02</v>
      </c>
      <c r="G251" s="30"/>
      <c r="H251" s="31"/>
      <c r="I251" s="30" t="str">
        <f>Source!BO166</f>
        <v>11-01-011-1</v>
      </c>
      <c r="J251" s="30"/>
      <c r="K251" s="31"/>
      <c r="L251" s="32"/>
      <c r="S251">
        <f>ROUND((Source!FX166/100)*((ROUND(Source!AF166*Source!I166, 2)+ROUND(Source!AE166*Source!I166, 2))), 2)</f>
        <v>456.76</v>
      </c>
      <c r="T251">
        <f>Source!X166</f>
        <v>13725.63</v>
      </c>
      <c r="U251">
        <f>ROUND((Source!FY166/100)*((ROUND(Source!AF166*Source!I166, 2)+ROUND(Source!AE166*Source!I166, 2))), 2)</f>
        <v>278.51</v>
      </c>
      <c r="V251">
        <f>Source!Y166</f>
        <v>8369.2900000000009</v>
      </c>
    </row>
    <row r="252" spans="1:26" ht="14.25" x14ac:dyDescent="0.2">
      <c r="A252" s="47"/>
      <c r="B252" s="48"/>
      <c r="C252" s="48" t="s">
        <v>601</v>
      </c>
      <c r="D252" s="28"/>
      <c r="E252" s="12"/>
      <c r="F252" s="29">
        <f>Source!AO166</f>
        <v>313.70999999999998</v>
      </c>
      <c r="G252" s="30" t="str">
        <f>Source!DG166</f>
        <v>)*1,15</v>
      </c>
      <c r="H252" s="31">
        <f>ROUND(Source!AF166*Source!I166, 2)</f>
        <v>350.52</v>
      </c>
      <c r="I252" s="30"/>
      <c r="J252" s="30">
        <f>IF(Source!BA166&lt;&gt; 0, Source!BA166, 1)</f>
        <v>30.05</v>
      </c>
      <c r="K252" s="31">
        <f>Source!S166</f>
        <v>10533.15</v>
      </c>
      <c r="L252" s="32"/>
      <c r="R252">
        <f>H252</f>
        <v>350.52</v>
      </c>
    </row>
    <row r="253" spans="1:26" ht="14.25" x14ac:dyDescent="0.2">
      <c r="A253" s="47"/>
      <c r="B253" s="48"/>
      <c r="C253" s="48" t="s">
        <v>152</v>
      </c>
      <c r="D253" s="28"/>
      <c r="E253" s="12"/>
      <c r="F253" s="29">
        <f>Source!AM166</f>
        <v>44.24</v>
      </c>
      <c r="G253" s="30" t="str">
        <f>Source!DE166</f>
        <v>)*1,25</v>
      </c>
      <c r="H253" s="31">
        <f>ROUND(Source!AD166*Source!I166, 2)</f>
        <v>53.73</v>
      </c>
      <c r="I253" s="30"/>
      <c r="J253" s="30">
        <f>IF(Source!BB166&lt;&gt; 0, Source!BB166, 1)</f>
        <v>13.02</v>
      </c>
      <c r="K253" s="31">
        <f>Source!Q166</f>
        <v>699.56</v>
      </c>
      <c r="L253" s="32"/>
    </row>
    <row r="254" spans="1:26" ht="14.25" x14ac:dyDescent="0.2">
      <c r="A254" s="47"/>
      <c r="B254" s="48"/>
      <c r="C254" s="48" t="s">
        <v>607</v>
      </c>
      <c r="D254" s="28"/>
      <c r="E254" s="12"/>
      <c r="F254" s="29">
        <f>Source!AN166</f>
        <v>17.149999999999999</v>
      </c>
      <c r="G254" s="30" t="str">
        <f>Source!DF166</f>
        <v>)*1,25</v>
      </c>
      <c r="H254" s="41">
        <f>ROUND(Source!AE166*Source!I166, 2)</f>
        <v>20.83</v>
      </c>
      <c r="I254" s="30"/>
      <c r="J254" s="30">
        <f>IF(Source!BS166&lt;&gt; 0, Source!BS166, 1)</f>
        <v>30.05</v>
      </c>
      <c r="K254" s="41">
        <f>Source!R166</f>
        <v>625.9</v>
      </c>
      <c r="L254" s="32"/>
      <c r="R254">
        <f>H254</f>
        <v>20.83</v>
      </c>
    </row>
    <row r="255" spans="1:26" ht="14.25" x14ac:dyDescent="0.2">
      <c r="A255" s="47"/>
      <c r="B255" s="48"/>
      <c r="C255" s="48" t="s">
        <v>610</v>
      </c>
      <c r="D255" s="28"/>
      <c r="E255" s="12"/>
      <c r="F255" s="29">
        <f>Source!AL166</f>
        <v>1127.07</v>
      </c>
      <c r="G255" s="30" t="str">
        <f>Source!DD166</f>
        <v/>
      </c>
      <c r="H255" s="31">
        <f>ROUND(Source!AC166*Source!I166, 2)</f>
        <v>1095.06</v>
      </c>
      <c r="I255" s="30"/>
      <c r="J255" s="30">
        <f>IF(Source!BC166&lt;&gt; 0, Source!BC166, 1)</f>
        <v>6.29</v>
      </c>
      <c r="K255" s="31">
        <f>Source!P166</f>
        <v>6887.94</v>
      </c>
      <c r="L255" s="32"/>
    </row>
    <row r="256" spans="1:26" ht="14.25" x14ac:dyDescent="0.2">
      <c r="A256" s="47"/>
      <c r="B256" s="48"/>
      <c r="C256" s="48" t="s">
        <v>602</v>
      </c>
      <c r="D256" s="28" t="s">
        <v>603</v>
      </c>
      <c r="E256" s="12">
        <f>Source!BZ166</f>
        <v>123</v>
      </c>
      <c r="F256" s="51"/>
      <c r="G256" s="30"/>
      <c r="H256" s="31">
        <f>SUM(S251:S258)</f>
        <v>456.76</v>
      </c>
      <c r="I256" s="33"/>
      <c r="J256" s="27">
        <f>Source!AT166</f>
        <v>123</v>
      </c>
      <c r="K256" s="31">
        <f>SUM(T251:T258)</f>
        <v>13725.63</v>
      </c>
      <c r="L256" s="32"/>
    </row>
    <row r="257" spans="1:26" ht="14.25" x14ac:dyDescent="0.2">
      <c r="A257" s="47"/>
      <c r="B257" s="48"/>
      <c r="C257" s="48" t="s">
        <v>604</v>
      </c>
      <c r="D257" s="28" t="s">
        <v>603</v>
      </c>
      <c r="E257" s="12">
        <f>Source!CA166</f>
        <v>75</v>
      </c>
      <c r="F257" s="51"/>
      <c r="G257" s="30"/>
      <c r="H257" s="31">
        <f>SUM(U251:U258)</f>
        <v>278.51</v>
      </c>
      <c r="I257" s="33"/>
      <c r="J257" s="27">
        <f>Source!AU166</f>
        <v>75</v>
      </c>
      <c r="K257" s="31">
        <f>SUM(V251:V258)</f>
        <v>8369.2900000000009</v>
      </c>
      <c r="L257" s="32"/>
    </row>
    <row r="258" spans="1:26" ht="14.25" x14ac:dyDescent="0.2">
      <c r="A258" s="49"/>
      <c r="B258" s="50"/>
      <c r="C258" s="50" t="s">
        <v>605</v>
      </c>
      <c r="D258" s="34" t="s">
        <v>606</v>
      </c>
      <c r="E258" s="35">
        <f>Source!AQ166</f>
        <v>39.51</v>
      </c>
      <c r="F258" s="36"/>
      <c r="G258" s="37" t="str">
        <f>Source!DI166</f>
        <v>)*1,15</v>
      </c>
      <c r="H258" s="38"/>
      <c r="I258" s="37"/>
      <c r="J258" s="37"/>
      <c r="K258" s="38"/>
      <c r="L258" s="39">
        <f>Source!U166</f>
        <v>44.146103399999994</v>
      </c>
    </row>
    <row r="259" spans="1:26" ht="15" x14ac:dyDescent="0.25">
      <c r="G259" s="69">
        <f>H252+H253+H255+H256+H257</f>
        <v>2234.58</v>
      </c>
      <c r="H259" s="69"/>
      <c r="J259" s="69">
        <f>K252+K253+K255+K256+K257</f>
        <v>40215.57</v>
      </c>
      <c r="K259" s="69"/>
      <c r="L259" s="40">
        <f>Source!U166</f>
        <v>44.146103399999994</v>
      </c>
      <c r="O259" s="25">
        <f>G259</f>
        <v>2234.58</v>
      </c>
      <c r="P259" s="25">
        <f>J259</f>
        <v>40215.57</v>
      </c>
      <c r="Q259" s="25">
        <f>L259</f>
        <v>44.146103399999994</v>
      </c>
      <c r="W259">
        <f>IF(Source!BI166&lt;=1,H252+H253+H255+H256+H257, 0)</f>
        <v>2234.58</v>
      </c>
      <c r="X259">
        <f>IF(Source!BI166=2,H252+H253+H255+H256+H257, 0)</f>
        <v>0</v>
      </c>
      <c r="Y259">
        <f>IF(Source!BI166=3,H252+H253+H255+H256+H257, 0)</f>
        <v>0</v>
      </c>
      <c r="Z259">
        <f>IF(Source!BI166=4,H252+H253+H255+H256+H257, 0)</f>
        <v>0</v>
      </c>
    </row>
    <row r="260" spans="1:26" ht="79.5" x14ac:dyDescent="0.2">
      <c r="A260" s="47">
        <v>14</v>
      </c>
      <c r="B260" s="48" t="s">
        <v>616</v>
      </c>
      <c r="C260" s="48" t="str">
        <f>Source!G168</f>
        <v>Устройство стяжек на каждые 5 мм изменения толщины стяжки добавлять или исключать к расценке 11-01-011-01 к=6</v>
      </c>
      <c r="D260" s="28" t="str">
        <f>Source!H168</f>
        <v>100 м2 стяжки</v>
      </c>
      <c r="E260" s="12">
        <f>Source!I168</f>
        <v>0.97160000000000002</v>
      </c>
      <c r="F260" s="29">
        <f>Source!AL168+Source!AM168+Source!AO168</f>
        <v>291.32000000000005</v>
      </c>
      <c r="G260" s="30"/>
      <c r="H260" s="31"/>
      <c r="I260" s="30" t="str">
        <f>Source!BO168</f>
        <v>11-01-011-2</v>
      </c>
      <c r="J260" s="30"/>
      <c r="K260" s="31"/>
      <c r="L260" s="32"/>
      <c r="S260">
        <f>ROUND((Source!FX168/100)*((ROUND(Source!AF168*Source!I168, 2)+ROUND(Source!AE168*Source!I168, 2))), 2)</f>
        <v>58.2</v>
      </c>
      <c r="T260">
        <f>Source!X168</f>
        <v>1748.65</v>
      </c>
      <c r="U260">
        <f>ROUND((Source!FY168/100)*((ROUND(Source!AF168*Source!I168, 2)+ROUND(Source!AE168*Source!I168, 2))), 2)</f>
        <v>35.49</v>
      </c>
      <c r="V260">
        <f>Source!Y168</f>
        <v>1066.25</v>
      </c>
    </row>
    <row r="261" spans="1:26" ht="14.25" x14ac:dyDescent="0.2">
      <c r="A261" s="47"/>
      <c r="B261" s="48"/>
      <c r="C261" s="48" t="s">
        <v>601</v>
      </c>
      <c r="D261" s="28"/>
      <c r="E261" s="12"/>
      <c r="F261" s="29">
        <f>Source!AO168</f>
        <v>3.97</v>
      </c>
      <c r="G261" s="30" t="str">
        <f>Source!DG168</f>
        <v>)*1,15*6</v>
      </c>
      <c r="H261" s="31">
        <f>ROUND(Source!AF168*Source!I168, 2)</f>
        <v>26.62</v>
      </c>
      <c r="I261" s="30"/>
      <c r="J261" s="30">
        <f>IF(Source!BA168&lt;&gt; 0, Source!BA168, 1)</f>
        <v>30.05</v>
      </c>
      <c r="K261" s="31">
        <f>Source!S168</f>
        <v>799.78</v>
      </c>
      <c r="L261" s="32"/>
      <c r="R261">
        <f>H261</f>
        <v>26.62</v>
      </c>
    </row>
    <row r="262" spans="1:26" ht="14.25" x14ac:dyDescent="0.2">
      <c r="A262" s="47"/>
      <c r="B262" s="48"/>
      <c r="C262" s="48" t="s">
        <v>152</v>
      </c>
      <c r="D262" s="28"/>
      <c r="E262" s="12"/>
      <c r="F262" s="29">
        <f>Source!AM168</f>
        <v>7.72</v>
      </c>
      <c r="G262" s="30" t="str">
        <f>Source!DE168</f>
        <v>)*1,25*6</v>
      </c>
      <c r="H262" s="31">
        <f>ROUND(Source!AD168*Source!I168, 2)</f>
        <v>56.26</v>
      </c>
      <c r="I262" s="30"/>
      <c r="J262" s="30">
        <f>IF(Source!BB168&lt;&gt; 0, Source!BB168, 1)</f>
        <v>12.77</v>
      </c>
      <c r="K262" s="31">
        <f>Source!Q168</f>
        <v>718.38</v>
      </c>
      <c r="L262" s="32"/>
    </row>
    <row r="263" spans="1:26" ht="14.25" x14ac:dyDescent="0.2">
      <c r="A263" s="47"/>
      <c r="B263" s="48"/>
      <c r="C263" s="48" t="s">
        <v>607</v>
      </c>
      <c r="D263" s="28"/>
      <c r="E263" s="12"/>
      <c r="F263" s="29">
        <f>Source!AN168</f>
        <v>2.84</v>
      </c>
      <c r="G263" s="30" t="str">
        <f>Source!DF168</f>
        <v>)*1,25*6</v>
      </c>
      <c r="H263" s="41">
        <f>ROUND(Source!AE168*Source!I168, 2)</f>
        <v>20.7</v>
      </c>
      <c r="I263" s="30"/>
      <c r="J263" s="30">
        <f>IF(Source!BS168&lt;&gt; 0, Source!BS168, 1)</f>
        <v>30.05</v>
      </c>
      <c r="K263" s="41">
        <f>Source!R168</f>
        <v>621.89</v>
      </c>
      <c r="L263" s="32"/>
      <c r="R263">
        <f>H263</f>
        <v>20.7</v>
      </c>
    </row>
    <row r="264" spans="1:26" ht="14.25" x14ac:dyDescent="0.2">
      <c r="A264" s="47"/>
      <c r="B264" s="48"/>
      <c r="C264" s="48" t="s">
        <v>610</v>
      </c>
      <c r="D264" s="28"/>
      <c r="E264" s="12"/>
      <c r="F264" s="29">
        <f>Source!AL168</f>
        <v>279.63</v>
      </c>
      <c r="G264" s="30" t="str">
        <f>Source!DD168</f>
        <v>*6</v>
      </c>
      <c r="H264" s="31">
        <f>ROUND(Source!AC168*Source!I168, 2)</f>
        <v>1630.13</v>
      </c>
      <c r="I264" s="30"/>
      <c r="J264" s="30">
        <f>IF(Source!BC168&lt;&gt; 0, Source!BC168, 1)</f>
        <v>6.28</v>
      </c>
      <c r="K264" s="31">
        <f>Source!P168</f>
        <v>10237.219999999999</v>
      </c>
      <c r="L264" s="32"/>
    </row>
    <row r="265" spans="1:26" ht="14.25" x14ac:dyDescent="0.2">
      <c r="A265" s="47"/>
      <c r="B265" s="48"/>
      <c r="C265" s="48" t="s">
        <v>602</v>
      </c>
      <c r="D265" s="28" t="s">
        <v>603</v>
      </c>
      <c r="E265" s="12">
        <f>Source!BZ168</f>
        <v>123</v>
      </c>
      <c r="F265" s="51"/>
      <c r="G265" s="30"/>
      <c r="H265" s="31">
        <f>SUM(S260:S267)</f>
        <v>58.2</v>
      </c>
      <c r="I265" s="33"/>
      <c r="J265" s="27">
        <f>Source!AT168</f>
        <v>123</v>
      </c>
      <c r="K265" s="31">
        <f>SUM(T260:T267)</f>
        <v>1748.65</v>
      </c>
      <c r="L265" s="32"/>
    </row>
    <row r="266" spans="1:26" ht="14.25" x14ac:dyDescent="0.2">
      <c r="A266" s="47"/>
      <c r="B266" s="48"/>
      <c r="C266" s="48" t="s">
        <v>604</v>
      </c>
      <c r="D266" s="28" t="s">
        <v>603</v>
      </c>
      <c r="E266" s="12">
        <f>Source!CA168</f>
        <v>75</v>
      </c>
      <c r="F266" s="51"/>
      <c r="G266" s="30"/>
      <c r="H266" s="31">
        <f>SUM(U260:U267)</f>
        <v>35.49</v>
      </c>
      <c r="I266" s="33"/>
      <c r="J266" s="27">
        <f>Source!AU168</f>
        <v>75</v>
      </c>
      <c r="K266" s="31">
        <f>SUM(V260:V267)</f>
        <v>1066.25</v>
      </c>
      <c r="L266" s="32"/>
    </row>
    <row r="267" spans="1:26" ht="14.25" x14ac:dyDescent="0.2">
      <c r="A267" s="49"/>
      <c r="B267" s="50"/>
      <c r="C267" s="50" t="s">
        <v>605</v>
      </c>
      <c r="D267" s="34" t="s">
        <v>606</v>
      </c>
      <c r="E267" s="35">
        <f>Source!AQ168</f>
        <v>0.5</v>
      </c>
      <c r="F267" s="36"/>
      <c r="G267" s="37" t="str">
        <f>Source!DI168</f>
        <v>)*1,15*6</v>
      </c>
      <c r="H267" s="38"/>
      <c r="I267" s="37"/>
      <c r="J267" s="37"/>
      <c r="K267" s="38"/>
      <c r="L267" s="39">
        <f>Source!U168</f>
        <v>3.35202</v>
      </c>
    </row>
    <row r="268" spans="1:26" ht="15" x14ac:dyDescent="0.25">
      <c r="G268" s="69">
        <f>H261+H262+H264+H265+H266</f>
        <v>1806.7000000000003</v>
      </c>
      <c r="H268" s="69"/>
      <c r="J268" s="69">
        <f>K261+K262+K264+K265+K266</f>
        <v>14570.279999999999</v>
      </c>
      <c r="K268" s="69"/>
      <c r="L268" s="40">
        <f>Source!U168</f>
        <v>3.35202</v>
      </c>
      <c r="O268" s="25">
        <f>G268</f>
        <v>1806.7000000000003</v>
      </c>
      <c r="P268" s="25">
        <f>J268</f>
        <v>14570.279999999999</v>
      </c>
      <c r="Q268" s="25">
        <f>L268</f>
        <v>3.35202</v>
      </c>
      <c r="W268">
        <f>IF(Source!BI168&lt;=1,H261+H262+H264+H265+H266, 0)</f>
        <v>1806.7000000000003</v>
      </c>
      <c r="X268">
        <f>IF(Source!BI168=2,H261+H262+H264+H265+H266, 0)</f>
        <v>0</v>
      </c>
      <c r="Y268">
        <f>IF(Source!BI168=3,H261+H262+H264+H265+H266, 0)</f>
        <v>0</v>
      </c>
      <c r="Z268">
        <f>IF(Source!BI168=4,H261+H262+H264+H265+H266, 0)</f>
        <v>0</v>
      </c>
    </row>
    <row r="269" spans="1:26" ht="99.75" x14ac:dyDescent="0.2">
      <c r="A269" s="47">
        <v>15</v>
      </c>
      <c r="B269" s="48" t="s">
        <v>620</v>
      </c>
      <c r="C269" s="48" t="str">
        <f>Source!G170</f>
        <v>Устройство подстилающих и выравнивающих слоев оснований из пескоцементной смеси (5 см)</v>
      </c>
      <c r="D269" s="28" t="str">
        <f>Source!H170</f>
        <v>100 м3 материала основания (в плотном теле)</v>
      </c>
      <c r="E269" s="12">
        <f>Source!I170</f>
        <v>4.8599999999999997E-2</v>
      </c>
      <c r="F269" s="29">
        <f>Source!AL170+Source!AM170+Source!AO170</f>
        <v>2324.46</v>
      </c>
      <c r="G269" s="30"/>
      <c r="H269" s="31"/>
      <c r="I269" s="30" t="str">
        <f>Source!BO170</f>
        <v>27-04-001-1</v>
      </c>
      <c r="J269" s="30"/>
      <c r="K269" s="31"/>
      <c r="L269" s="32"/>
      <c r="S269">
        <f>ROUND((Source!FX170/100)*((ROUND(Source!AF170*Source!I170, 2)+ROUND(Source!AE170*Source!I170, 2))), 2)</f>
        <v>25.32</v>
      </c>
      <c r="T269">
        <f>Source!X170</f>
        <v>760.86</v>
      </c>
      <c r="U269">
        <f>ROUND((Source!FY170/100)*((ROUND(Source!AF170*Source!I170, 2)+ROUND(Source!AE170*Source!I170, 2))), 2)</f>
        <v>16.940000000000001</v>
      </c>
      <c r="V269">
        <f>Source!Y170</f>
        <v>509.03</v>
      </c>
    </row>
    <row r="270" spans="1:26" ht="14.25" x14ac:dyDescent="0.2">
      <c r="A270" s="47"/>
      <c r="B270" s="48"/>
      <c r="C270" s="48" t="s">
        <v>601</v>
      </c>
      <c r="D270" s="28"/>
      <c r="E270" s="12"/>
      <c r="F270" s="29">
        <f>Source!AO170</f>
        <v>126.07</v>
      </c>
      <c r="G270" s="30" t="str">
        <f>Source!DG170</f>
        <v>)*1,15</v>
      </c>
      <c r="H270" s="31">
        <f>ROUND(Source!AF170*Source!I170, 2)</f>
        <v>7.05</v>
      </c>
      <c r="I270" s="30"/>
      <c r="J270" s="30">
        <f>IF(Source!BA170&lt;&gt; 0, Source!BA170, 1)</f>
        <v>30.05</v>
      </c>
      <c r="K270" s="31">
        <f>Source!S170</f>
        <v>211.73</v>
      </c>
      <c r="L270" s="32"/>
      <c r="R270">
        <f>H270</f>
        <v>7.05</v>
      </c>
    </row>
    <row r="271" spans="1:26" ht="14.25" x14ac:dyDescent="0.2">
      <c r="A271" s="47"/>
      <c r="B271" s="48"/>
      <c r="C271" s="48" t="s">
        <v>152</v>
      </c>
      <c r="D271" s="28"/>
      <c r="E271" s="12"/>
      <c r="F271" s="29">
        <f>Source!AM170</f>
        <v>2186.19</v>
      </c>
      <c r="G271" s="30" t="str">
        <f>Source!DE170</f>
        <v>)*1,25</v>
      </c>
      <c r="H271" s="31">
        <f>ROUND(Source!AD170*Source!I170, 2)</f>
        <v>132.81</v>
      </c>
      <c r="I271" s="30"/>
      <c r="J271" s="30">
        <f>IF(Source!BB170&lt;&gt; 0, Source!BB170, 1)</f>
        <v>6.93</v>
      </c>
      <c r="K271" s="31">
        <f>Source!Q170</f>
        <v>920.38</v>
      </c>
      <c r="L271" s="32"/>
    </row>
    <row r="272" spans="1:26" ht="14.25" x14ac:dyDescent="0.2">
      <c r="A272" s="47"/>
      <c r="B272" s="48"/>
      <c r="C272" s="48" t="s">
        <v>607</v>
      </c>
      <c r="D272" s="28"/>
      <c r="E272" s="12"/>
      <c r="F272" s="29">
        <f>Source!AN170</f>
        <v>177.53</v>
      </c>
      <c r="G272" s="30" t="str">
        <f>Source!DF170</f>
        <v>)*1,25</v>
      </c>
      <c r="H272" s="41">
        <f>ROUND(Source!AE170*Source!I170, 2)</f>
        <v>10.78</v>
      </c>
      <c r="I272" s="30"/>
      <c r="J272" s="30">
        <f>IF(Source!BS170&lt;&gt; 0, Source!BS170, 1)</f>
        <v>30.05</v>
      </c>
      <c r="K272" s="41">
        <f>Source!R170</f>
        <v>324.08999999999997</v>
      </c>
      <c r="L272" s="32"/>
      <c r="R272">
        <f>H272</f>
        <v>10.78</v>
      </c>
    </row>
    <row r="273" spans="1:26" ht="14.25" x14ac:dyDescent="0.2">
      <c r="A273" s="47"/>
      <c r="B273" s="48"/>
      <c r="C273" s="48" t="s">
        <v>610</v>
      </c>
      <c r="D273" s="28"/>
      <c r="E273" s="12"/>
      <c r="F273" s="29">
        <f>Source!AL170</f>
        <v>12.2</v>
      </c>
      <c r="G273" s="30" t="str">
        <f>Source!DD170</f>
        <v/>
      </c>
      <c r="H273" s="31">
        <f>ROUND(Source!AC170*Source!I170, 2)</f>
        <v>0.59</v>
      </c>
      <c r="I273" s="30"/>
      <c r="J273" s="30">
        <f>IF(Source!BC170&lt;&gt; 0, Source!BC170, 1)</f>
        <v>8.7200000000000006</v>
      </c>
      <c r="K273" s="31">
        <f>Source!P170</f>
        <v>5.17</v>
      </c>
      <c r="L273" s="32"/>
    </row>
    <row r="274" spans="1:26" ht="14.25" x14ac:dyDescent="0.2">
      <c r="A274" s="47"/>
      <c r="B274" s="48"/>
      <c r="C274" s="48" t="s">
        <v>602</v>
      </c>
      <c r="D274" s="28" t="s">
        <v>603</v>
      </c>
      <c r="E274" s="12">
        <f>Source!BZ170</f>
        <v>142</v>
      </c>
      <c r="F274" s="51"/>
      <c r="G274" s="30"/>
      <c r="H274" s="31">
        <f>SUM(S269:S277)</f>
        <v>25.32</v>
      </c>
      <c r="I274" s="33"/>
      <c r="J274" s="27">
        <f>Source!AT170</f>
        <v>142</v>
      </c>
      <c r="K274" s="31">
        <f>SUM(T269:T277)</f>
        <v>760.86</v>
      </c>
      <c r="L274" s="32"/>
    </row>
    <row r="275" spans="1:26" ht="14.25" x14ac:dyDescent="0.2">
      <c r="A275" s="47"/>
      <c r="B275" s="48"/>
      <c r="C275" s="48" t="s">
        <v>604</v>
      </c>
      <c r="D275" s="28" t="s">
        <v>603</v>
      </c>
      <c r="E275" s="12">
        <f>Source!CA170</f>
        <v>95</v>
      </c>
      <c r="F275" s="51"/>
      <c r="G275" s="30"/>
      <c r="H275" s="31">
        <f>SUM(U269:U277)</f>
        <v>16.940000000000001</v>
      </c>
      <c r="I275" s="33"/>
      <c r="J275" s="27">
        <f>Source!AU170</f>
        <v>95</v>
      </c>
      <c r="K275" s="31">
        <f>SUM(V269:V277)</f>
        <v>509.03</v>
      </c>
      <c r="L275" s="32"/>
    </row>
    <row r="276" spans="1:26" ht="14.25" x14ac:dyDescent="0.2">
      <c r="A276" s="47"/>
      <c r="B276" s="48"/>
      <c r="C276" s="48" t="s">
        <v>605</v>
      </c>
      <c r="D276" s="28" t="s">
        <v>606</v>
      </c>
      <c r="E276" s="12">
        <f>Source!AQ170</f>
        <v>15.72</v>
      </c>
      <c r="F276" s="29"/>
      <c r="G276" s="30" t="str">
        <f>Source!DI170</f>
        <v>)*1,15</v>
      </c>
      <c r="H276" s="31"/>
      <c r="I276" s="30"/>
      <c r="J276" s="30"/>
      <c r="K276" s="31"/>
      <c r="L276" s="42">
        <f>Source!U170</f>
        <v>0.87859079999999989</v>
      </c>
    </row>
    <row r="277" spans="1:26" ht="14.25" x14ac:dyDescent="0.2">
      <c r="A277" s="54" t="s">
        <v>631</v>
      </c>
      <c r="B277" s="50" t="str">
        <f>Source!F172</f>
        <v>407-0028</v>
      </c>
      <c r="C277" s="50" t="str">
        <f>Source!G172</f>
        <v>Смесь пескоцементная (цемент М 400)</v>
      </c>
      <c r="D277" s="34" t="str">
        <f>Source!H172</f>
        <v>м3</v>
      </c>
      <c r="E277" s="35">
        <f>Source!I172</f>
        <v>4.96</v>
      </c>
      <c r="F277" s="36">
        <f>Source!AL172+Source!AM172+Source!AO172</f>
        <v>264.51</v>
      </c>
      <c r="G277" s="43" t="s">
        <v>3</v>
      </c>
      <c r="H277" s="38">
        <f>ROUND(Source!AC172*Source!I172, 2)+ROUND(Source!AD172*Source!I172, 2)+ROUND(Source!AF172*Source!I172, 2)</f>
        <v>1311.97</v>
      </c>
      <c r="I277" s="37"/>
      <c r="J277" s="37">
        <f>IF(Source!BC172&lt;&gt; 0, Source!BC172, 1)</f>
        <v>11.34</v>
      </c>
      <c r="K277" s="38">
        <f>Source!O172</f>
        <v>14877.74</v>
      </c>
      <c r="L277" s="44"/>
      <c r="S277">
        <f>ROUND((Source!FX172/100)*((ROUND(Source!AF172*Source!I172, 2)+ROUND(Source!AE172*Source!I172, 2))), 2)</f>
        <v>0</v>
      </c>
      <c r="T277">
        <f>Source!X172</f>
        <v>0</v>
      </c>
      <c r="U277">
        <f>ROUND((Source!FY172/100)*((ROUND(Source!AF172*Source!I172, 2)+ROUND(Source!AE172*Source!I172, 2))), 2)</f>
        <v>0</v>
      </c>
      <c r="V277">
        <f>Source!Y172</f>
        <v>0</v>
      </c>
      <c r="W277">
        <f>IF(Source!BI172&lt;=1,H277, 0)</f>
        <v>1311.97</v>
      </c>
      <c r="X277">
        <f>IF(Source!BI172=2,H277, 0)</f>
        <v>0</v>
      </c>
      <c r="Y277">
        <f>IF(Source!BI172=3,H277, 0)</f>
        <v>0</v>
      </c>
      <c r="Z277">
        <f>IF(Source!BI172=4,H277, 0)</f>
        <v>0</v>
      </c>
    </row>
    <row r="278" spans="1:26" ht="15" x14ac:dyDescent="0.25">
      <c r="G278" s="69">
        <f>H270+H271+H273+H274+H275+SUM(H277:H277)</f>
        <v>1494.68</v>
      </c>
      <c r="H278" s="69"/>
      <c r="J278" s="69">
        <f>K270+K271+K273+K274+K275+SUM(K277:K277)</f>
        <v>17284.91</v>
      </c>
      <c r="K278" s="69"/>
      <c r="L278" s="40">
        <f>Source!U170</f>
        <v>0.87859079999999989</v>
      </c>
      <c r="O278" s="25">
        <f>G278</f>
        <v>1494.68</v>
      </c>
      <c r="P278" s="25">
        <f>J278</f>
        <v>17284.91</v>
      </c>
      <c r="Q278" s="25">
        <f>L278</f>
        <v>0.87859079999999989</v>
      </c>
      <c r="W278">
        <f>IF(Source!BI170&lt;=1,H270+H271+H273+H274+H275, 0)</f>
        <v>182.71</v>
      </c>
      <c r="X278">
        <f>IF(Source!BI170=2,H270+H271+H273+H274+H275, 0)</f>
        <v>0</v>
      </c>
      <c r="Y278">
        <f>IF(Source!BI170=3,H270+H271+H273+H274+H275, 0)</f>
        <v>0</v>
      </c>
      <c r="Z278">
        <f>IF(Source!BI170=4,H270+H271+H273+H274+H275, 0)</f>
        <v>0</v>
      </c>
    </row>
    <row r="279" spans="1:26" ht="79.5" x14ac:dyDescent="0.2">
      <c r="A279" s="47">
        <v>16</v>
      </c>
      <c r="B279" s="48" t="s">
        <v>617</v>
      </c>
      <c r="C279" s="48" t="str">
        <f>Source!G174</f>
        <v>Устройство покрытий из тротуарной плитки, количество плитки при укладке на 1 м2 40 шт. (с заменой на новую 30%)</v>
      </c>
      <c r="D279" s="28" t="str">
        <f>Source!H174</f>
        <v>10 м2</v>
      </c>
      <c r="E279" s="12">
        <f>Source!I174</f>
        <v>9.7159999999999993</v>
      </c>
      <c r="F279" s="29">
        <f>Source!AL174+Source!AM174+Source!AO174</f>
        <v>117.24000000000001</v>
      </c>
      <c r="G279" s="30"/>
      <c r="H279" s="31"/>
      <c r="I279" s="30" t="str">
        <f>Source!BO174</f>
        <v>27-07-005-1</v>
      </c>
      <c r="J279" s="30"/>
      <c r="K279" s="31"/>
      <c r="L279" s="32"/>
      <c r="S279">
        <f>ROUND((Source!FX174/100)*((ROUND(Source!AF174*Source!I174, 2)+ROUND(Source!AE174*Source!I174, 2))), 2)</f>
        <v>1595.61</v>
      </c>
      <c r="T279">
        <f>Source!X174</f>
        <v>47948.12</v>
      </c>
      <c r="U279">
        <f>ROUND((Source!FY174/100)*((ROUND(Source!AF174*Source!I174, 2)+ROUND(Source!AE174*Source!I174, 2))), 2)</f>
        <v>1067.49</v>
      </c>
      <c r="V279">
        <f>Source!Y174</f>
        <v>32077.97</v>
      </c>
    </row>
    <row r="280" spans="1:26" ht="14.25" x14ac:dyDescent="0.2">
      <c r="A280" s="47"/>
      <c r="B280" s="48"/>
      <c r="C280" s="48" t="s">
        <v>601</v>
      </c>
      <c r="D280" s="28"/>
      <c r="E280" s="12"/>
      <c r="F280" s="29">
        <f>Source!AO174</f>
        <v>99.86</v>
      </c>
      <c r="G280" s="30" t="str">
        <f>Source!DG174</f>
        <v>)*1,15</v>
      </c>
      <c r="H280" s="31">
        <f>ROUND(Source!AF174*Source!I174, 2)</f>
        <v>1115.78</v>
      </c>
      <c r="I280" s="30"/>
      <c r="J280" s="30">
        <f>IF(Source!BA174&lt;&gt; 0, Source!BA174, 1)</f>
        <v>30.05</v>
      </c>
      <c r="K280" s="31">
        <f>Source!S174</f>
        <v>33529.06</v>
      </c>
      <c r="L280" s="32"/>
      <c r="R280">
        <f>H280</f>
        <v>1115.78</v>
      </c>
    </row>
    <row r="281" spans="1:26" ht="14.25" x14ac:dyDescent="0.2">
      <c r="A281" s="47"/>
      <c r="B281" s="48"/>
      <c r="C281" s="48" t="s">
        <v>152</v>
      </c>
      <c r="D281" s="28"/>
      <c r="E281" s="12"/>
      <c r="F281" s="29">
        <f>Source!AM174</f>
        <v>14.13</v>
      </c>
      <c r="G281" s="30" t="str">
        <f>Source!DE174</f>
        <v>)*1,25</v>
      </c>
      <c r="H281" s="31">
        <f>ROUND(Source!AD174*Source!I174, 2)</f>
        <v>171.61</v>
      </c>
      <c r="I281" s="30"/>
      <c r="J281" s="30">
        <f>IF(Source!BB174&lt;&gt; 0, Source!BB174, 1)</f>
        <v>6.26</v>
      </c>
      <c r="K281" s="31">
        <f>Source!Q174</f>
        <v>1074.27</v>
      </c>
      <c r="L281" s="32"/>
    </row>
    <row r="282" spans="1:26" ht="14.25" x14ac:dyDescent="0.2">
      <c r="A282" s="47"/>
      <c r="B282" s="48"/>
      <c r="C282" s="48" t="s">
        <v>607</v>
      </c>
      <c r="D282" s="28"/>
      <c r="E282" s="12"/>
      <c r="F282" s="29">
        <f>Source!AN174</f>
        <v>0.65</v>
      </c>
      <c r="G282" s="30" t="str">
        <f>Source!DF174</f>
        <v>)*1,25</v>
      </c>
      <c r="H282" s="41">
        <f>ROUND(Source!AE174*Source!I174, 2)</f>
        <v>7.89</v>
      </c>
      <c r="I282" s="30"/>
      <c r="J282" s="30">
        <f>IF(Source!BS174&lt;&gt; 0, Source!BS174, 1)</f>
        <v>30.05</v>
      </c>
      <c r="K282" s="41">
        <f>Source!R174</f>
        <v>237.22</v>
      </c>
      <c r="L282" s="32"/>
      <c r="R282">
        <f>H282</f>
        <v>7.89</v>
      </c>
    </row>
    <row r="283" spans="1:26" ht="14.25" x14ac:dyDescent="0.2">
      <c r="A283" s="47"/>
      <c r="B283" s="48"/>
      <c r="C283" s="48" t="s">
        <v>610</v>
      </c>
      <c r="D283" s="28"/>
      <c r="E283" s="12"/>
      <c r="F283" s="29">
        <f>Source!AL174</f>
        <v>3.25</v>
      </c>
      <c r="G283" s="30" t="str">
        <f>Source!DD174</f>
        <v/>
      </c>
      <c r="H283" s="31">
        <f>ROUND(Source!AC174*Source!I174, 2)</f>
        <v>31.58</v>
      </c>
      <c r="I283" s="30"/>
      <c r="J283" s="30">
        <f>IF(Source!BC174&lt;&gt; 0, Source!BC174, 1)</f>
        <v>9.77</v>
      </c>
      <c r="K283" s="31">
        <f>Source!P174</f>
        <v>308.51</v>
      </c>
      <c r="L283" s="32"/>
    </row>
    <row r="284" spans="1:26" ht="14.25" x14ac:dyDescent="0.2">
      <c r="A284" s="47"/>
      <c r="B284" s="48"/>
      <c r="C284" s="48" t="s">
        <v>602</v>
      </c>
      <c r="D284" s="28" t="s">
        <v>603</v>
      </c>
      <c r="E284" s="12">
        <f>Source!BZ174</f>
        <v>142</v>
      </c>
      <c r="F284" s="51"/>
      <c r="G284" s="30"/>
      <c r="H284" s="31">
        <f>SUM(S279:S287)</f>
        <v>1595.61</v>
      </c>
      <c r="I284" s="33"/>
      <c r="J284" s="27">
        <f>Source!AT174</f>
        <v>142</v>
      </c>
      <c r="K284" s="31">
        <f>SUM(T279:T287)</f>
        <v>47948.12</v>
      </c>
      <c r="L284" s="32"/>
    </row>
    <row r="285" spans="1:26" ht="14.25" x14ac:dyDescent="0.2">
      <c r="A285" s="47"/>
      <c r="B285" s="48"/>
      <c r="C285" s="48" t="s">
        <v>604</v>
      </c>
      <c r="D285" s="28" t="s">
        <v>603</v>
      </c>
      <c r="E285" s="12">
        <f>Source!CA174</f>
        <v>95</v>
      </c>
      <c r="F285" s="51"/>
      <c r="G285" s="30"/>
      <c r="H285" s="31">
        <f>SUM(U279:U287)</f>
        <v>1067.49</v>
      </c>
      <c r="I285" s="33"/>
      <c r="J285" s="27">
        <f>Source!AU174</f>
        <v>95</v>
      </c>
      <c r="K285" s="31">
        <f>SUM(V279:V287)</f>
        <v>32077.97</v>
      </c>
      <c r="L285" s="32"/>
    </row>
    <row r="286" spans="1:26" ht="14.25" x14ac:dyDescent="0.2">
      <c r="A286" s="47"/>
      <c r="B286" s="48"/>
      <c r="C286" s="48" t="s">
        <v>605</v>
      </c>
      <c r="D286" s="28" t="s">
        <v>606</v>
      </c>
      <c r="E286" s="12">
        <f>Source!AQ174</f>
        <v>10.5</v>
      </c>
      <c r="F286" s="29"/>
      <c r="G286" s="30" t="str">
        <f>Source!DI174</f>
        <v>)*1,15</v>
      </c>
      <c r="H286" s="31"/>
      <c r="I286" s="30"/>
      <c r="J286" s="30"/>
      <c r="K286" s="31"/>
      <c r="L286" s="42">
        <f>Source!U174</f>
        <v>117.32069999999999</v>
      </c>
    </row>
    <row r="287" spans="1:26" ht="42.75" x14ac:dyDescent="0.2">
      <c r="A287" s="54" t="s">
        <v>273</v>
      </c>
      <c r="B287" s="50" t="str">
        <f>Source!F178</f>
        <v>403-8717</v>
      </c>
      <c r="C287" s="50" t="str">
        <f>Source!G178</f>
        <v>Плитка тротуарная декоративная (брусчатка) "КЛЕВЕР", толщина 40 мм, серая</v>
      </c>
      <c r="D287" s="34" t="str">
        <f>Source!H178</f>
        <v>м2</v>
      </c>
      <c r="E287" s="35">
        <f>Source!I178</f>
        <v>30</v>
      </c>
      <c r="F287" s="36">
        <f>Source!AL178+Source!AM178+Source!AO178</f>
        <v>74.47</v>
      </c>
      <c r="G287" s="43" t="s">
        <v>3</v>
      </c>
      <c r="H287" s="38">
        <f>ROUND(Source!AC178*Source!I178, 2)+ROUND(Source!AD178*Source!I178, 2)+ROUND(Source!AF178*Source!I178, 2)</f>
        <v>2234.1</v>
      </c>
      <c r="I287" s="37"/>
      <c r="J287" s="37">
        <f>IF(Source!BC178&lt;&gt; 0, Source!BC178, 1)</f>
        <v>6.44</v>
      </c>
      <c r="K287" s="38">
        <f>Source!O178</f>
        <v>14387.6</v>
      </c>
      <c r="L287" s="44"/>
      <c r="S287">
        <f>ROUND((Source!FX178/100)*((ROUND(Source!AF178*Source!I178, 2)+ROUND(Source!AE178*Source!I178, 2))), 2)</f>
        <v>0</v>
      </c>
      <c r="T287">
        <f>Source!X178</f>
        <v>0</v>
      </c>
      <c r="U287">
        <f>ROUND((Source!FY178/100)*((ROUND(Source!AF178*Source!I178, 2)+ROUND(Source!AE178*Source!I178, 2))), 2)</f>
        <v>0</v>
      </c>
      <c r="V287">
        <f>Source!Y178</f>
        <v>0</v>
      </c>
      <c r="W287">
        <f>IF(Source!BI178&lt;=1,H287, 0)</f>
        <v>2234.1</v>
      </c>
      <c r="X287">
        <f>IF(Source!BI178=2,H287, 0)</f>
        <v>0</v>
      </c>
      <c r="Y287">
        <f>IF(Source!BI178=3,H287, 0)</f>
        <v>0</v>
      </c>
      <c r="Z287">
        <f>IF(Source!BI178=4,H287, 0)</f>
        <v>0</v>
      </c>
    </row>
    <row r="288" spans="1:26" ht="15" x14ac:dyDescent="0.25">
      <c r="G288" s="69">
        <f>H280+H281+H283+H284+H285+SUM(H287:H287)</f>
        <v>6216.17</v>
      </c>
      <c r="H288" s="69"/>
      <c r="J288" s="69">
        <f>K280+K281+K283+K284+K285+SUM(K287:K287)</f>
        <v>129325.53</v>
      </c>
      <c r="K288" s="69"/>
      <c r="L288" s="40">
        <f>Source!U174</f>
        <v>117.32069999999999</v>
      </c>
      <c r="O288" s="25">
        <f>G288</f>
        <v>6216.17</v>
      </c>
      <c r="P288" s="25">
        <f>J288</f>
        <v>129325.53</v>
      </c>
      <c r="Q288" s="25">
        <f>L288</f>
        <v>117.32069999999999</v>
      </c>
      <c r="W288">
        <f>IF(Source!BI174&lt;=1,H280+H281+H283+H284+H285, 0)</f>
        <v>3982.0699999999997</v>
      </c>
      <c r="X288">
        <f>IF(Source!BI174=2,H280+H281+H283+H284+H285, 0)</f>
        <v>0</v>
      </c>
      <c r="Y288">
        <f>IF(Source!BI174=3,H280+H281+H283+H284+H285, 0)</f>
        <v>0</v>
      </c>
      <c r="Z288">
        <f>IF(Source!BI174=4,H280+H281+H283+H284+H285, 0)</f>
        <v>0</v>
      </c>
    </row>
    <row r="289" spans="1:26" ht="79.5" x14ac:dyDescent="0.2">
      <c r="A289" s="47">
        <v>17</v>
      </c>
      <c r="B289" s="48" t="s">
        <v>625</v>
      </c>
      <c r="C289" s="48" t="str">
        <f>Source!G180</f>
        <v>Установка бортовых камней бетонных при других видах покрытий (с заменой 30%)</v>
      </c>
      <c r="D289" s="28" t="str">
        <f>Source!H180</f>
        <v>100 м бортового камня</v>
      </c>
      <c r="E289" s="12">
        <f>Source!I180</f>
        <v>1.1499999999999999</v>
      </c>
      <c r="F289" s="29">
        <f>Source!AL180+Source!AM180+Source!AO180</f>
        <v>4682.6100000000006</v>
      </c>
      <c r="G289" s="30"/>
      <c r="H289" s="31"/>
      <c r="I289" s="30" t="str">
        <f>Source!BO180</f>
        <v>27-02-010-2</v>
      </c>
      <c r="J289" s="30"/>
      <c r="K289" s="31"/>
      <c r="L289" s="32"/>
      <c r="S289">
        <f>ROUND((Source!FX180/100)*((ROUND(Source!AF180*Source!I180, 2)+ROUND(Source!AE180*Source!I180, 2))), 2)</f>
        <v>1227.46</v>
      </c>
      <c r="T289">
        <f>Source!X180</f>
        <v>36885.25</v>
      </c>
      <c r="U289">
        <f>ROUND((Source!FY180/100)*((ROUND(Source!AF180*Source!I180, 2)+ROUND(Source!AE180*Source!I180, 2))), 2)</f>
        <v>821.19</v>
      </c>
      <c r="V289">
        <f>Source!Y180</f>
        <v>24676.75</v>
      </c>
    </row>
    <row r="290" spans="1:26" ht="14.25" x14ac:dyDescent="0.2">
      <c r="A290" s="47"/>
      <c r="B290" s="48"/>
      <c r="C290" s="48" t="s">
        <v>601</v>
      </c>
      <c r="D290" s="28"/>
      <c r="E290" s="12"/>
      <c r="F290" s="29">
        <f>Source!AO180</f>
        <v>643.64</v>
      </c>
      <c r="G290" s="30" t="str">
        <f>Source!DG180</f>
        <v>)*1,15</v>
      </c>
      <c r="H290" s="31">
        <f>ROUND(Source!AF180*Source!I180, 2)</f>
        <v>851.21</v>
      </c>
      <c r="I290" s="30"/>
      <c r="J290" s="30">
        <f>IF(Source!BA180&lt;&gt; 0, Source!BA180, 1)</f>
        <v>30.05</v>
      </c>
      <c r="K290" s="31">
        <f>Source!S180</f>
        <v>25578.98</v>
      </c>
      <c r="L290" s="32"/>
      <c r="R290">
        <f>H290</f>
        <v>851.21</v>
      </c>
    </row>
    <row r="291" spans="1:26" ht="14.25" x14ac:dyDescent="0.2">
      <c r="A291" s="47"/>
      <c r="B291" s="48"/>
      <c r="C291" s="48" t="s">
        <v>152</v>
      </c>
      <c r="D291" s="28"/>
      <c r="E291" s="12"/>
      <c r="F291" s="29">
        <f>Source!AM180</f>
        <v>79.650000000000006</v>
      </c>
      <c r="G291" s="30" t="str">
        <f>Source!DE180</f>
        <v>)*1,25</v>
      </c>
      <c r="H291" s="31">
        <f>ROUND(Source!AD180*Source!I180, 2)</f>
        <v>114.5</v>
      </c>
      <c r="I291" s="30"/>
      <c r="J291" s="30">
        <f>IF(Source!BB180&lt;&gt; 0, Source!BB180, 1)</f>
        <v>9.3800000000000008</v>
      </c>
      <c r="K291" s="31">
        <f>Source!Q180</f>
        <v>1073.98</v>
      </c>
      <c r="L291" s="32"/>
    </row>
    <row r="292" spans="1:26" ht="14.25" x14ac:dyDescent="0.2">
      <c r="A292" s="47"/>
      <c r="B292" s="48"/>
      <c r="C292" s="48" t="s">
        <v>607</v>
      </c>
      <c r="D292" s="28"/>
      <c r="E292" s="12"/>
      <c r="F292" s="29">
        <f>Source!AN180</f>
        <v>9.18</v>
      </c>
      <c r="G292" s="30" t="str">
        <f>Source!DF180</f>
        <v>)*1,25</v>
      </c>
      <c r="H292" s="41">
        <f>ROUND(Source!AE180*Source!I180, 2)</f>
        <v>13.2</v>
      </c>
      <c r="I292" s="30"/>
      <c r="J292" s="30">
        <f>IF(Source!BS180&lt;&gt; 0, Source!BS180, 1)</f>
        <v>30.05</v>
      </c>
      <c r="K292" s="41">
        <f>Source!R180</f>
        <v>396.55</v>
      </c>
      <c r="L292" s="32"/>
      <c r="R292">
        <f>H292</f>
        <v>13.2</v>
      </c>
    </row>
    <row r="293" spans="1:26" ht="14.25" x14ac:dyDescent="0.2">
      <c r="A293" s="47"/>
      <c r="B293" s="48"/>
      <c r="C293" s="48" t="s">
        <v>610</v>
      </c>
      <c r="D293" s="28"/>
      <c r="E293" s="12"/>
      <c r="F293" s="29">
        <f>Source!AL180</f>
        <v>3959.32</v>
      </c>
      <c r="G293" s="30" t="str">
        <f>Source!DD180</f>
        <v/>
      </c>
      <c r="H293" s="31">
        <f>ROUND(Source!AC180*Source!I180, 2)</f>
        <v>4553.22</v>
      </c>
      <c r="I293" s="30"/>
      <c r="J293" s="30">
        <f>IF(Source!BC180&lt;&gt; 0, Source!BC180, 1)</f>
        <v>6.46</v>
      </c>
      <c r="K293" s="31">
        <f>Source!P180</f>
        <v>29413.79</v>
      </c>
      <c r="L293" s="32"/>
    </row>
    <row r="294" spans="1:26" ht="14.25" x14ac:dyDescent="0.2">
      <c r="A294" s="47"/>
      <c r="B294" s="48"/>
      <c r="C294" s="48" t="s">
        <v>602</v>
      </c>
      <c r="D294" s="28" t="s">
        <v>603</v>
      </c>
      <c r="E294" s="12">
        <f>Source!BZ180</f>
        <v>142</v>
      </c>
      <c r="F294" s="51"/>
      <c r="G294" s="30"/>
      <c r="H294" s="31">
        <f>SUM(S289:S297)</f>
        <v>1227.46</v>
      </c>
      <c r="I294" s="33"/>
      <c r="J294" s="27">
        <f>Source!AT180</f>
        <v>142</v>
      </c>
      <c r="K294" s="31">
        <f>SUM(T289:T297)</f>
        <v>36885.25</v>
      </c>
      <c r="L294" s="32"/>
    </row>
    <row r="295" spans="1:26" ht="14.25" x14ac:dyDescent="0.2">
      <c r="A295" s="47"/>
      <c r="B295" s="48"/>
      <c r="C295" s="48" t="s">
        <v>604</v>
      </c>
      <c r="D295" s="28" t="s">
        <v>603</v>
      </c>
      <c r="E295" s="12">
        <f>Source!CA180</f>
        <v>95</v>
      </c>
      <c r="F295" s="51"/>
      <c r="G295" s="30"/>
      <c r="H295" s="31">
        <f>SUM(U289:U297)</f>
        <v>821.19</v>
      </c>
      <c r="I295" s="33"/>
      <c r="J295" s="27">
        <f>Source!AU180</f>
        <v>95</v>
      </c>
      <c r="K295" s="31">
        <f>SUM(V289:V297)</f>
        <v>24676.75</v>
      </c>
      <c r="L295" s="32"/>
    </row>
    <row r="296" spans="1:26" ht="14.25" x14ac:dyDescent="0.2">
      <c r="A296" s="47"/>
      <c r="B296" s="48"/>
      <c r="C296" s="48" t="s">
        <v>605</v>
      </c>
      <c r="D296" s="28" t="s">
        <v>606</v>
      </c>
      <c r="E296" s="12">
        <f>Source!AQ180</f>
        <v>76.08</v>
      </c>
      <c r="F296" s="29"/>
      <c r="G296" s="30" t="str">
        <f>Source!DI180</f>
        <v>)*1,15</v>
      </c>
      <c r="H296" s="31"/>
      <c r="I296" s="30"/>
      <c r="J296" s="30"/>
      <c r="K296" s="31"/>
      <c r="L296" s="42">
        <f>Source!U180</f>
        <v>100.61579999999998</v>
      </c>
    </row>
    <row r="297" spans="1:26" ht="42.75" x14ac:dyDescent="0.2">
      <c r="A297" s="54" t="s">
        <v>278</v>
      </c>
      <c r="B297" s="50" t="str">
        <f>Source!F182</f>
        <v>403-8023</v>
      </c>
      <c r="C297" s="50" t="str">
        <f>Source!G182</f>
        <v>Камни бортовые БР 100.20.8 /бетон В22,5 (М300), объем 0,016 м3/ (ГОСТ 6665-91)</v>
      </c>
      <c r="D297" s="34" t="str">
        <f>Source!H182</f>
        <v>шт.</v>
      </c>
      <c r="E297" s="35">
        <f>Source!I182</f>
        <v>34</v>
      </c>
      <c r="F297" s="36">
        <f>Source!AL182+Source!AM182+Source!AO182</f>
        <v>22.42</v>
      </c>
      <c r="G297" s="43" t="s">
        <v>3</v>
      </c>
      <c r="H297" s="38">
        <f>ROUND(Source!AC182*Source!I182, 2)+ROUND(Source!AD182*Source!I182, 2)+ROUND(Source!AF182*Source!I182, 2)</f>
        <v>762.28</v>
      </c>
      <c r="I297" s="37"/>
      <c r="J297" s="37">
        <f>IF(Source!BC182&lt;&gt; 0, Source!BC182, 1)</f>
        <v>5.34</v>
      </c>
      <c r="K297" s="38">
        <f>Source!O182</f>
        <v>4070.58</v>
      </c>
      <c r="L297" s="44"/>
      <c r="S297">
        <f>ROUND((Source!FX182/100)*((ROUND(Source!AF182*Source!I182, 2)+ROUND(Source!AE182*Source!I182, 2))), 2)</f>
        <v>0</v>
      </c>
      <c r="T297">
        <f>Source!X182</f>
        <v>0</v>
      </c>
      <c r="U297">
        <f>ROUND((Source!FY182/100)*((ROUND(Source!AF182*Source!I182, 2)+ROUND(Source!AE182*Source!I182, 2))), 2)</f>
        <v>0</v>
      </c>
      <c r="V297">
        <f>Source!Y182</f>
        <v>0</v>
      </c>
      <c r="W297">
        <f>IF(Source!BI182&lt;=1,H297, 0)</f>
        <v>762.28</v>
      </c>
      <c r="X297">
        <f>IF(Source!BI182=2,H297, 0)</f>
        <v>0</v>
      </c>
      <c r="Y297">
        <f>IF(Source!BI182=3,H297, 0)</f>
        <v>0</v>
      </c>
      <c r="Z297">
        <f>IF(Source!BI182=4,H297, 0)</f>
        <v>0</v>
      </c>
    </row>
    <row r="298" spans="1:26" ht="15" x14ac:dyDescent="0.25">
      <c r="G298" s="69">
        <f>H290+H291+H293+H294+H295+SUM(H297:H297)</f>
        <v>8329.86</v>
      </c>
      <c r="H298" s="69"/>
      <c r="J298" s="69">
        <f>K290+K291+K293+K294+K295+SUM(K297:K297)</f>
        <v>121699.33</v>
      </c>
      <c r="K298" s="69"/>
      <c r="L298" s="40">
        <f>Source!U180</f>
        <v>100.61579999999998</v>
      </c>
      <c r="O298" s="25">
        <f>G298</f>
        <v>8329.86</v>
      </c>
      <c r="P298" s="25">
        <f>J298</f>
        <v>121699.33</v>
      </c>
      <c r="Q298" s="25">
        <f>L298</f>
        <v>100.61579999999998</v>
      </c>
      <c r="W298">
        <f>IF(Source!BI180&lt;=1,H290+H291+H293+H294+H295, 0)</f>
        <v>7567.58</v>
      </c>
      <c r="X298">
        <f>IF(Source!BI180=2,H290+H291+H293+H294+H295, 0)</f>
        <v>0</v>
      </c>
      <c r="Y298">
        <f>IF(Source!BI180=3,H290+H291+H293+H294+H295, 0)</f>
        <v>0</v>
      </c>
      <c r="Z298">
        <f>IF(Source!BI180=4,H290+H291+H293+H294+H295, 0)</f>
        <v>0</v>
      </c>
    </row>
    <row r="300" spans="1:26" ht="15" x14ac:dyDescent="0.25">
      <c r="A300" s="70" t="str">
        <f>CONCATENATE("Итого по разделу: ",IF(Source!G184&lt;&gt;"Новый раздел", Source!G184, ""))</f>
        <v>Итого по разделу: Брусчатка</v>
      </c>
      <c r="B300" s="70"/>
      <c r="C300" s="70"/>
      <c r="D300" s="70"/>
      <c r="E300" s="70"/>
      <c r="F300" s="70"/>
      <c r="G300" s="71">
        <f>SUM(O142:O299)</f>
        <v>48887.909999999996</v>
      </c>
      <c r="H300" s="71"/>
      <c r="I300" s="26"/>
      <c r="J300" s="71">
        <f>SUM(P142:P299)</f>
        <v>677730.47999999986</v>
      </c>
      <c r="K300" s="71"/>
      <c r="L300" s="40">
        <f>SUM(Q142:Q299)</f>
        <v>571.06245804999992</v>
      </c>
    </row>
    <row r="301" spans="1:26" ht="12" customHeight="1" x14ac:dyDescent="0.2"/>
    <row r="302" spans="1:26" hidden="1" x14ac:dyDescent="0.2"/>
    <row r="303" spans="1:26" ht="14.25" hidden="1" x14ac:dyDescent="0.2">
      <c r="C303" s="59"/>
      <c r="D303" s="59"/>
      <c r="E303" s="59"/>
      <c r="F303" s="59"/>
      <c r="G303" s="59"/>
      <c r="H303" s="59"/>
      <c r="I303" s="59"/>
      <c r="J303" s="61"/>
      <c r="K303" s="61"/>
    </row>
    <row r="304" spans="1:26" ht="14.25" hidden="1" x14ac:dyDescent="0.2">
      <c r="C304" s="59"/>
      <c r="D304" s="59"/>
      <c r="E304" s="59"/>
      <c r="F304" s="59"/>
      <c r="G304" s="59"/>
      <c r="H304" s="59"/>
      <c r="I304" s="59"/>
      <c r="J304" s="61"/>
      <c r="K304" s="61"/>
    </row>
    <row r="305" spans="1:26" ht="14.25" hidden="1" x14ac:dyDescent="0.2">
      <c r="C305" s="59"/>
      <c r="D305" s="59"/>
      <c r="E305" s="59"/>
      <c r="F305" s="59"/>
      <c r="G305" s="59"/>
      <c r="H305" s="59"/>
      <c r="I305" s="59"/>
      <c r="J305" s="61"/>
      <c r="K305" s="61"/>
    </row>
    <row r="307" spans="1:26" ht="20.25" x14ac:dyDescent="0.3">
      <c r="A307" s="72" t="str">
        <f>CONCATENATE("Раздел: ",IF(Source!G216&lt;&gt;"Новый раздел", Source!G216, ""))</f>
        <v>Раздел: Газоны</v>
      </c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</row>
    <row r="308" spans="1:26" ht="79.5" x14ac:dyDescent="0.2">
      <c r="A308" s="47" t="str">
        <f>Source!E221</f>
        <v>1</v>
      </c>
      <c r="B308" s="48" t="s">
        <v>618</v>
      </c>
      <c r="C308" s="48" t="str">
        <f>Source!G221</f>
        <v>Разработка грунта вручную в траншеях глубиной до 2 м без креплений с откосами, группа грунтов 2 (под газоном) 50 см</v>
      </c>
      <c r="D308" s="28" t="str">
        <f>Source!H221</f>
        <v>100 м3 грунта</v>
      </c>
      <c r="E308" s="12">
        <f>Source!I221</f>
        <v>9.4500000000000001E-2</v>
      </c>
      <c r="F308" s="29">
        <f>Source!AL221+Source!AM221+Source!AO221</f>
        <v>1201.2</v>
      </c>
      <c r="G308" s="30"/>
      <c r="H308" s="31"/>
      <c r="I308" s="30" t="str">
        <f>Source!BO221</f>
        <v>01-02-057-2</v>
      </c>
      <c r="J308" s="30"/>
      <c r="K308" s="31"/>
      <c r="L308" s="32"/>
      <c r="S308">
        <f>ROUND((Source!FX221/100)*((ROUND(Source!AF221*Source!I221, 2)+ROUND(Source!AE221*Source!I221, 2))), 2)</f>
        <v>104.43</v>
      </c>
      <c r="T308">
        <f>Source!X221</f>
        <v>3138.19</v>
      </c>
      <c r="U308">
        <f>ROUND((Source!FY221/100)*((ROUND(Source!AF221*Source!I221, 2)+ROUND(Source!AE221*Source!I221, 2))), 2)</f>
        <v>58.74</v>
      </c>
      <c r="V308">
        <f>Source!Y221</f>
        <v>1765.23</v>
      </c>
    </row>
    <row r="309" spans="1:26" ht="14.25" x14ac:dyDescent="0.2">
      <c r="A309" s="47"/>
      <c r="B309" s="48"/>
      <c r="C309" s="48" t="s">
        <v>601</v>
      </c>
      <c r="D309" s="28"/>
      <c r="E309" s="12"/>
      <c r="F309" s="29">
        <f>Source!AO221</f>
        <v>1201.2</v>
      </c>
      <c r="G309" s="30" t="str">
        <f>Source!DG221</f>
        <v>)*1,15</v>
      </c>
      <c r="H309" s="31">
        <f>ROUND(Source!AF221*Source!I221, 2)</f>
        <v>130.54</v>
      </c>
      <c r="I309" s="30"/>
      <c r="J309" s="30">
        <f>IF(Source!BA221&lt;&gt; 0, Source!BA221, 1)</f>
        <v>30.05</v>
      </c>
      <c r="K309" s="31">
        <f>Source!S221</f>
        <v>3922.74</v>
      </c>
      <c r="L309" s="32"/>
      <c r="R309">
        <f>H309</f>
        <v>130.54</v>
      </c>
    </row>
    <row r="310" spans="1:26" ht="14.25" x14ac:dyDescent="0.2">
      <c r="A310" s="47"/>
      <c r="B310" s="48"/>
      <c r="C310" s="48" t="s">
        <v>602</v>
      </c>
      <c r="D310" s="28" t="s">
        <v>603</v>
      </c>
      <c r="E310" s="12">
        <f>Source!BZ221</f>
        <v>80</v>
      </c>
      <c r="F310" s="51"/>
      <c r="G310" s="30"/>
      <c r="H310" s="31">
        <f>SUM(S308:S312)</f>
        <v>104.43</v>
      </c>
      <c r="I310" s="33"/>
      <c r="J310" s="27">
        <f>Source!AT221</f>
        <v>80</v>
      </c>
      <c r="K310" s="31">
        <f>SUM(T308:T312)</f>
        <v>3138.19</v>
      </c>
      <c r="L310" s="32"/>
    </row>
    <row r="311" spans="1:26" ht="14.25" x14ac:dyDescent="0.2">
      <c r="A311" s="47"/>
      <c r="B311" s="48"/>
      <c r="C311" s="48" t="s">
        <v>604</v>
      </c>
      <c r="D311" s="28" t="s">
        <v>603</v>
      </c>
      <c r="E311" s="12">
        <f>Source!CA221</f>
        <v>45</v>
      </c>
      <c r="F311" s="51"/>
      <c r="G311" s="30"/>
      <c r="H311" s="31">
        <f>SUM(U308:U312)</f>
        <v>58.74</v>
      </c>
      <c r="I311" s="33"/>
      <c r="J311" s="27">
        <f>Source!AU221</f>
        <v>45</v>
      </c>
      <c r="K311" s="31">
        <f>SUM(V308:V312)</f>
        <v>1765.23</v>
      </c>
      <c r="L311" s="32"/>
    </row>
    <row r="312" spans="1:26" ht="14.25" x14ac:dyDescent="0.2">
      <c r="A312" s="49"/>
      <c r="B312" s="50"/>
      <c r="C312" s="50" t="s">
        <v>605</v>
      </c>
      <c r="D312" s="34" t="s">
        <v>606</v>
      </c>
      <c r="E312" s="35">
        <f>Source!AQ221</f>
        <v>154</v>
      </c>
      <c r="F312" s="36"/>
      <c r="G312" s="37" t="str">
        <f>Source!DI221</f>
        <v>)*1,15</v>
      </c>
      <c r="H312" s="38"/>
      <c r="I312" s="37"/>
      <c r="J312" s="37"/>
      <c r="K312" s="38"/>
      <c r="L312" s="39">
        <f>Source!U221</f>
        <v>16.735949999999999</v>
      </c>
    </row>
    <row r="313" spans="1:26" ht="13.9" x14ac:dyDescent="0.25">
      <c r="G313" s="69">
        <f>H309+H310+H311</f>
        <v>293.70999999999998</v>
      </c>
      <c r="H313" s="69"/>
      <c r="J313" s="69">
        <f>K309+K310+K311</f>
        <v>8826.16</v>
      </c>
      <c r="K313" s="69"/>
      <c r="L313" s="40">
        <f>Source!U221</f>
        <v>16.735949999999999</v>
      </c>
      <c r="O313" s="25">
        <f>G313</f>
        <v>293.70999999999998</v>
      </c>
      <c r="P313" s="25">
        <f>J313</f>
        <v>8826.16</v>
      </c>
      <c r="Q313" s="25">
        <f>L313</f>
        <v>16.735949999999999</v>
      </c>
      <c r="W313">
        <f>IF(Source!BI221&lt;=1,H309+H310+H311, 0)</f>
        <v>293.70999999999998</v>
      </c>
      <c r="X313">
        <f>IF(Source!BI221=2,H309+H310+H311, 0)</f>
        <v>0</v>
      </c>
      <c r="Y313">
        <f>IF(Source!BI221=3,H309+H310+H311, 0)</f>
        <v>0</v>
      </c>
      <c r="Z313">
        <f>IF(Source!BI221=4,H309+H310+H311, 0)</f>
        <v>0</v>
      </c>
    </row>
    <row r="314" spans="1:26" ht="79.5" x14ac:dyDescent="0.2">
      <c r="A314" s="47" t="str">
        <f>Source!E223</f>
        <v>2</v>
      </c>
      <c r="B314" s="48" t="s">
        <v>619</v>
      </c>
      <c r="C314" s="48" t="str">
        <f>Source!G223</f>
        <v>Устройство пароизоляции из полиэтиленовой пленки в один слой насухо</v>
      </c>
      <c r="D314" s="28" t="str">
        <f>Source!H223</f>
        <v>100 м2 поверхности</v>
      </c>
      <c r="E314" s="12">
        <f>Source!I223</f>
        <v>0.189</v>
      </c>
      <c r="F314" s="29">
        <f>Source!AL223+Source!AM223+Source!AO223</f>
        <v>755.78</v>
      </c>
      <c r="G314" s="30"/>
      <c r="H314" s="31"/>
      <c r="I314" s="30" t="str">
        <f>Source!BO223</f>
        <v>11-01-050-1</v>
      </c>
      <c r="J314" s="30"/>
      <c r="K314" s="31"/>
      <c r="L314" s="32"/>
      <c r="S314">
        <f>ROUND((Source!FX223/100)*((ROUND(Source!AF223*Source!I223, 2)+ROUND(Source!AE223*Source!I223, 2))), 2)</f>
        <v>7.87</v>
      </c>
      <c r="T314">
        <f>Source!X223</f>
        <v>236.43</v>
      </c>
      <c r="U314">
        <f>ROUND((Source!FY223/100)*((ROUND(Source!AF223*Source!I223, 2)+ROUND(Source!AE223*Source!I223, 2))), 2)</f>
        <v>4.8</v>
      </c>
      <c r="V314">
        <f>Source!Y223</f>
        <v>144.16999999999999</v>
      </c>
    </row>
    <row r="315" spans="1:26" ht="14.25" x14ac:dyDescent="0.2">
      <c r="A315" s="47"/>
      <c r="B315" s="48"/>
      <c r="C315" s="48" t="s">
        <v>601</v>
      </c>
      <c r="D315" s="28"/>
      <c r="E315" s="12"/>
      <c r="F315" s="29">
        <f>Source!AO223</f>
        <v>29.43</v>
      </c>
      <c r="G315" s="30" t="str">
        <f>Source!DG223</f>
        <v>)*1,15</v>
      </c>
      <c r="H315" s="31">
        <f>ROUND(Source!AF223*Source!I223, 2)</f>
        <v>6.4</v>
      </c>
      <c r="I315" s="30"/>
      <c r="J315" s="30">
        <f>IF(Source!BA223&lt;&gt; 0, Source!BA223, 1)</f>
        <v>30.05</v>
      </c>
      <c r="K315" s="31">
        <f>Source!S223</f>
        <v>192.22</v>
      </c>
      <c r="L315" s="32"/>
      <c r="R315">
        <f>H315</f>
        <v>6.4</v>
      </c>
    </row>
    <row r="316" spans="1:26" ht="14.25" x14ac:dyDescent="0.2">
      <c r="A316" s="47"/>
      <c r="B316" s="48"/>
      <c r="C316" s="48" t="s">
        <v>152</v>
      </c>
      <c r="D316" s="28"/>
      <c r="E316" s="12"/>
      <c r="F316" s="29">
        <f>Source!AM223</f>
        <v>1.74</v>
      </c>
      <c r="G316" s="30" t="str">
        <f>Source!DE223</f>
        <v>)*1,25</v>
      </c>
      <c r="H316" s="31">
        <f>ROUND(Source!AD223*Source!I223, 2)</f>
        <v>0.41</v>
      </c>
      <c r="I316" s="30"/>
      <c r="J316" s="30">
        <f>IF(Source!BB223&lt;&gt; 0, Source!BB223, 1)</f>
        <v>10.199999999999999</v>
      </c>
      <c r="K316" s="31">
        <f>Source!Q223</f>
        <v>4.1900000000000004</v>
      </c>
      <c r="L316" s="32"/>
    </row>
    <row r="317" spans="1:26" ht="14.25" x14ac:dyDescent="0.2">
      <c r="A317" s="47"/>
      <c r="B317" s="48"/>
      <c r="C317" s="48" t="s">
        <v>610</v>
      </c>
      <c r="D317" s="28"/>
      <c r="E317" s="12"/>
      <c r="F317" s="29">
        <f>Source!AL223</f>
        <v>724.61</v>
      </c>
      <c r="G317" s="30" t="str">
        <f>Source!DD223</f>
        <v/>
      </c>
      <c r="H317" s="31">
        <f>ROUND(Source!AC223*Source!I223, 2)</f>
        <v>136.94999999999999</v>
      </c>
      <c r="I317" s="30"/>
      <c r="J317" s="30">
        <f>IF(Source!BC223&lt;&gt; 0, Source!BC223, 1)</f>
        <v>3</v>
      </c>
      <c r="K317" s="31">
        <f>Source!P223</f>
        <v>410.85</v>
      </c>
      <c r="L317" s="32"/>
    </row>
    <row r="318" spans="1:26" ht="14.25" x14ac:dyDescent="0.2">
      <c r="A318" s="47"/>
      <c r="B318" s="48"/>
      <c r="C318" s="48" t="s">
        <v>602</v>
      </c>
      <c r="D318" s="28" t="s">
        <v>603</v>
      </c>
      <c r="E318" s="12">
        <f>Source!BZ223</f>
        <v>123</v>
      </c>
      <c r="F318" s="51"/>
      <c r="G318" s="30"/>
      <c r="H318" s="31">
        <f>SUM(S314:S320)</f>
        <v>7.87</v>
      </c>
      <c r="I318" s="33"/>
      <c r="J318" s="27">
        <f>Source!AT223</f>
        <v>123</v>
      </c>
      <c r="K318" s="31">
        <f>SUM(T314:T320)</f>
        <v>236.43</v>
      </c>
      <c r="L318" s="32"/>
    </row>
    <row r="319" spans="1:26" ht="14.25" x14ac:dyDescent="0.2">
      <c r="A319" s="47"/>
      <c r="B319" s="48"/>
      <c r="C319" s="48" t="s">
        <v>604</v>
      </c>
      <c r="D319" s="28" t="s">
        <v>603</v>
      </c>
      <c r="E319" s="12">
        <f>Source!CA223</f>
        <v>75</v>
      </c>
      <c r="F319" s="51"/>
      <c r="G319" s="30"/>
      <c r="H319" s="31">
        <f>SUM(U314:U320)</f>
        <v>4.8</v>
      </c>
      <c r="I319" s="33"/>
      <c r="J319" s="27">
        <f>Source!AU223</f>
        <v>75</v>
      </c>
      <c r="K319" s="31">
        <f>SUM(V314:V320)</f>
        <v>144.16999999999999</v>
      </c>
      <c r="L319" s="32"/>
    </row>
    <row r="320" spans="1:26" ht="14.25" x14ac:dyDescent="0.2">
      <c r="A320" s="49"/>
      <c r="B320" s="50"/>
      <c r="C320" s="50" t="s">
        <v>605</v>
      </c>
      <c r="D320" s="34" t="s">
        <v>606</v>
      </c>
      <c r="E320" s="35">
        <f>Source!AQ223</f>
        <v>3.45</v>
      </c>
      <c r="F320" s="36"/>
      <c r="G320" s="37" t="str">
        <f>Source!DI223</f>
        <v>)*1,15</v>
      </c>
      <c r="H320" s="38"/>
      <c r="I320" s="37"/>
      <c r="J320" s="37"/>
      <c r="K320" s="38"/>
      <c r="L320" s="39">
        <f>Source!U223</f>
        <v>0.74985749999999995</v>
      </c>
    </row>
    <row r="321" spans="1:26" ht="15" x14ac:dyDescent="0.25">
      <c r="G321" s="69">
        <f>H315+H316+H317+H318+H319</f>
        <v>156.43</v>
      </c>
      <c r="H321" s="69"/>
      <c r="J321" s="69">
        <f>K315+K316+K317+K318+K319</f>
        <v>987.86</v>
      </c>
      <c r="K321" s="69"/>
      <c r="L321" s="40">
        <f>Source!U223</f>
        <v>0.74985749999999995</v>
      </c>
      <c r="O321" s="25">
        <f>G321</f>
        <v>156.43</v>
      </c>
      <c r="P321" s="25">
        <f>J321</f>
        <v>987.86</v>
      </c>
      <c r="Q321" s="25">
        <f>L321</f>
        <v>0.74985749999999995</v>
      </c>
      <c r="W321">
        <f>IF(Source!BI223&lt;=1,H315+H316+H317+H318+H319, 0)</f>
        <v>156.43</v>
      </c>
      <c r="X321">
        <f>IF(Source!BI223=2,H315+H316+H317+H318+H319, 0)</f>
        <v>0</v>
      </c>
      <c r="Y321">
        <f>IF(Source!BI223=3,H315+H316+H317+H318+H319, 0)</f>
        <v>0</v>
      </c>
      <c r="Z321">
        <f>IF(Source!BI223=4,H315+H316+H317+H318+H319, 0)</f>
        <v>0</v>
      </c>
    </row>
    <row r="322" spans="1:26" ht="79.5" x14ac:dyDescent="0.2">
      <c r="A322" s="47" t="str">
        <f>Source!E225</f>
        <v>3</v>
      </c>
      <c r="B322" s="48" t="s">
        <v>608</v>
      </c>
      <c r="C322" s="48" t="str">
        <f>Source!G225</f>
        <v>Очистка поверхности щетками боковых стен</v>
      </c>
      <c r="D322" s="28" t="str">
        <f>Source!H225</f>
        <v>1 м2 очищаемой поверхности</v>
      </c>
      <c r="E322" s="12">
        <f>Source!I225</f>
        <v>19.2</v>
      </c>
      <c r="F322" s="29">
        <f>Source!AL225+Source!AM225+Source!AO225</f>
        <v>7.68</v>
      </c>
      <c r="G322" s="30"/>
      <c r="H322" s="31"/>
      <c r="I322" s="30" t="str">
        <f>Source!BO225</f>
        <v>13-06-003-1</v>
      </c>
      <c r="J322" s="30"/>
      <c r="K322" s="31"/>
      <c r="L322" s="32"/>
      <c r="S322">
        <f>ROUND((Source!FX225/100)*((ROUND(Source!AF225*Source!I225, 2)+ROUND(Source!AE225*Source!I225, 2))), 2)</f>
        <v>152.61000000000001</v>
      </c>
      <c r="T322">
        <f>Source!X225</f>
        <v>4586.1400000000003</v>
      </c>
      <c r="U322">
        <f>ROUND((Source!FY225/100)*((ROUND(Source!AF225*Source!I225, 2)+ROUND(Source!AE225*Source!I225, 2))), 2)</f>
        <v>118.7</v>
      </c>
      <c r="V322">
        <f>Source!Y225</f>
        <v>3567</v>
      </c>
    </row>
    <row r="323" spans="1:26" ht="14.25" x14ac:dyDescent="0.2">
      <c r="A323" s="47"/>
      <c r="B323" s="48"/>
      <c r="C323" s="48" t="s">
        <v>601</v>
      </c>
      <c r="D323" s="28"/>
      <c r="E323" s="12"/>
      <c r="F323" s="29">
        <f>Source!AO225</f>
        <v>7.68</v>
      </c>
      <c r="G323" s="30" t="str">
        <f>Source!DG225</f>
        <v>)*1,15</v>
      </c>
      <c r="H323" s="31">
        <f>ROUND(Source!AF225*Source!I225, 2)</f>
        <v>169.57</v>
      </c>
      <c r="I323" s="30"/>
      <c r="J323" s="30">
        <f>IF(Source!BA225&lt;&gt; 0, Source!BA225, 1)</f>
        <v>30.05</v>
      </c>
      <c r="K323" s="31">
        <f>Source!S225</f>
        <v>5095.71</v>
      </c>
      <c r="L323" s="32"/>
      <c r="R323">
        <f>H323</f>
        <v>169.57</v>
      </c>
    </row>
    <row r="324" spans="1:26" ht="14.25" x14ac:dyDescent="0.2">
      <c r="A324" s="47"/>
      <c r="B324" s="48"/>
      <c r="C324" s="48" t="s">
        <v>602</v>
      </c>
      <c r="D324" s="28" t="s">
        <v>603</v>
      </c>
      <c r="E324" s="12">
        <f>Source!BZ225</f>
        <v>90</v>
      </c>
      <c r="F324" s="51"/>
      <c r="G324" s="30"/>
      <c r="H324" s="31">
        <f>SUM(S322:S326)</f>
        <v>152.61000000000001</v>
      </c>
      <c r="I324" s="33"/>
      <c r="J324" s="27">
        <f>Source!AT225</f>
        <v>90</v>
      </c>
      <c r="K324" s="31">
        <f>SUM(T322:T326)</f>
        <v>4586.1400000000003</v>
      </c>
      <c r="L324" s="32"/>
    </row>
    <row r="325" spans="1:26" ht="14.25" x14ac:dyDescent="0.2">
      <c r="A325" s="47"/>
      <c r="B325" s="48"/>
      <c r="C325" s="48" t="s">
        <v>604</v>
      </c>
      <c r="D325" s="28" t="s">
        <v>603</v>
      </c>
      <c r="E325" s="12">
        <f>Source!CA225</f>
        <v>70</v>
      </c>
      <c r="F325" s="51"/>
      <c r="G325" s="30"/>
      <c r="H325" s="31">
        <f>SUM(U322:U326)</f>
        <v>118.7</v>
      </c>
      <c r="I325" s="33"/>
      <c r="J325" s="27">
        <f>Source!AU225</f>
        <v>70</v>
      </c>
      <c r="K325" s="31">
        <f>SUM(V322:V326)</f>
        <v>3567</v>
      </c>
      <c r="L325" s="32"/>
    </row>
    <row r="326" spans="1:26" ht="14.25" x14ac:dyDescent="0.2">
      <c r="A326" s="49"/>
      <c r="B326" s="50"/>
      <c r="C326" s="50" t="s">
        <v>605</v>
      </c>
      <c r="D326" s="34" t="s">
        <v>606</v>
      </c>
      <c r="E326" s="35">
        <f>Source!AQ225</f>
        <v>0.9</v>
      </c>
      <c r="F326" s="36"/>
      <c r="G326" s="37" t="str">
        <f>Source!DI225</f>
        <v>)*1,15</v>
      </c>
      <c r="H326" s="38"/>
      <c r="I326" s="37"/>
      <c r="J326" s="37"/>
      <c r="K326" s="38"/>
      <c r="L326" s="39">
        <f>Source!U225</f>
        <v>19.871999999999996</v>
      </c>
    </row>
    <row r="327" spans="1:26" ht="15" x14ac:dyDescent="0.25">
      <c r="G327" s="69">
        <f>H323+H324+H325</f>
        <v>440.88</v>
      </c>
      <c r="H327" s="69"/>
      <c r="J327" s="69">
        <f>K323+K324+K325</f>
        <v>13248.85</v>
      </c>
      <c r="K327" s="69"/>
      <c r="L327" s="40">
        <f>Source!U225</f>
        <v>19.871999999999996</v>
      </c>
      <c r="O327" s="25">
        <f>G327</f>
        <v>440.88</v>
      </c>
      <c r="P327" s="25">
        <f>J327</f>
        <v>13248.85</v>
      </c>
      <c r="Q327" s="25">
        <f>L327</f>
        <v>19.871999999999996</v>
      </c>
      <c r="W327">
        <f>IF(Source!BI225&lt;=1,H323+H324+H325, 0)</f>
        <v>440.88</v>
      </c>
      <c r="X327">
        <f>IF(Source!BI225=2,H323+H324+H325, 0)</f>
        <v>0</v>
      </c>
      <c r="Y327">
        <f>IF(Source!BI225=3,H323+H324+H325, 0)</f>
        <v>0</v>
      </c>
      <c r="Z327">
        <f>IF(Source!BI225=4,H323+H324+H325, 0)</f>
        <v>0</v>
      </c>
    </row>
    <row r="328" spans="1:26" ht="85.5" x14ac:dyDescent="0.2">
      <c r="A328" s="47" t="str">
        <f>Source!E227</f>
        <v>4</v>
      </c>
      <c r="B328" s="48" t="s">
        <v>609</v>
      </c>
      <c r="C328" s="48" t="str">
        <f>Source!G227</f>
        <v>Сплошное выравнивание внутренних поверхностей (однослойное оштукатуривание)из сухих растворных смесей толщиной до 10 мм стен</v>
      </c>
      <c r="D328" s="28" t="str">
        <f>Source!H227</f>
        <v>100 м2 оштукатуриваемой поверхности</v>
      </c>
      <c r="E328" s="12">
        <f>Source!I227</f>
        <v>0.192</v>
      </c>
      <c r="F328" s="29">
        <f>Source!AL227+Source!AM227+Source!AO227</f>
        <v>507.6</v>
      </c>
      <c r="G328" s="30"/>
      <c r="H328" s="31"/>
      <c r="I328" s="30" t="str">
        <f>Source!BO227</f>
        <v>15-02-019-3</v>
      </c>
      <c r="J328" s="30"/>
      <c r="K328" s="31"/>
      <c r="L328" s="32"/>
      <c r="S328">
        <f>ROUND((Source!FX227/100)*((ROUND(Source!AF227*Source!I227, 2)+ROUND(Source!AE227*Source!I227, 2))), 2)</f>
        <v>115.31</v>
      </c>
      <c r="T328">
        <f>Source!X227</f>
        <v>3465.16</v>
      </c>
      <c r="U328">
        <f>ROUND((Source!FY227/100)*((ROUND(Source!AF227*Source!I227, 2)+ROUND(Source!AE227*Source!I227, 2))), 2)</f>
        <v>60.4</v>
      </c>
      <c r="V328">
        <f>Source!Y227</f>
        <v>1815.08</v>
      </c>
    </row>
    <row r="329" spans="1:26" ht="14.25" x14ac:dyDescent="0.2">
      <c r="A329" s="47"/>
      <c r="B329" s="48"/>
      <c r="C329" s="48" t="s">
        <v>601</v>
      </c>
      <c r="D329" s="28"/>
      <c r="E329" s="12"/>
      <c r="F329" s="29">
        <f>Source!AO227</f>
        <v>476.35</v>
      </c>
      <c r="G329" s="30" t="str">
        <f>Source!DG227</f>
        <v>)*1,15</v>
      </c>
      <c r="H329" s="31">
        <f>ROUND(Source!AF227*Source!I227, 2)</f>
        <v>105.18</v>
      </c>
      <c r="I329" s="30"/>
      <c r="J329" s="30">
        <f>IF(Source!BA227&lt;&gt; 0, Source!BA227, 1)</f>
        <v>30.05</v>
      </c>
      <c r="K329" s="31">
        <f>Source!S227</f>
        <v>3160.6</v>
      </c>
      <c r="L329" s="32"/>
      <c r="R329">
        <f>H329</f>
        <v>105.18</v>
      </c>
    </row>
    <row r="330" spans="1:26" ht="14.25" x14ac:dyDescent="0.2">
      <c r="A330" s="47"/>
      <c r="B330" s="48"/>
      <c r="C330" s="48" t="s">
        <v>152</v>
      </c>
      <c r="D330" s="28"/>
      <c r="E330" s="12"/>
      <c r="F330" s="29">
        <f>Source!AM227</f>
        <v>29.71</v>
      </c>
      <c r="G330" s="30" t="str">
        <f>Source!DE227</f>
        <v>)*1,25</v>
      </c>
      <c r="H330" s="31">
        <f>ROUND(Source!AD227*Source!I227, 2)</f>
        <v>7.13</v>
      </c>
      <c r="I330" s="30"/>
      <c r="J330" s="30">
        <f>IF(Source!BB227&lt;&gt; 0, Source!BB227, 1)</f>
        <v>22.04</v>
      </c>
      <c r="K330" s="31">
        <f>Source!Q227</f>
        <v>157.15</v>
      </c>
      <c r="L330" s="32"/>
    </row>
    <row r="331" spans="1:26" ht="14.25" x14ac:dyDescent="0.2">
      <c r="A331" s="47"/>
      <c r="B331" s="48"/>
      <c r="C331" s="48" t="s">
        <v>607</v>
      </c>
      <c r="D331" s="28"/>
      <c r="E331" s="12"/>
      <c r="F331" s="29">
        <f>Source!AN227</f>
        <v>19.350000000000001</v>
      </c>
      <c r="G331" s="30" t="str">
        <f>Source!DF227</f>
        <v>)*1,25</v>
      </c>
      <c r="H331" s="41">
        <f>ROUND(Source!AE227*Source!I227, 2)</f>
        <v>4.6399999999999997</v>
      </c>
      <c r="I331" s="30"/>
      <c r="J331" s="30">
        <f>IF(Source!BS227&lt;&gt; 0, Source!BS227, 1)</f>
        <v>30.05</v>
      </c>
      <c r="K331" s="41">
        <f>Source!R227</f>
        <v>139.55000000000001</v>
      </c>
      <c r="L331" s="32"/>
      <c r="R331">
        <f>H331</f>
        <v>4.6399999999999997</v>
      </c>
    </row>
    <row r="332" spans="1:26" ht="14.25" x14ac:dyDescent="0.2">
      <c r="A332" s="47"/>
      <c r="B332" s="48"/>
      <c r="C332" s="48" t="s">
        <v>610</v>
      </c>
      <c r="D332" s="28"/>
      <c r="E332" s="12"/>
      <c r="F332" s="29">
        <f>Source!AL227</f>
        <v>1.54</v>
      </c>
      <c r="G332" s="30" t="str">
        <f>Source!DD227</f>
        <v/>
      </c>
      <c r="H332" s="31">
        <f>ROUND(Source!AC227*Source!I227, 2)</f>
        <v>0.3</v>
      </c>
      <c r="I332" s="30"/>
      <c r="J332" s="30">
        <f>IF(Source!BC227&lt;&gt; 0, Source!BC227, 1)</f>
        <v>8.6999999999999993</v>
      </c>
      <c r="K332" s="31">
        <f>Source!P227</f>
        <v>2.57</v>
      </c>
      <c r="L332" s="32"/>
    </row>
    <row r="333" spans="1:26" ht="14.25" x14ac:dyDescent="0.2">
      <c r="A333" s="47"/>
      <c r="B333" s="48"/>
      <c r="C333" s="48" t="s">
        <v>602</v>
      </c>
      <c r="D333" s="28" t="s">
        <v>603</v>
      </c>
      <c r="E333" s="12">
        <f>Source!BZ227</f>
        <v>105</v>
      </c>
      <c r="F333" s="51"/>
      <c r="G333" s="30"/>
      <c r="H333" s="31">
        <f>SUM(S328:S336)</f>
        <v>115.31</v>
      </c>
      <c r="I333" s="33"/>
      <c r="J333" s="27">
        <f>Source!AT227</f>
        <v>105</v>
      </c>
      <c r="K333" s="31">
        <f>SUM(T328:T336)</f>
        <v>3465.16</v>
      </c>
      <c r="L333" s="32"/>
    </row>
    <row r="334" spans="1:26" ht="14.25" x14ac:dyDescent="0.2">
      <c r="A334" s="47"/>
      <c r="B334" s="48"/>
      <c r="C334" s="48" t="s">
        <v>604</v>
      </c>
      <c r="D334" s="28" t="s">
        <v>603</v>
      </c>
      <c r="E334" s="12">
        <f>Source!CA227</f>
        <v>55</v>
      </c>
      <c r="F334" s="51"/>
      <c r="G334" s="30"/>
      <c r="H334" s="31">
        <f>SUM(U328:U336)</f>
        <v>60.4</v>
      </c>
      <c r="I334" s="33"/>
      <c r="J334" s="27">
        <f>Source!AU227</f>
        <v>55</v>
      </c>
      <c r="K334" s="31">
        <f>SUM(V328:V336)</f>
        <v>1815.08</v>
      </c>
      <c r="L334" s="32"/>
    </row>
    <row r="335" spans="1:26" ht="14.25" x14ac:dyDescent="0.2">
      <c r="A335" s="47"/>
      <c r="B335" s="48"/>
      <c r="C335" s="48" t="s">
        <v>605</v>
      </c>
      <c r="D335" s="28" t="s">
        <v>606</v>
      </c>
      <c r="E335" s="12">
        <f>Source!AQ227</f>
        <v>51.89</v>
      </c>
      <c r="F335" s="29"/>
      <c r="G335" s="30" t="str">
        <f>Source!DI227</f>
        <v>)*1,15</v>
      </c>
      <c r="H335" s="31"/>
      <c r="I335" s="30"/>
      <c r="J335" s="30"/>
      <c r="K335" s="31"/>
      <c r="L335" s="42">
        <f>Source!U227</f>
        <v>11.457312</v>
      </c>
    </row>
    <row r="336" spans="1:26" ht="14.25" x14ac:dyDescent="0.2">
      <c r="A336" s="49" t="str">
        <f>Source!E229</f>
        <v>4,1</v>
      </c>
      <c r="B336" s="50" t="str">
        <f>Source!F229</f>
        <v>101-3172</v>
      </c>
      <c r="C336" s="50" t="str">
        <f>Source!G229</f>
        <v>Шпатлевка Ветонит ТТ</v>
      </c>
      <c r="D336" s="34" t="str">
        <f>Source!H229</f>
        <v>т</v>
      </c>
      <c r="E336" s="35">
        <f>Source!I229</f>
        <v>0.16320000000000001</v>
      </c>
      <c r="F336" s="36">
        <f>Source!AL229+Source!AM229+Source!AO229</f>
        <v>7329.36</v>
      </c>
      <c r="G336" s="43" t="s">
        <v>3</v>
      </c>
      <c r="H336" s="38">
        <f>ROUND(Source!AC229*Source!I229, 2)+ROUND(Source!AD229*Source!I229, 2)+ROUND(Source!AF229*Source!I229, 2)</f>
        <v>1196.1500000000001</v>
      </c>
      <c r="I336" s="37"/>
      <c r="J336" s="37">
        <f>IF(Source!BC229&lt;&gt; 0, Source!BC229, 1)</f>
        <v>2.44</v>
      </c>
      <c r="K336" s="38">
        <f>Source!O229</f>
        <v>2918.61</v>
      </c>
      <c r="L336" s="44"/>
      <c r="S336">
        <f>ROUND((Source!FX229/100)*((ROUND(Source!AF229*Source!I229, 2)+ROUND(Source!AE229*Source!I229, 2))), 2)</f>
        <v>0</v>
      </c>
      <c r="T336">
        <f>Source!X229</f>
        <v>0</v>
      </c>
      <c r="U336">
        <f>ROUND((Source!FY229/100)*((ROUND(Source!AF229*Source!I229, 2)+ROUND(Source!AE229*Source!I229, 2))), 2)</f>
        <v>0</v>
      </c>
      <c r="V336">
        <f>Source!Y229</f>
        <v>0</v>
      </c>
      <c r="W336">
        <f>IF(Source!BI229&lt;=1,H336, 0)</f>
        <v>1196.1500000000001</v>
      </c>
      <c r="X336">
        <f>IF(Source!BI229=2,H336, 0)</f>
        <v>0</v>
      </c>
      <c r="Y336">
        <f>IF(Source!BI229=3,H336, 0)</f>
        <v>0</v>
      </c>
      <c r="Z336">
        <f>IF(Source!BI229=4,H336, 0)</f>
        <v>0</v>
      </c>
    </row>
    <row r="337" spans="1:26" ht="15" x14ac:dyDescent="0.25">
      <c r="G337" s="69">
        <f>H329+H330+H332+H333+H334+SUM(H336:H336)</f>
        <v>1484.47</v>
      </c>
      <c r="H337" s="69"/>
      <c r="J337" s="69">
        <f>K329+K330+K332+K333+K334+SUM(K336:K336)</f>
        <v>11519.17</v>
      </c>
      <c r="K337" s="69"/>
      <c r="L337" s="40">
        <f>Source!U227</f>
        <v>11.457312</v>
      </c>
      <c r="O337" s="25">
        <f>G337</f>
        <v>1484.47</v>
      </c>
      <c r="P337" s="25">
        <f>J337</f>
        <v>11519.17</v>
      </c>
      <c r="Q337" s="25">
        <f>L337</f>
        <v>11.457312</v>
      </c>
      <c r="W337">
        <f>IF(Source!BI227&lt;=1,H329+H330+H332+H333+H334, 0)</f>
        <v>288.32</v>
      </c>
      <c r="X337">
        <f>IF(Source!BI227=2,H329+H330+H332+H333+H334, 0)</f>
        <v>0</v>
      </c>
      <c r="Y337">
        <f>IF(Source!BI227=3,H329+H330+H332+H333+H334, 0)</f>
        <v>0</v>
      </c>
      <c r="Z337">
        <f>IF(Source!BI227=4,H329+H330+H332+H333+H334, 0)</f>
        <v>0</v>
      </c>
    </row>
    <row r="338" spans="1:26" ht="79.5" x14ac:dyDescent="0.2">
      <c r="A338" s="47" t="str">
        <f>Source!E233</f>
        <v>5</v>
      </c>
      <c r="B338" s="48" t="s">
        <v>611</v>
      </c>
      <c r="C338" s="48" t="str">
        <f>Source!G233</f>
        <v>Гидроизоляция боковая обмазочная битумная в 2 слоя по выровненной поверхности бутовой кладки, кирпичу, бетону</v>
      </c>
      <c r="D338" s="28" t="str">
        <f>Source!H233</f>
        <v>100 м2 изолируемой поверхности</v>
      </c>
      <c r="E338" s="12">
        <f>Source!I233</f>
        <v>0.192</v>
      </c>
      <c r="F338" s="29">
        <f>Source!AL233+Source!AM233+Source!AO233</f>
        <v>1176.02</v>
      </c>
      <c r="G338" s="30"/>
      <c r="H338" s="31"/>
      <c r="I338" s="30" t="str">
        <f>Source!BO233</f>
        <v>08-01-003-7</v>
      </c>
      <c r="J338" s="30"/>
      <c r="K338" s="31"/>
      <c r="L338" s="32"/>
      <c r="S338">
        <f>ROUND((Source!FX233/100)*((ROUND(Source!AF233*Source!I233, 2)+ROUND(Source!AE233*Source!I233, 2))), 2)</f>
        <v>54.31</v>
      </c>
      <c r="T338">
        <f>Source!X233</f>
        <v>1631.98</v>
      </c>
      <c r="U338">
        <f>ROUND((Source!FY233/100)*((ROUND(Source!AF233*Source!I233, 2)+ROUND(Source!AE233*Source!I233, 2))), 2)</f>
        <v>35.619999999999997</v>
      </c>
      <c r="V338">
        <f>Source!Y233</f>
        <v>1070.1500000000001</v>
      </c>
    </row>
    <row r="339" spans="1:26" ht="14.25" x14ac:dyDescent="0.2">
      <c r="A339" s="47"/>
      <c r="B339" s="48"/>
      <c r="C339" s="48" t="s">
        <v>601</v>
      </c>
      <c r="D339" s="28"/>
      <c r="E339" s="12"/>
      <c r="F339" s="29">
        <f>Source!AO233</f>
        <v>201.61</v>
      </c>
      <c r="G339" s="30" t="str">
        <f>Source!DG233</f>
        <v>)*1,15</v>
      </c>
      <c r="H339" s="31">
        <f>ROUND(Source!AF233*Source!I233, 2)</f>
        <v>44.52</v>
      </c>
      <c r="I339" s="30"/>
      <c r="J339" s="30">
        <f>IF(Source!BA233&lt;&gt; 0, Source!BA233, 1)</f>
        <v>30.05</v>
      </c>
      <c r="K339" s="31">
        <f>Source!S233</f>
        <v>1337.69</v>
      </c>
      <c r="L339" s="32"/>
      <c r="R339">
        <f>H339</f>
        <v>44.52</v>
      </c>
    </row>
    <row r="340" spans="1:26" ht="14.25" x14ac:dyDescent="0.2">
      <c r="A340" s="47"/>
      <c r="B340" s="48"/>
      <c r="C340" s="48" t="s">
        <v>152</v>
      </c>
      <c r="D340" s="28"/>
      <c r="E340" s="12"/>
      <c r="F340" s="29">
        <f>Source!AM233</f>
        <v>75.930000000000007</v>
      </c>
      <c r="G340" s="30" t="str">
        <f>Source!DE233</f>
        <v>)*1,25</v>
      </c>
      <c r="H340" s="31">
        <f>ROUND(Source!AD233*Source!I233, 2)</f>
        <v>18.22</v>
      </c>
      <c r="I340" s="30"/>
      <c r="J340" s="30">
        <f>IF(Source!BB233&lt;&gt; 0, Source!BB233, 1)</f>
        <v>5.48</v>
      </c>
      <c r="K340" s="31">
        <f>Source!Q233</f>
        <v>99.86</v>
      </c>
      <c r="L340" s="32"/>
    </row>
    <row r="341" spans="1:26" ht="14.25" x14ac:dyDescent="0.2">
      <c r="A341" s="47"/>
      <c r="B341" s="48"/>
      <c r="C341" s="48" t="s">
        <v>610</v>
      </c>
      <c r="D341" s="28"/>
      <c r="E341" s="12"/>
      <c r="F341" s="29">
        <f>Source!AL233</f>
        <v>898.48</v>
      </c>
      <c r="G341" s="30" t="str">
        <f>Source!DD233</f>
        <v/>
      </c>
      <c r="H341" s="31">
        <f>ROUND(Source!AC233*Source!I233, 2)</f>
        <v>172.51</v>
      </c>
      <c r="I341" s="30"/>
      <c r="J341" s="30">
        <f>IF(Source!BC233&lt;&gt; 0, Source!BC233, 1)</f>
        <v>6.92</v>
      </c>
      <c r="K341" s="31">
        <f>Source!P233</f>
        <v>1193.76</v>
      </c>
      <c r="L341" s="32"/>
    </row>
    <row r="342" spans="1:26" ht="14.25" x14ac:dyDescent="0.2">
      <c r="A342" s="47"/>
      <c r="B342" s="48"/>
      <c r="C342" s="48" t="s">
        <v>602</v>
      </c>
      <c r="D342" s="28" t="s">
        <v>603</v>
      </c>
      <c r="E342" s="12">
        <f>Source!BZ233</f>
        <v>122</v>
      </c>
      <c r="F342" s="51"/>
      <c r="G342" s="30"/>
      <c r="H342" s="31">
        <f>SUM(S338:S347)</f>
        <v>54.31</v>
      </c>
      <c r="I342" s="33"/>
      <c r="J342" s="27">
        <f>Source!AT233</f>
        <v>122</v>
      </c>
      <c r="K342" s="31">
        <f>SUM(T338:T347)</f>
        <v>1631.98</v>
      </c>
      <c r="L342" s="32"/>
    </row>
    <row r="343" spans="1:26" ht="14.25" x14ac:dyDescent="0.2">
      <c r="A343" s="47"/>
      <c r="B343" s="48"/>
      <c r="C343" s="48" t="s">
        <v>604</v>
      </c>
      <c r="D343" s="28" t="s">
        <v>603</v>
      </c>
      <c r="E343" s="12">
        <f>Source!CA233</f>
        <v>80</v>
      </c>
      <c r="F343" s="51"/>
      <c r="G343" s="30"/>
      <c r="H343" s="31">
        <f>SUM(U338:U347)</f>
        <v>35.619999999999997</v>
      </c>
      <c r="I343" s="33"/>
      <c r="J343" s="27">
        <f>Source!AU233</f>
        <v>80</v>
      </c>
      <c r="K343" s="31">
        <f>SUM(V338:V347)</f>
        <v>1070.1500000000001</v>
      </c>
      <c r="L343" s="32"/>
    </row>
    <row r="344" spans="1:26" ht="14.25" x14ac:dyDescent="0.2">
      <c r="A344" s="47"/>
      <c r="B344" s="48"/>
      <c r="C344" s="48" t="s">
        <v>605</v>
      </c>
      <c r="D344" s="28" t="s">
        <v>606</v>
      </c>
      <c r="E344" s="12">
        <f>Source!AQ233</f>
        <v>21.2</v>
      </c>
      <c r="F344" s="29"/>
      <c r="G344" s="30" t="str">
        <f>Source!DI233</f>
        <v>)*1,15</v>
      </c>
      <c r="H344" s="31"/>
      <c r="I344" s="30"/>
      <c r="J344" s="30"/>
      <c r="K344" s="31"/>
      <c r="L344" s="42">
        <f>Source!U233</f>
        <v>4.6809599999999998</v>
      </c>
    </row>
    <row r="345" spans="1:26" ht="28.5" x14ac:dyDescent="0.2">
      <c r="A345" s="47" t="str">
        <f>Source!E235</f>
        <v>5,1</v>
      </c>
      <c r="B345" s="48" t="str">
        <f>Source!F235</f>
        <v>101-0322</v>
      </c>
      <c r="C345" s="48" t="str">
        <f>Source!G235</f>
        <v>Керосин для технических целей марок КТ-1, КТ-2</v>
      </c>
      <c r="D345" s="28" t="str">
        <f>Source!H235</f>
        <v>т</v>
      </c>
      <c r="E345" s="12">
        <f>Source!I235</f>
        <v>-4.6080000000000001E-3</v>
      </c>
      <c r="F345" s="29">
        <f>Source!AL235+Source!AM235+Source!AO235</f>
        <v>2606.89</v>
      </c>
      <c r="G345" s="45" t="s">
        <v>3</v>
      </c>
      <c r="H345" s="31">
        <f>ROUND(Source!AC235*Source!I235, 2)+ROUND(Source!AD235*Source!I235, 2)+ROUND(Source!AF235*Source!I235, 2)</f>
        <v>-12.01</v>
      </c>
      <c r="I345" s="30"/>
      <c r="J345" s="30">
        <f>IF(Source!BC235&lt;&gt; 0, Source!BC235, 1)</f>
        <v>12.96</v>
      </c>
      <c r="K345" s="31">
        <f>Source!O235</f>
        <v>-155.68</v>
      </c>
      <c r="L345" s="32"/>
      <c r="S345">
        <f>ROUND((Source!FX235/100)*((ROUND(Source!AF235*Source!I235, 2)+ROUND(Source!AE235*Source!I235, 2))), 2)</f>
        <v>0</v>
      </c>
      <c r="T345">
        <f>Source!X235</f>
        <v>0</v>
      </c>
      <c r="U345">
        <f>ROUND((Source!FY235/100)*((ROUND(Source!AF235*Source!I235, 2)+ROUND(Source!AE235*Source!I235, 2))), 2)</f>
        <v>0</v>
      </c>
      <c r="V345">
        <f>Source!Y235</f>
        <v>0</v>
      </c>
      <c r="W345">
        <f>IF(Source!BI235&lt;=1,H345, 0)</f>
        <v>-12.01</v>
      </c>
      <c r="X345">
        <f>IF(Source!BI235=2,H345, 0)</f>
        <v>0</v>
      </c>
      <c r="Y345">
        <f>IF(Source!BI235=3,H345, 0)</f>
        <v>0</v>
      </c>
      <c r="Z345">
        <f>IF(Source!BI235=4,H345, 0)</f>
        <v>0</v>
      </c>
    </row>
    <row r="346" spans="1:26" ht="14.25" x14ac:dyDescent="0.2">
      <c r="A346" s="47" t="str">
        <f>Source!E237</f>
        <v>5,2</v>
      </c>
      <c r="B346" s="48" t="str">
        <f>Source!F237</f>
        <v>101-0594</v>
      </c>
      <c r="C346" s="48" t="str">
        <f>Source!G237</f>
        <v>Мастика битумная кровельная горячая</v>
      </c>
      <c r="D346" s="28" t="str">
        <f>Source!H237</f>
        <v>т</v>
      </c>
      <c r="E346" s="12">
        <f>Source!I237</f>
        <v>-4.6080000000000003E-2</v>
      </c>
      <c r="F346" s="29">
        <f>Source!AL237+Source!AM237+Source!AO237</f>
        <v>3390</v>
      </c>
      <c r="G346" s="45" t="s">
        <v>3</v>
      </c>
      <c r="H346" s="31">
        <f>ROUND(Source!AC237*Source!I237, 2)+ROUND(Source!AD237*Source!I237, 2)+ROUND(Source!AF237*Source!I237, 2)</f>
        <v>-156.21</v>
      </c>
      <c r="I346" s="30"/>
      <c r="J346" s="30">
        <f>IF(Source!BC237&lt;&gt; 0, Source!BC237, 1)</f>
        <v>6.22</v>
      </c>
      <c r="K346" s="31">
        <f>Source!O237</f>
        <v>-971.63</v>
      </c>
      <c r="L346" s="32"/>
      <c r="S346">
        <f>ROUND((Source!FX237/100)*((ROUND(Source!AF237*Source!I237, 2)+ROUND(Source!AE237*Source!I237, 2))), 2)</f>
        <v>0</v>
      </c>
      <c r="T346">
        <f>Source!X237</f>
        <v>0</v>
      </c>
      <c r="U346">
        <f>ROUND((Source!FY237/100)*((ROUND(Source!AF237*Source!I237, 2)+ROUND(Source!AE237*Source!I237, 2))), 2)</f>
        <v>0</v>
      </c>
      <c r="V346">
        <f>Source!Y237</f>
        <v>0</v>
      </c>
      <c r="W346">
        <f>IF(Source!BI237&lt;=1,H346, 0)</f>
        <v>-156.21</v>
      </c>
      <c r="X346">
        <f>IF(Source!BI237=2,H346, 0)</f>
        <v>0</v>
      </c>
      <c r="Y346">
        <f>IF(Source!BI237=3,H346, 0)</f>
        <v>0</v>
      </c>
      <c r="Z346">
        <f>IF(Source!BI237=4,H346, 0)</f>
        <v>0</v>
      </c>
    </row>
    <row r="347" spans="1:26" ht="28.5" x14ac:dyDescent="0.2">
      <c r="A347" s="49" t="str">
        <f>Source!E239</f>
        <v>5,3</v>
      </c>
      <c r="B347" s="50" t="str">
        <f>Source!F239</f>
        <v>101-4725</v>
      </c>
      <c r="C347" s="50" t="str">
        <f>Source!G239</f>
        <v>Мастика кровельная холодная ТЕХНОНИКОЛЬ №21 (Техномаст)</v>
      </c>
      <c r="D347" s="34" t="str">
        <f>Source!H239</f>
        <v>кг</v>
      </c>
      <c r="E347" s="35">
        <f>Source!I239</f>
        <v>92.16</v>
      </c>
      <c r="F347" s="36">
        <f>Source!AL239+Source!AM239+Source!AO239</f>
        <v>14.41</v>
      </c>
      <c r="G347" s="43" t="s">
        <v>3</v>
      </c>
      <c r="H347" s="38">
        <f>ROUND(Source!AC239*Source!I239, 2)+ROUND(Source!AD239*Source!I239, 2)+ROUND(Source!AF239*Source!I239, 2)</f>
        <v>1328.03</v>
      </c>
      <c r="I347" s="37"/>
      <c r="J347" s="37">
        <f>IF(Source!BC239&lt;&gt; 0, Source!BC239, 1)</f>
        <v>10.41</v>
      </c>
      <c r="K347" s="38">
        <f>Source!O239</f>
        <v>13824.75</v>
      </c>
      <c r="L347" s="44"/>
      <c r="S347">
        <f>ROUND((Source!FX239/100)*((ROUND(Source!AF239*Source!I239, 2)+ROUND(Source!AE239*Source!I239, 2))), 2)</f>
        <v>0</v>
      </c>
      <c r="T347">
        <f>Source!X239</f>
        <v>0</v>
      </c>
      <c r="U347">
        <f>ROUND((Source!FY239/100)*((ROUND(Source!AF239*Source!I239, 2)+ROUND(Source!AE239*Source!I239, 2))), 2)</f>
        <v>0</v>
      </c>
      <c r="V347">
        <f>Source!Y239</f>
        <v>0</v>
      </c>
      <c r="W347">
        <f>IF(Source!BI239&lt;=1,H347, 0)</f>
        <v>1328.03</v>
      </c>
      <c r="X347">
        <f>IF(Source!BI239=2,H347, 0)</f>
        <v>0</v>
      </c>
      <c r="Y347">
        <f>IF(Source!BI239=3,H347, 0)</f>
        <v>0</v>
      </c>
      <c r="Z347">
        <f>IF(Source!BI239=4,H347, 0)</f>
        <v>0</v>
      </c>
    </row>
    <row r="348" spans="1:26" ht="15" x14ac:dyDescent="0.25">
      <c r="G348" s="69">
        <f>H339+H340+H341+H342+H343+SUM(H345:H347)</f>
        <v>1484.99</v>
      </c>
      <c r="H348" s="69"/>
      <c r="J348" s="69">
        <f>K339+K340+K341+K342+K343+SUM(K345:K347)</f>
        <v>18030.88</v>
      </c>
      <c r="K348" s="69"/>
      <c r="L348" s="40">
        <f>Source!U233</f>
        <v>4.6809599999999998</v>
      </c>
      <c r="O348" s="25">
        <f>G348</f>
        <v>1484.99</v>
      </c>
      <c r="P348" s="25">
        <f>J348</f>
        <v>18030.88</v>
      </c>
      <c r="Q348" s="25">
        <f>L348</f>
        <v>4.6809599999999998</v>
      </c>
      <c r="W348">
        <f>IF(Source!BI233&lt;=1,H339+H340+H341+H342+H343, 0)</f>
        <v>325.18</v>
      </c>
      <c r="X348">
        <f>IF(Source!BI233=2,H339+H340+H341+H342+H343, 0)</f>
        <v>0</v>
      </c>
      <c r="Y348">
        <f>IF(Source!BI233=3,H339+H340+H341+H342+H343, 0)</f>
        <v>0</v>
      </c>
      <c r="Z348">
        <f>IF(Source!BI233=4,H339+H340+H341+H342+H343, 0)</f>
        <v>0</v>
      </c>
    </row>
    <row r="349" spans="1:26" ht="99.75" x14ac:dyDescent="0.2">
      <c r="A349" s="47" t="str">
        <f>Source!E241</f>
        <v>6</v>
      </c>
      <c r="B349" s="48" t="s">
        <v>620</v>
      </c>
      <c r="C349" s="48" t="str">
        <f>Source!G241</f>
        <v>Устройство подстилающих и выравнивающих слоев оснований из песка (10 см)</v>
      </c>
      <c r="D349" s="28" t="str">
        <f>Source!H241</f>
        <v>100 м3 материала основания (в плотном теле)</v>
      </c>
      <c r="E349" s="12">
        <f>Source!I241</f>
        <v>1.89E-2</v>
      </c>
      <c r="F349" s="29">
        <f>Source!AL241+Source!AM241+Source!AO241</f>
        <v>2324.46</v>
      </c>
      <c r="G349" s="30"/>
      <c r="H349" s="31"/>
      <c r="I349" s="30" t="str">
        <f>Source!BO241</f>
        <v>27-04-001-1</v>
      </c>
      <c r="J349" s="30"/>
      <c r="K349" s="31"/>
      <c r="L349" s="32"/>
      <c r="S349">
        <f>ROUND((Source!FX241/100)*((ROUND(Source!AF241*Source!I241, 2)+ROUND(Source!AE241*Source!I241, 2))), 2)</f>
        <v>9.84</v>
      </c>
      <c r="T349">
        <f>Source!X241</f>
        <v>295.89</v>
      </c>
      <c r="U349">
        <f>ROUND((Source!FY241/100)*((ROUND(Source!AF241*Source!I241, 2)+ROUND(Source!AE241*Source!I241, 2))), 2)</f>
        <v>6.58</v>
      </c>
      <c r="V349">
        <f>Source!Y241</f>
        <v>197.95</v>
      </c>
    </row>
    <row r="350" spans="1:26" ht="14.25" x14ac:dyDescent="0.2">
      <c r="A350" s="47"/>
      <c r="B350" s="48"/>
      <c r="C350" s="48" t="s">
        <v>601</v>
      </c>
      <c r="D350" s="28"/>
      <c r="E350" s="12"/>
      <c r="F350" s="29">
        <f>Source!AO241</f>
        <v>126.07</v>
      </c>
      <c r="G350" s="30" t="str">
        <f>Source!DG241</f>
        <v>)*1,15</v>
      </c>
      <c r="H350" s="31">
        <f>ROUND(Source!AF241*Source!I241, 2)</f>
        <v>2.74</v>
      </c>
      <c r="I350" s="30"/>
      <c r="J350" s="30">
        <f>IF(Source!BA241&lt;&gt; 0, Source!BA241, 1)</f>
        <v>30.05</v>
      </c>
      <c r="K350" s="31">
        <f>Source!S241</f>
        <v>82.34</v>
      </c>
      <c r="L350" s="32"/>
      <c r="R350">
        <f>H350</f>
        <v>2.74</v>
      </c>
    </row>
    <row r="351" spans="1:26" ht="14.25" x14ac:dyDescent="0.2">
      <c r="A351" s="47"/>
      <c r="B351" s="48"/>
      <c r="C351" s="48" t="s">
        <v>152</v>
      </c>
      <c r="D351" s="28"/>
      <c r="E351" s="12"/>
      <c r="F351" s="29">
        <f>Source!AM241</f>
        <v>2186.19</v>
      </c>
      <c r="G351" s="30" t="str">
        <f>Source!DE241</f>
        <v>)*1,25</v>
      </c>
      <c r="H351" s="31">
        <f>ROUND(Source!AD241*Source!I241, 2)</f>
        <v>51.65</v>
      </c>
      <c r="I351" s="30"/>
      <c r="J351" s="30">
        <f>IF(Source!BB241&lt;&gt; 0, Source!BB241, 1)</f>
        <v>6.93</v>
      </c>
      <c r="K351" s="31">
        <f>Source!Q241</f>
        <v>357.93</v>
      </c>
      <c r="L351" s="32"/>
    </row>
    <row r="352" spans="1:26" ht="14.25" x14ac:dyDescent="0.2">
      <c r="A352" s="47"/>
      <c r="B352" s="48"/>
      <c r="C352" s="48" t="s">
        <v>607</v>
      </c>
      <c r="D352" s="28"/>
      <c r="E352" s="12"/>
      <c r="F352" s="29">
        <f>Source!AN241</f>
        <v>177.53</v>
      </c>
      <c r="G352" s="30" t="str">
        <f>Source!DF241</f>
        <v>)*1,25</v>
      </c>
      <c r="H352" s="41">
        <f>ROUND(Source!AE241*Source!I241, 2)</f>
        <v>4.1900000000000004</v>
      </c>
      <c r="I352" s="30"/>
      <c r="J352" s="30">
        <f>IF(Source!BS241&lt;&gt; 0, Source!BS241, 1)</f>
        <v>30.05</v>
      </c>
      <c r="K352" s="41">
        <f>Source!R241</f>
        <v>126.03</v>
      </c>
      <c r="L352" s="32"/>
      <c r="R352">
        <f>H352</f>
        <v>4.1900000000000004</v>
      </c>
    </row>
    <row r="353" spans="1:26" ht="14.25" x14ac:dyDescent="0.2">
      <c r="A353" s="47"/>
      <c r="B353" s="48"/>
      <c r="C353" s="48" t="s">
        <v>610</v>
      </c>
      <c r="D353" s="28"/>
      <c r="E353" s="12"/>
      <c r="F353" s="29">
        <f>Source!AL241</f>
        <v>12.2</v>
      </c>
      <c r="G353" s="30" t="str">
        <f>Source!DD241</f>
        <v/>
      </c>
      <c r="H353" s="31">
        <f>ROUND(Source!AC241*Source!I241, 2)</f>
        <v>0.23</v>
      </c>
      <c r="I353" s="30"/>
      <c r="J353" s="30">
        <f>IF(Source!BC241&lt;&gt; 0, Source!BC241, 1)</f>
        <v>8.7200000000000006</v>
      </c>
      <c r="K353" s="31">
        <f>Source!P241</f>
        <v>2.0099999999999998</v>
      </c>
      <c r="L353" s="32"/>
    </row>
    <row r="354" spans="1:26" ht="14.25" x14ac:dyDescent="0.2">
      <c r="A354" s="47"/>
      <c r="B354" s="48"/>
      <c r="C354" s="48" t="s">
        <v>602</v>
      </c>
      <c r="D354" s="28" t="s">
        <v>603</v>
      </c>
      <c r="E354" s="12">
        <f>Source!BZ241</f>
        <v>142</v>
      </c>
      <c r="F354" s="51"/>
      <c r="G354" s="30"/>
      <c r="H354" s="31">
        <f>SUM(S349:S357)</f>
        <v>9.84</v>
      </c>
      <c r="I354" s="33"/>
      <c r="J354" s="27">
        <f>Source!AT241</f>
        <v>142</v>
      </c>
      <c r="K354" s="31">
        <f>SUM(T349:T357)</f>
        <v>295.89</v>
      </c>
      <c r="L354" s="32"/>
    </row>
    <row r="355" spans="1:26" ht="14.25" x14ac:dyDescent="0.2">
      <c r="A355" s="47"/>
      <c r="B355" s="48"/>
      <c r="C355" s="48" t="s">
        <v>604</v>
      </c>
      <c r="D355" s="28" t="s">
        <v>603</v>
      </c>
      <c r="E355" s="12">
        <f>Source!CA241</f>
        <v>95</v>
      </c>
      <c r="F355" s="51"/>
      <c r="G355" s="30"/>
      <c r="H355" s="31">
        <f>SUM(U349:U357)</f>
        <v>6.58</v>
      </c>
      <c r="I355" s="33"/>
      <c r="J355" s="27">
        <f>Source!AU241</f>
        <v>95</v>
      </c>
      <c r="K355" s="31">
        <f>SUM(V349:V357)</f>
        <v>197.95</v>
      </c>
      <c r="L355" s="32"/>
    </row>
    <row r="356" spans="1:26" ht="14.25" x14ac:dyDescent="0.2">
      <c r="A356" s="47"/>
      <c r="B356" s="48"/>
      <c r="C356" s="48" t="s">
        <v>605</v>
      </c>
      <c r="D356" s="28" t="s">
        <v>606</v>
      </c>
      <c r="E356" s="12">
        <f>Source!AQ241</f>
        <v>15.72</v>
      </c>
      <c r="F356" s="29"/>
      <c r="G356" s="30" t="str">
        <f>Source!DI241</f>
        <v>)*1,15</v>
      </c>
      <c r="H356" s="31"/>
      <c r="I356" s="30"/>
      <c r="J356" s="30"/>
      <c r="K356" s="31"/>
      <c r="L356" s="42">
        <f>Source!U241</f>
        <v>0.34167419999999998</v>
      </c>
    </row>
    <row r="357" spans="1:26" ht="28.5" x14ac:dyDescent="0.2">
      <c r="A357" s="49" t="str">
        <f>Source!E243</f>
        <v>6,1</v>
      </c>
      <c r="B357" s="50" t="str">
        <f>Source!F243</f>
        <v>408-0122</v>
      </c>
      <c r="C357" s="50" t="str">
        <f>Source!G243</f>
        <v>Песок природный для строительных работ средний</v>
      </c>
      <c r="D357" s="34" t="str">
        <f>Source!H243</f>
        <v>м3</v>
      </c>
      <c r="E357" s="35">
        <f>Source!I243</f>
        <v>1.96</v>
      </c>
      <c r="F357" s="36">
        <f>Source!AL243+Source!AM243+Source!AO243</f>
        <v>55.26</v>
      </c>
      <c r="G357" s="43" t="s">
        <v>3</v>
      </c>
      <c r="H357" s="38">
        <f>ROUND(Source!AC243*Source!I243, 2)+ROUND(Source!AD243*Source!I243, 2)+ROUND(Source!AF243*Source!I243, 2)</f>
        <v>108.31</v>
      </c>
      <c r="I357" s="37"/>
      <c r="J357" s="37">
        <f>IF(Source!BC243&lt;&gt; 0, Source!BC243, 1)</f>
        <v>9.9600000000000009</v>
      </c>
      <c r="K357" s="38">
        <f>Source!O243</f>
        <v>1078.76</v>
      </c>
      <c r="L357" s="44"/>
      <c r="S357">
        <f>ROUND((Source!FX243/100)*((ROUND(Source!AF243*Source!I243, 2)+ROUND(Source!AE243*Source!I243, 2))), 2)</f>
        <v>0</v>
      </c>
      <c r="T357">
        <f>Source!X243</f>
        <v>0</v>
      </c>
      <c r="U357">
        <f>ROUND((Source!FY243/100)*((ROUND(Source!AF243*Source!I243, 2)+ROUND(Source!AE243*Source!I243, 2))), 2)</f>
        <v>0</v>
      </c>
      <c r="V357">
        <f>Source!Y243</f>
        <v>0</v>
      </c>
      <c r="W357">
        <f>IF(Source!BI243&lt;=1,H357, 0)</f>
        <v>108.31</v>
      </c>
      <c r="X357">
        <f>IF(Source!BI243=2,H357, 0)</f>
        <v>0</v>
      </c>
      <c r="Y357">
        <f>IF(Source!BI243=3,H357, 0)</f>
        <v>0</v>
      </c>
      <c r="Z357">
        <f>IF(Source!BI243=4,H357, 0)</f>
        <v>0</v>
      </c>
    </row>
    <row r="358" spans="1:26" ht="15" x14ac:dyDescent="0.25">
      <c r="G358" s="69">
        <f>H350+H351+H353+H354+H355+SUM(H357:H357)</f>
        <v>179.35</v>
      </c>
      <c r="H358" s="69"/>
      <c r="J358" s="69">
        <f>K350+K351+K353+K354+K355+SUM(K357:K357)</f>
        <v>2014.8799999999999</v>
      </c>
      <c r="K358" s="69"/>
      <c r="L358" s="40">
        <f>Source!U241</f>
        <v>0.34167419999999998</v>
      </c>
      <c r="O358" s="25">
        <f>G358</f>
        <v>179.35</v>
      </c>
      <c r="P358" s="25">
        <f>J358</f>
        <v>2014.8799999999999</v>
      </c>
      <c r="Q358" s="25">
        <f>L358</f>
        <v>0.34167419999999998</v>
      </c>
      <c r="W358">
        <f>IF(Source!BI241&lt;=1,H350+H351+H353+H354+H355, 0)</f>
        <v>71.039999999999992</v>
      </c>
      <c r="X358">
        <f>IF(Source!BI241=2,H350+H351+H353+H354+H355, 0)</f>
        <v>0</v>
      </c>
      <c r="Y358">
        <f>IF(Source!BI241=3,H350+H351+H353+H354+H355, 0)</f>
        <v>0</v>
      </c>
      <c r="Z358">
        <f>IF(Source!BI241=4,H350+H351+H353+H354+H355, 0)</f>
        <v>0</v>
      </c>
    </row>
    <row r="359" spans="1:26" ht="79.5" x14ac:dyDescent="0.2">
      <c r="A359" s="47" t="str">
        <f>Source!E245</f>
        <v>7</v>
      </c>
      <c r="B359" s="48" t="s">
        <v>621</v>
      </c>
      <c r="C359" s="48" t="str">
        <f>Source!G245</f>
        <v>Уплотнение грунта пневматическими трамбовками, группа грунтов 1-2</v>
      </c>
      <c r="D359" s="28" t="str">
        <f>Source!H245</f>
        <v>100 м3 уплотненного грунта</v>
      </c>
      <c r="E359" s="12">
        <f>Source!I245</f>
        <v>1.89E-2</v>
      </c>
      <c r="F359" s="29">
        <f>Source!AL245+Source!AM245+Source!AO245</f>
        <v>255.12</v>
      </c>
      <c r="G359" s="30"/>
      <c r="H359" s="31"/>
      <c r="I359" s="30" t="str">
        <f>Source!BO245</f>
        <v>01-02-005-1</v>
      </c>
      <c r="J359" s="30"/>
      <c r="K359" s="31"/>
      <c r="L359" s="32"/>
      <c r="S359">
        <f>ROUND((Source!FX245/100)*((ROUND(Source!AF245*Source!I245, 2)+ROUND(Source!AE245*Source!I245, 2))), 2)</f>
        <v>2.89</v>
      </c>
      <c r="T359">
        <f>Source!X245</f>
        <v>86.94</v>
      </c>
      <c r="U359">
        <f>ROUND((Source!FY245/100)*((ROUND(Source!AF245*Source!I245, 2)+ROUND(Source!AE245*Source!I245, 2))), 2)</f>
        <v>1.52</v>
      </c>
      <c r="V359">
        <f>Source!Y245</f>
        <v>45.76</v>
      </c>
    </row>
    <row r="360" spans="1:26" ht="14.25" x14ac:dyDescent="0.2">
      <c r="A360" s="47"/>
      <c r="B360" s="48"/>
      <c r="C360" s="48" t="s">
        <v>601</v>
      </c>
      <c r="D360" s="28"/>
      <c r="E360" s="12"/>
      <c r="F360" s="29">
        <f>Source!AO245</f>
        <v>106.88</v>
      </c>
      <c r="G360" s="30" t="str">
        <f>Source!DG245</f>
        <v>)*1,15</v>
      </c>
      <c r="H360" s="31">
        <f>ROUND(Source!AF245*Source!I245, 2)</f>
        <v>2.3199999999999998</v>
      </c>
      <c r="I360" s="30"/>
      <c r="J360" s="30">
        <f>IF(Source!BA245&lt;&gt; 0, Source!BA245, 1)</f>
        <v>30.05</v>
      </c>
      <c r="K360" s="31">
        <f>Source!S245</f>
        <v>69.81</v>
      </c>
      <c r="L360" s="32"/>
      <c r="R360">
        <f>H360</f>
        <v>2.3199999999999998</v>
      </c>
    </row>
    <row r="361" spans="1:26" ht="14.25" x14ac:dyDescent="0.2">
      <c r="A361" s="47"/>
      <c r="B361" s="48"/>
      <c r="C361" s="48" t="s">
        <v>152</v>
      </c>
      <c r="D361" s="28"/>
      <c r="E361" s="12"/>
      <c r="F361" s="29">
        <f>Source!AM245</f>
        <v>148.24</v>
      </c>
      <c r="G361" s="30" t="str">
        <f>Source!DE245</f>
        <v>)*1,25</v>
      </c>
      <c r="H361" s="31">
        <f>ROUND(Source!AD245*Source!I245, 2)</f>
        <v>3.5</v>
      </c>
      <c r="I361" s="30"/>
      <c r="J361" s="30">
        <f>IF(Source!BB245&lt;&gt; 0, Source!BB245, 1)</f>
        <v>10.67</v>
      </c>
      <c r="K361" s="31">
        <f>Source!Q245</f>
        <v>37.369999999999997</v>
      </c>
      <c r="L361" s="32"/>
    </row>
    <row r="362" spans="1:26" ht="14.25" x14ac:dyDescent="0.2">
      <c r="A362" s="47"/>
      <c r="B362" s="48"/>
      <c r="C362" s="48" t="s">
        <v>607</v>
      </c>
      <c r="D362" s="28"/>
      <c r="E362" s="12"/>
      <c r="F362" s="29">
        <f>Source!AN245</f>
        <v>30.58</v>
      </c>
      <c r="G362" s="30" t="str">
        <f>Source!DF245</f>
        <v>)*1,25</v>
      </c>
      <c r="H362" s="41">
        <f>ROUND(Source!AE245*Source!I245, 2)</f>
        <v>0.72</v>
      </c>
      <c r="I362" s="30"/>
      <c r="J362" s="30">
        <f>IF(Source!BS245&lt;&gt; 0, Source!BS245, 1)</f>
        <v>30.05</v>
      </c>
      <c r="K362" s="41">
        <f>Source!R245</f>
        <v>21.71</v>
      </c>
      <c r="L362" s="32"/>
      <c r="R362">
        <f>H362</f>
        <v>0.72</v>
      </c>
    </row>
    <row r="363" spans="1:26" ht="14.25" x14ac:dyDescent="0.2">
      <c r="A363" s="47"/>
      <c r="B363" s="48"/>
      <c r="C363" s="48" t="s">
        <v>602</v>
      </c>
      <c r="D363" s="28" t="s">
        <v>603</v>
      </c>
      <c r="E363" s="12">
        <f>Source!BZ245</f>
        <v>95</v>
      </c>
      <c r="F363" s="51"/>
      <c r="G363" s="30"/>
      <c r="H363" s="31">
        <f>SUM(S359:S365)</f>
        <v>2.89</v>
      </c>
      <c r="I363" s="33"/>
      <c r="J363" s="27">
        <f>Source!AT245</f>
        <v>95</v>
      </c>
      <c r="K363" s="31">
        <f>SUM(T359:T365)</f>
        <v>86.94</v>
      </c>
      <c r="L363" s="32"/>
    </row>
    <row r="364" spans="1:26" ht="14.25" x14ac:dyDescent="0.2">
      <c r="A364" s="47"/>
      <c r="B364" s="48"/>
      <c r="C364" s="48" t="s">
        <v>604</v>
      </c>
      <c r="D364" s="28" t="s">
        <v>603</v>
      </c>
      <c r="E364" s="12">
        <f>Source!CA245</f>
        <v>50</v>
      </c>
      <c r="F364" s="51"/>
      <c r="G364" s="30"/>
      <c r="H364" s="31">
        <f>SUM(U359:U365)</f>
        <v>1.52</v>
      </c>
      <c r="I364" s="33"/>
      <c r="J364" s="27">
        <f>Source!AU245</f>
        <v>50</v>
      </c>
      <c r="K364" s="31">
        <f>SUM(V359:V365)</f>
        <v>45.76</v>
      </c>
      <c r="L364" s="32"/>
    </row>
    <row r="365" spans="1:26" ht="14.25" x14ac:dyDescent="0.2">
      <c r="A365" s="49"/>
      <c r="B365" s="50"/>
      <c r="C365" s="50" t="s">
        <v>605</v>
      </c>
      <c r="D365" s="34" t="s">
        <v>606</v>
      </c>
      <c r="E365" s="35">
        <f>Source!AQ245</f>
        <v>12.53</v>
      </c>
      <c r="F365" s="36"/>
      <c r="G365" s="37" t="str">
        <f>Source!DI245</f>
        <v>)*1,15</v>
      </c>
      <c r="H365" s="38"/>
      <c r="I365" s="37"/>
      <c r="J365" s="37"/>
      <c r="K365" s="38"/>
      <c r="L365" s="39">
        <f>Source!U245</f>
        <v>0.27233954999999999</v>
      </c>
    </row>
    <row r="366" spans="1:26" ht="15" x14ac:dyDescent="0.25">
      <c r="G366" s="69">
        <f>H360+H361+H363+H364</f>
        <v>10.23</v>
      </c>
      <c r="H366" s="69"/>
      <c r="J366" s="69">
        <f>K360+K361+K363+K364</f>
        <v>239.88</v>
      </c>
      <c r="K366" s="69"/>
      <c r="L366" s="40">
        <f>Source!U245</f>
        <v>0.27233954999999999</v>
      </c>
      <c r="O366" s="25">
        <f>G366</f>
        <v>10.23</v>
      </c>
      <c r="P366" s="25">
        <f>J366</f>
        <v>239.88</v>
      </c>
      <c r="Q366" s="25">
        <f>L366</f>
        <v>0.27233954999999999</v>
      </c>
      <c r="W366">
        <f>IF(Source!BI245&lt;=1,H360+H361+H363+H364, 0)</f>
        <v>10.23</v>
      </c>
      <c r="X366">
        <f>IF(Source!BI245=2,H360+H361+H363+H364, 0)</f>
        <v>0</v>
      </c>
      <c r="Y366">
        <f>IF(Source!BI245=3,H360+H361+H363+H364, 0)</f>
        <v>0</v>
      </c>
      <c r="Z366">
        <f>IF(Source!BI245=4,H360+H361+H363+H364, 0)</f>
        <v>0</v>
      </c>
    </row>
    <row r="367" spans="1:26" ht="79.5" x14ac:dyDescent="0.2">
      <c r="A367" s="47">
        <v>8</v>
      </c>
      <c r="B367" s="48" t="s">
        <v>622</v>
      </c>
      <c r="C367" s="48" t="str">
        <f>Source!G251</f>
        <v>Устройство основания под фундаменты щебеночного (5 см)</v>
      </c>
      <c r="D367" s="28" t="str">
        <f>Source!H251</f>
        <v>1 м3 основания</v>
      </c>
      <c r="E367" s="12">
        <f>Source!I251</f>
        <v>0.94499999999999995</v>
      </c>
      <c r="F367" s="29">
        <f>Source!AL251+Source!AM251+Source!AO251</f>
        <v>222.95</v>
      </c>
      <c r="G367" s="30"/>
      <c r="H367" s="31"/>
      <c r="I367" s="30" t="str">
        <f>Source!BO251</f>
        <v>08-01-002-2</v>
      </c>
      <c r="J367" s="30"/>
      <c r="K367" s="31"/>
      <c r="L367" s="32"/>
      <c r="S367">
        <f>ROUND((Source!FX251/100)*((ROUND(Source!AF251*Source!I251, 2)+ROUND(Source!AE251*Source!I251, 2))), 2)</f>
        <v>34.01</v>
      </c>
      <c r="T367">
        <f>Source!X251</f>
        <v>1022.07</v>
      </c>
      <c r="U367">
        <f>ROUND((Source!FY251/100)*((ROUND(Source!AF251*Source!I251, 2)+ROUND(Source!AE251*Source!I251, 2))), 2)</f>
        <v>22.3</v>
      </c>
      <c r="V367">
        <f>Source!Y251</f>
        <v>670.21</v>
      </c>
    </row>
    <row r="368" spans="1:26" ht="14.25" x14ac:dyDescent="0.2">
      <c r="A368" s="47"/>
      <c r="B368" s="48"/>
      <c r="C368" s="48" t="s">
        <v>601</v>
      </c>
      <c r="D368" s="28"/>
      <c r="E368" s="12"/>
      <c r="F368" s="29">
        <f>Source!AO251</f>
        <v>19.61</v>
      </c>
      <c r="G368" s="30" t="str">
        <f>Source!DG251</f>
        <v>)*1,15</v>
      </c>
      <c r="H368" s="31">
        <f>ROUND(Source!AF251*Source!I251, 2)</f>
        <v>21.31</v>
      </c>
      <c r="I368" s="30"/>
      <c r="J368" s="30">
        <f>IF(Source!BA251&lt;&gt; 0, Source!BA251, 1)</f>
        <v>30.05</v>
      </c>
      <c r="K368" s="31">
        <f>Source!S251</f>
        <v>640.4</v>
      </c>
      <c r="L368" s="32"/>
      <c r="R368">
        <f>H368</f>
        <v>21.31</v>
      </c>
    </row>
    <row r="369" spans="1:26" ht="14.25" x14ac:dyDescent="0.2">
      <c r="A369" s="47"/>
      <c r="B369" s="48"/>
      <c r="C369" s="48" t="s">
        <v>152</v>
      </c>
      <c r="D369" s="28"/>
      <c r="E369" s="12"/>
      <c r="F369" s="29">
        <f>Source!AM251</f>
        <v>32.57</v>
      </c>
      <c r="G369" s="30" t="str">
        <f>Source!DE251</f>
        <v>)*1,25</v>
      </c>
      <c r="H369" s="31">
        <f>ROUND(Source!AD251*Source!I251, 2)</f>
        <v>38.47</v>
      </c>
      <c r="I369" s="30"/>
      <c r="J369" s="30">
        <f>IF(Source!BB251&lt;&gt; 0, Source!BB251, 1)</f>
        <v>9.9</v>
      </c>
      <c r="K369" s="31">
        <f>Source!Q251</f>
        <v>380.89</v>
      </c>
      <c r="L369" s="32"/>
    </row>
    <row r="370" spans="1:26" ht="14.25" x14ac:dyDescent="0.2">
      <c r="A370" s="47"/>
      <c r="B370" s="48"/>
      <c r="C370" s="48" t="s">
        <v>607</v>
      </c>
      <c r="D370" s="28"/>
      <c r="E370" s="12"/>
      <c r="F370" s="29">
        <f>Source!AN251</f>
        <v>5.56</v>
      </c>
      <c r="G370" s="30" t="str">
        <f>Source!DF251</f>
        <v>)*1,25</v>
      </c>
      <c r="H370" s="41">
        <f>ROUND(Source!AE251*Source!I251, 2)</f>
        <v>6.57</v>
      </c>
      <c r="I370" s="30"/>
      <c r="J370" s="30">
        <f>IF(Source!BS251&lt;&gt; 0, Source!BS251, 1)</f>
        <v>30.05</v>
      </c>
      <c r="K370" s="41">
        <f>Source!R251</f>
        <v>197.36</v>
      </c>
      <c r="L370" s="32"/>
      <c r="R370">
        <f>H370</f>
        <v>6.57</v>
      </c>
    </row>
    <row r="371" spans="1:26" ht="14.25" x14ac:dyDescent="0.2">
      <c r="A371" s="47"/>
      <c r="B371" s="48"/>
      <c r="C371" s="48" t="s">
        <v>610</v>
      </c>
      <c r="D371" s="28"/>
      <c r="E371" s="12"/>
      <c r="F371" s="29">
        <f>Source!AL251</f>
        <v>170.77</v>
      </c>
      <c r="G371" s="30" t="str">
        <f>Source!DD251</f>
        <v/>
      </c>
      <c r="H371" s="31">
        <f>ROUND(Source!AC251*Source!I251, 2)</f>
        <v>161.38</v>
      </c>
      <c r="I371" s="30"/>
      <c r="J371" s="30">
        <f>IF(Source!BC251&lt;&gt; 0, Source!BC251, 1)</f>
        <v>11.51</v>
      </c>
      <c r="K371" s="31">
        <f>Source!P251</f>
        <v>1857.46</v>
      </c>
      <c r="L371" s="32"/>
    </row>
    <row r="372" spans="1:26" ht="14.25" x14ac:dyDescent="0.2">
      <c r="A372" s="47"/>
      <c r="B372" s="48"/>
      <c r="C372" s="48" t="s">
        <v>602</v>
      </c>
      <c r="D372" s="28" t="s">
        <v>603</v>
      </c>
      <c r="E372" s="12">
        <f>Source!BZ251</f>
        <v>122</v>
      </c>
      <c r="F372" s="51"/>
      <c r="G372" s="30"/>
      <c r="H372" s="31">
        <f>SUM(S367:S374)</f>
        <v>34.01</v>
      </c>
      <c r="I372" s="33"/>
      <c r="J372" s="27">
        <f>Source!AT251</f>
        <v>122</v>
      </c>
      <c r="K372" s="31">
        <f>SUM(T367:T374)</f>
        <v>1022.07</v>
      </c>
      <c r="L372" s="32"/>
    </row>
    <row r="373" spans="1:26" ht="14.25" x14ac:dyDescent="0.2">
      <c r="A373" s="47"/>
      <c r="B373" s="48"/>
      <c r="C373" s="48" t="s">
        <v>604</v>
      </c>
      <c r="D373" s="28" t="s">
        <v>603</v>
      </c>
      <c r="E373" s="12">
        <f>Source!CA251</f>
        <v>80</v>
      </c>
      <c r="F373" s="51"/>
      <c r="G373" s="30"/>
      <c r="H373" s="31">
        <f>SUM(U367:U374)</f>
        <v>22.3</v>
      </c>
      <c r="I373" s="33"/>
      <c r="J373" s="27">
        <f>Source!AU251</f>
        <v>80</v>
      </c>
      <c r="K373" s="31">
        <f>SUM(V367:V374)</f>
        <v>670.21</v>
      </c>
      <c r="L373" s="32"/>
    </row>
    <row r="374" spans="1:26" ht="14.25" x14ac:dyDescent="0.2">
      <c r="A374" s="49"/>
      <c r="B374" s="50"/>
      <c r="C374" s="50" t="s">
        <v>605</v>
      </c>
      <c r="D374" s="34" t="s">
        <v>606</v>
      </c>
      <c r="E374" s="35">
        <f>Source!AQ251</f>
        <v>2.4</v>
      </c>
      <c r="F374" s="36"/>
      <c r="G374" s="37" t="str">
        <f>Source!DI251</f>
        <v>)*1,15</v>
      </c>
      <c r="H374" s="38"/>
      <c r="I374" s="37"/>
      <c r="J374" s="37"/>
      <c r="K374" s="38"/>
      <c r="L374" s="39">
        <f>Source!U251</f>
        <v>2.6081999999999996</v>
      </c>
    </row>
    <row r="375" spans="1:26" ht="15" x14ac:dyDescent="0.25">
      <c r="G375" s="69">
        <f>H368+H369+H371+H372+H373</f>
        <v>277.46999999999997</v>
      </c>
      <c r="H375" s="69"/>
      <c r="J375" s="69">
        <f>K368+K369+K371+K372+K373</f>
        <v>4571.0300000000007</v>
      </c>
      <c r="K375" s="69"/>
      <c r="L375" s="40">
        <f>Source!U251</f>
        <v>2.6081999999999996</v>
      </c>
      <c r="O375" s="25">
        <f>G375</f>
        <v>277.46999999999997</v>
      </c>
      <c r="P375" s="25">
        <f>J375</f>
        <v>4571.0300000000007</v>
      </c>
      <c r="Q375" s="25">
        <f>L375</f>
        <v>2.6081999999999996</v>
      </c>
      <c r="W375">
        <f>IF(Source!BI251&lt;=1,H368+H369+H371+H372+H373, 0)</f>
        <v>277.46999999999997</v>
      </c>
      <c r="X375">
        <f>IF(Source!BI251=2,H368+H369+H371+H372+H373, 0)</f>
        <v>0</v>
      </c>
      <c r="Y375">
        <f>IF(Source!BI251=3,H368+H369+H371+H372+H373, 0)</f>
        <v>0</v>
      </c>
      <c r="Z375">
        <f>IF(Source!BI251=4,H368+H369+H371+H372+H373, 0)</f>
        <v>0</v>
      </c>
    </row>
    <row r="376" spans="1:26" ht="99.75" x14ac:dyDescent="0.2">
      <c r="A376" s="47">
        <v>9</v>
      </c>
      <c r="B376" s="48" t="s">
        <v>623</v>
      </c>
      <c r="C376" s="48" t="str">
        <f>Source!G253</f>
        <v>Устройство бетонной подготовки (толщ. 10см)</v>
      </c>
      <c r="D376" s="28" t="str">
        <f>Source!H253</f>
        <v>100 м3 бетона, бутобетона и железобетона в деле</v>
      </c>
      <c r="E376" s="12">
        <f>Source!I253</f>
        <v>9.4500000000000001E-3</v>
      </c>
      <c r="F376" s="29">
        <f>Source!AL253+Source!AM253+Source!AO253</f>
        <v>58585.02</v>
      </c>
      <c r="G376" s="30"/>
      <c r="H376" s="31"/>
      <c r="I376" s="30" t="str">
        <f>Source!BO253</f>
        <v>06-01-001-1</v>
      </c>
      <c r="J376" s="30"/>
      <c r="K376" s="31"/>
      <c r="L376" s="32"/>
      <c r="S376">
        <f>ROUND((Source!FX253/100)*((ROUND(Source!AF253*Source!I253, 2)+ROUND(Source!AE253*Source!I253, 2))), 2)</f>
        <v>19.04</v>
      </c>
      <c r="T376">
        <f>Source!X253</f>
        <v>572</v>
      </c>
      <c r="U376">
        <f>ROUND((Source!FY253/100)*((ROUND(Source!AF253*Source!I253, 2)+ROUND(Source!AE253*Source!I253, 2))), 2)</f>
        <v>11.78</v>
      </c>
      <c r="V376">
        <f>Source!Y253</f>
        <v>354.09</v>
      </c>
    </row>
    <row r="377" spans="1:26" ht="14.25" x14ac:dyDescent="0.2">
      <c r="A377" s="47"/>
      <c r="B377" s="48"/>
      <c r="C377" s="48" t="s">
        <v>601</v>
      </c>
      <c r="D377" s="28"/>
      <c r="E377" s="12"/>
      <c r="F377" s="29">
        <f>Source!AO253</f>
        <v>1404</v>
      </c>
      <c r="G377" s="30" t="str">
        <f>Source!DG253</f>
        <v>)*1,15</v>
      </c>
      <c r="H377" s="31">
        <f>ROUND(Source!AF253*Source!I253, 2)</f>
        <v>15.26</v>
      </c>
      <c r="I377" s="30"/>
      <c r="J377" s="30">
        <f>IF(Source!BA253&lt;&gt; 0, Source!BA253, 1)</f>
        <v>30.05</v>
      </c>
      <c r="K377" s="31">
        <f>Source!S253</f>
        <v>458.5</v>
      </c>
      <c r="L377" s="32"/>
      <c r="R377">
        <f>H377</f>
        <v>15.26</v>
      </c>
    </row>
    <row r="378" spans="1:26" ht="14.25" x14ac:dyDescent="0.2">
      <c r="A378" s="47"/>
      <c r="B378" s="48"/>
      <c r="C378" s="48" t="s">
        <v>152</v>
      </c>
      <c r="D378" s="28"/>
      <c r="E378" s="12"/>
      <c r="F378" s="29">
        <f>Source!AM253</f>
        <v>1590.53</v>
      </c>
      <c r="G378" s="30" t="str">
        <f>Source!DE253</f>
        <v>)*1,25</v>
      </c>
      <c r="H378" s="31">
        <f>ROUND(Source!AD253*Source!I253, 2)</f>
        <v>18.79</v>
      </c>
      <c r="I378" s="30"/>
      <c r="J378" s="30">
        <f>IF(Source!BB253&lt;&gt; 0, Source!BB253, 1)</f>
        <v>9.76</v>
      </c>
      <c r="K378" s="31">
        <f>Source!Q253</f>
        <v>183.37</v>
      </c>
      <c r="L378" s="32"/>
    </row>
    <row r="379" spans="1:26" ht="14.25" x14ac:dyDescent="0.2">
      <c r="A379" s="47"/>
      <c r="B379" s="48"/>
      <c r="C379" s="48" t="s">
        <v>607</v>
      </c>
      <c r="D379" s="28"/>
      <c r="E379" s="12"/>
      <c r="F379" s="29">
        <f>Source!AN253</f>
        <v>243</v>
      </c>
      <c r="G379" s="30" t="str">
        <f>Source!DF253</f>
        <v>)*1,25</v>
      </c>
      <c r="H379" s="41">
        <f>ROUND(Source!AE253*Source!I253, 2)</f>
        <v>2.87</v>
      </c>
      <c r="I379" s="30"/>
      <c r="J379" s="30">
        <f>IF(Source!BS253&lt;&gt; 0, Source!BS253, 1)</f>
        <v>30.05</v>
      </c>
      <c r="K379" s="41">
        <f>Source!R253</f>
        <v>86.26</v>
      </c>
      <c r="L379" s="32"/>
      <c r="R379">
        <f>H379</f>
        <v>2.87</v>
      </c>
    </row>
    <row r="380" spans="1:26" ht="14.25" x14ac:dyDescent="0.2">
      <c r="A380" s="47"/>
      <c r="B380" s="48"/>
      <c r="C380" s="48" t="s">
        <v>610</v>
      </c>
      <c r="D380" s="28"/>
      <c r="E380" s="12"/>
      <c r="F380" s="29">
        <f>Source!AL253</f>
        <v>55590.49</v>
      </c>
      <c r="G380" s="30" t="str">
        <f>Source!DD253</f>
        <v/>
      </c>
      <c r="H380" s="31">
        <f>ROUND(Source!AC253*Source!I253, 2)</f>
        <v>525.33000000000004</v>
      </c>
      <c r="I380" s="30"/>
      <c r="J380" s="30">
        <f>IF(Source!BC253&lt;&gt; 0, Source!BC253, 1)</f>
        <v>6.28</v>
      </c>
      <c r="K380" s="31">
        <f>Source!P253</f>
        <v>3299.07</v>
      </c>
      <c r="L380" s="32"/>
    </row>
    <row r="381" spans="1:26" ht="14.25" x14ac:dyDescent="0.2">
      <c r="A381" s="47"/>
      <c r="B381" s="48"/>
      <c r="C381" s="48" t="s">
        <v>602</v>
      </c>
      <c r="D381" s="28" t="s">
        <v>603</v>
      </c>
      <c r="E381" s="12">
        <f>Source!BZ253</f>
        <v>105</v>
      </c>
      <c r="F381" s="51"/>
      <c r="G381" s="30"/>
      <c r="H381" s="31">
        <f>SUM(S376:S385)</f>
        <v>19.04</v>
      </c>
      <c r="I381" s="33"/>
      <c r="J381" s="27">
        <f>Source!AT253</f>
        <v>105</v>
      </c>
      <c r="K381" s="31">
        <f>SUM(T376:T385)</f>
        <v>572</v>
      </c>
      <c r="L381" s="32"/>
    </row>
    <row r="382" spans="1:26" ht="14.25" x14ac:dyDescent="0.2">
      <c r="A382" s="47"/>
      <c r="B382" s="48"/>
      <c r="C382" s="48" t="s">
        <v>604</v>
      </c>
      <c r="D382" s="28" t="s">
        <v>603</v>
      </c>
      <c r="E382" s="12">
        <f>Source!CA253</f>
        <v>65</v>
      </c>
      <c r="F382" s="51"/>
      <c r="G382" s="30"/>
      <c r="H382" s="31">
        <f>SUM(U376:U385)</f>
        <v>11.78</v>
      </c>
      <c r="I382" s="33"/>
      <c r="J382" s="27">
        <f>Source!AU253</f>
        <v>65</v>
      </c>
      <c r="K382" s="31">
        <f>SUM(V376:V385)</f>
        <v>354.09</v>
      </c>
      <c r="L382" s="32"/>
    </row>
    <row r="383" spans="1:26" ht="14.25" x14ac:dyDescent="0.2">
      <c r="A383" s="47"/>
      <c r="B383" s="48"/>
      <c r="C383" s="48" t="s">
        <v>605</v>
      </c>
      <c r="D383" s="28" t="s">
        <v>606</v>
      </c>
      <c r="E383" s="12">
        <f>Source!AQ253</f>
        <v>180</v>
      </c>
      <c r="F383" s="29"/>
      <c r="G383" s="30" t="str">
        <f>Source!DI253</f>
        <v>)*1,15</v>
      </c>
      <c r="H383" s="31"/>
      <c r="I383" s="30"/>
      <c r="J383" s="30"/>
      <c r="K383" s="31"/>
      <c r="L383" s="42">
        <f>Source!U253</f>
        <v>1.9561499999999998</v>
      </c>
    </row>
    <row r="384" spans="1:26" ht="28.5" x14ac:dyDescent="0.2">
      <c r="A384" s="55" t="s">
        <v>236</v>
      </c>
      <c r="B384" s="48" t="str">
        <f>Source!F255</f>
        <v>401-0061</v>
      </c>
      <c r="C384" s="48" t="str">
        <f>Source!G255</f>
        <v>Бетон тяжелый, крупность заполнителя 20 мм, класс В3,5 (М50)</v>
      </c>
      <c r="D384" s="28" t="str">
        <f>Source!H255</f>
        <v>м3</v>
      </c>
      <c r="E384" s="12">
        <f>Source!I255</f>
        <v>-0.96389999999999998</v>
      </c>
      <c r="F384" s="29">
        <f>Source!AL255+Source!AM255+Source!AO255</f>
        <v>520</v>
      </c>
      <c r="G384" s="45" t="s">
        <v>3</v>
      </c>
      <c r="H384" s="31">
        <f>ROUND(Source!AC255*Source!I255, 2)+ROUND(Source!AD255*Source!I255, 2)+ROUND(Source!AF255*Source!I255, 2)</f>
        <v>-501.23</v>
      </c>
      <c r="I384" s="30"/>
      <c r="J384" s="30">
        <f>IF(Source!BC255&lt;&gt; 0, Source!BC255, 1)</f>
        <v>6.33</v>
      </c>
      <c r="K384" s="31">
        <f>Source!O255</f>
        <v>-3172.77</v>
      </c>
      <c r="L384" s="32"/>
      <c r="S384">
        <f>ROUND((Source!FX255/100)*((ROUND(Source!AF255*Source!I255, 2)+ROUND(Source!AE255*Source!I255, 2))), 2)</f>
        <v>0</v>
      </c>
      <c r="T384">
        <f>Source!X255</f>
        <v>0</v>
      </c>
      <c r="U384">
        <f>ROUND((Source!FY255/100)*((ROUND(Source!AF255*Source!I255, 2)+ROUND(Source!AE255*Source!I255, 2))), 2)</f>
        <v>0</v>
      </c>
      <c r="V384">
        <f>Source!Y255</f>
        <v>0</v>
      </c>
      <c r="W384">
        <f>IF(Source!BI255&lt;=1,H384, 0)</f>
        <v>-501.23</v>
      </c>
      <c r="X384">
        <f>IF(Source!BI255=2,H384, 0)</f>
        <v>0</v>
      </c>
      <c r="Y384">
        <f>IF(Source!BI255=3,H384, 0)</f>
        <v>0</v>
      </c>
      <c r="Z384">
        <f>IF(Source!BI255=4,H384, 0)</f>
        <v>0</v>
      </c>
    </row>
    <row r="385" spans="1:26" ht="14.25" x14ac:dyDescent="0.2">
      <c r="A385" s="54" t="s">
        <v>240</v>
      </c>
      <c r="B385" s="50" t="str">
        <f>Source!F257</f>
        <v>401-0006</v>
      </c>
      <c r="C385" s="50" t="str">
        <f>Source!G257</f>
        <v>Бетон тяжелый, класс В15 (М200)</v>
      </c>
      <c r="D385" s="34" t="str">
        <f>Source!H257</f>
        <v>м3</v>
      </c>
      <c r="E385" s="35">
        <f>Source!I257</f>
        <v>0.96389999999999998</v>
      </c>
      <c r="F385" s="36">
        <f>Source!AL257+Source!AM257+Source!AO257</f>
        <v>638.4</v>
      </c>
      <c r="G385" s="43" t="s">
        <v>3</v>
      </c>
      <c r="H385" s="38">
        <f>ROUND(Source!AC257*Source!I257, 2)+ROUND(Source!AD257*Source!I257, 2)+ROUND(Source!AF257*Source!I257, 2)</f>
        <v>615.35</v>
      </c>
      <c r="I385" s="37"/>
      <c r="J385" s="37">
        <f>IF(Source!BC257&lt;&gt; 0, Source!BC257, 1)</f>
        <v>6.51</v>
      </c>
      <c r="K385" s="38">
        <f>Source!O257</f>
        <v>4005.95</v>
      </c>
      <c r="L385" s="44"/>
      <c r="S385">
        <f>ROUND((Source!FX257/100)*((ROUND(Source!AF257*Source!I257, 2)+ROUND(Source!AE257*Source!I257, 2))), 2)</f>
        <v>0</v>
      </c>
      <c r="T385">
        <f>Source!X257</f>
        <v>0</v>
      </c>
      <c r="U385">
        <f>ROUND((Source!FY257/100)*((ROUND(Source!AF257*Source!I257, 2)+ROUND(Source!AE257*Source!I257, 2))), 2)</f>
        <v>0</v>
      </c>
      <c r="V385">
        <f>Source!Y257</f>
        <v>0</v>
      </c>
      <c r="W385">
        <f>IF(Source!BI257&lt;=1,H385, 0)</f>
        <v>615.35</v>
      </c>
      <c r="X385">
        <f>IF(Source!BI257=2,H385, 0)</f>
        <v>0</v>
      </c>
      <c r="Y385">
        <f>IF(Source!BI257=3,H385, 0)</f>
        <v>0</v>
      </c>
      <c r="Z385">
        <f>IF(Source!BI257=4,H385, 0)</f>
        <v>0</v>
      </c>
    </row>
    <row r="386" spans="1:26" ht="15" x14ac:dyDescent="0.25">
      <c r="G386" s="69">
        <f>H377+H378+H380+H381+H382+SUM(H384:H385)</f>
        <v>704.31999999999994</v>
      </c>
      <c r="H386" s="69"/>
      <c r="J386" s="69">
        <f>K377+K378+K380+K381+K382+SUM(K384:K385)</f>
        <v>5700.2100000000009</v>
      </c>
      <c r="K386" s="69"/>
      <c r="L386" s="40">
        <f>Source!U253</f>
        <v>1.9561499999999998</v>
      </c>
      <c r="O386" s="25">
        <f>G386</f>
        <v>704.31999999999994</v>
      </c>
      <c r="P386" s="25">
        <f>J386</f>
        <v>5700.2100000000009</v>
      </c>
      <c r="Q386" s="25">
        <f>L386</f>
        <v>1.9561499999999998</v>
      </c>
      <c r="W386">
        <f>IF(Source!BI253&lt;=1,H377+H378+H380+H381+H382, 0)</f>
        <v>590.19999999999993</v>
      </c>
      <c r="X386">
        <f>IF(Source!BI253=2,H377+H378+H380+H381+H382, 0)</f>
        <v>0</v>
      </c>
      <c r="Y386">
        <f>IF(Source!BI253=3,H377+H378+H380+H381+H382, 0)</f>
        <v>0</v>
      </c>
      <c r="Z386">
        <f>IF(Source!BI253=4,H377+H378+H380+H381+H382, 0)</f>
        <v>0</v>
      </c>
    </row>
    <row r="387" spans="1:26" ht="79.5" x14ac:dyDescent="0.2">
      <c r="A387" s="47">
        <v>10</v>
      </c>
      <c r="B387" s="48" t="s">
        <v>624</v>
      </c>
      <c r="C387" s="48" t="str">
        <f>Source!G259</f>
        <v>Армирование подстилающих слоев и набетонок (Арматура 100х100х10 мм) 12,38 кг/м2*18,9 м2</v>
      </c>
      <c r="D387" s="28" t="str">
        <f>Source!H259</f>
        <v>1 Т</v>
      </c>
      <c r="E387" s="12">
        <f>Source!I259</f>
        <v>0.23400000000000001</v>
      </c>
      <c r="F387" s="29">
        <f>Source!AL259+Source!AM259+Source!AO259</f>
        <v>6084.68</v>
      </c>
      <c r="G387" s="30"/>
      <c r="H387" s="31"/>
      <c r="I387" s="30" t="str">
        <f>Source!BO259</f>
        <v>06-01-015-10</v>
      </c>
      <c r="J387" s="30"/>
      <c r="K387" s="31"/>
      <c r="L387" s="32"/>
      <c r="S387">
        <f>ROUND((Source!FX259/100)*((ROUND(Source!AF259*Source!I259, 2)+ROUND(Source!AE259*Source!I259, 2))), 2)</f>
        <v>32.31</v>
      </c>
      <c r="T387">
        <f>Source!X259</f>
        <v>970.82</v>
      </c>
      <c r="U387">
        <f>ROUND((Source!FY259/100)*((ROUND(Source!AF259*Source!I259, 2)+ROUND(Source!AE259*Source!I259, 2))), 2)</f>
        <v>20</v>
      </c>
      <c r="V387">
        <f>Source!Y259</f>
        <v>600.98</v>
      </c>
    </row>
    <row r="388" spans="1:26" ht="14.25" x14ac:dyDescent="0.2">
      <c r="A388" s="47"/>
      <c r="B388" s="48"/>
      <c r="C388" s="48" t="s">
        <v>601</v>
      </c>
      <c r="D388" s="28"/>
      <c r="E388" s="12"/>
      <c r="F388" s="29">
        <f>Source!AO259</f>
        <v>111.99</v>
      </c>
      <c r="G388" s="30" t="str">
        <f>Source!DG259</f>
        <v>)*1,15</v>
      </c>
      <c r="H388" s="31">
        <f>ROUND(Source!AF259*Source!I259, 2)</f>
        <v>30.14</v>
      </c>
      <c r="I388" s="30"/>
      <c r="J388" s="30">
        <f>IF(Source!BA259&lt;&gt; 0, Source!BA259, 1)</f>
        <v>30.05</v>
      </c>
      <c r="K388" s="31">
        <f>Source!S259</f>
        <v>905.6</v>
      </c>
      <c r="L388" s="32"/>
      <c r="R388">
        <f>H388</f>
        <v>30.14</v>
      </c>
    </row>
    <row r="389" spans="1:26" ht="14.25" x14ac:dyDescent="0.2">
      <c r="A389" s="47"/>
      <c r="B389" s="48"/>
      <c r="C389" s="48" t="s">
        <v>152</v>
      </c>
      <c r="D389" s="28"/>
      <c r="E389" s="12"/>
      <c r="F389" s="29">
        <f>Source!AM259</f>
        <v>37.1</v>
      </c>
      <c r="G389" s="30" t="str">
        <f>Source!DE259</f>
        <v>)*1,25</v>
      </c>
      <c r="H389" s="31">
        <f>ROUND(Source!AD259*Source!I259, 2)</f>
        <v>10.85</v>
      </c>
      <c r="I389" s="30"/>
      <c r="J389" s="30">
        <f>IF(Source!BB259&lt;&gt; 0, Source!BB259, 1)</f>
        <v>9.77</v>
      </c>
      <c r="K389" s="31">
        <f>Source!Q259</f>
        <v>106.02</v>
      </c>
      <c r="L389" s="32"/>
    </row>
    <row r="390" spans="1:26" ht="14.25" x14ac:dyDescent="0.2">
      <c r="A390" s="47"/>
      <c r="B390" s="48"/>
      <c r="C390" s="48" t="s">
        <v>607</v>
      </c>
      <c r="D390" s="28"/>
      <c r="E390" s="12"/>
      <c r="F390" s="29">
        <f>Source!AN259</f>
        <v>2.16</v>
      </c>
      <c r="G390" s="30" t="str">
        <f>Source!DF259</f>
        <v>)*1,25</v>
      </c>
      <c r="H390" s="41">
        <f>ROUND(Source!AE259*Source!I259, 2)</f>
        <v>0.63</v>
      </c>
      <c r="I390" s="30"/>
      <c r="J390" s="30">
        <f>IF(Source!BS259&lt;&gt; 0, Source!BS259, 1)</f>
        <v>30.05</v>
      </c>
      <c r="K390" s="41">
        <f>Source!R259</f>
        <v>18.989999999999998</v>
      </c>
      <c r="L390" s="32"/>
      <c r="R390">
        <f>H390</f>
        <v>0.63</v>
      </c>
    </row>
    <row r="391" spans="1:26" ht="14.25" x14ac:dyDescent="0.2">
      <c r="A391" s="47"/>
      <c r="B391" s="48"/>
      <c r="C391" s="48" t="s">
        <v>610</v>
      </c>
      <c r="D391" s="28"/>
      <c r="E391" s="12"/>
      <c r="F391" s="29">
        <f>Source!AL259</f>
        <v>5935.59</v>
      </c>
      <c r="G391" s="30" t="str">
        <f>Source!DD259</f>
        <v/>
      </c>
      <c r="H391" s="31">
        <f>ROUND(Source!AC259*Source!I259, 2)</f>
        <v>1388.93</v>
      </c>
      <c r="I391" s="30"/>
      <c r="J391" s="30">
        <f>IF(Source!BC259&lt;&gt; 0, Source!BC259, 1)</f>
        <v>5.62</v>
      </c>
      <c r="K391" s="31">
        <f>Source!P259</f>
        <v>7805.78</v>
      </c>
      <c r="L391" s="32"/>
    </row>
    <row r="392" spans="1:26" ht="14.25" x14ac:dyDescent="0.2">
      <c r="A392" s="47"/>
      <c r="B392" s="48"/>
      <c r="C392" s="48" t="s">
        <v>602</v>
      </c>
      <c r="D392" s="28" t="s">
        <v>603</v>
      </c>
      <c r="E392" s="12">
        <f>Source!BZ259</f>
        <v>105</v>
      </c>
      <c r="F392" s="51"/>
      <c r="G392" s="30"/>
      <c r="H392" s="31">
        <f>SUM(S387:S394)</f>
        <v>32.31</v>
      </c>
      <c r="I392" s="33"/>
      <c r="J392" s="27">
        <f>Source!AT259</f>
        <v>105</v>
      </c>
      <c r="K392" s="31">
        <f>SUM(T387:T394)</f>
        <v>970.82</v>
      </c>
      <c r="L392" s="32"/>
    </row>
    <row r="393" spans="1:26" ht="14.25" x14ac:dyDescent="0.2">
      <c r="A393" s="47"/>
      <c r="B393" s="48"/>
      <c r="C393" s="48" t="s">
        <v>604</v>
      </c>
      <c r="D393" s="28" t="s">
        <v>603</v>
      </c>
      <c r="E393" s="12">
        <f>Source!CA259</f>
        <v>65</v>
      </c>
      <c r="F393" s="51"/>
      <c r="G393" s="30"/>
      <c r="H393" s="31">
        <f>SUM(U387:U394)</f>
        <v>20</v>
      </c>
      <c r="I393" s="33"/>
      <c r="J393" s="27">
        <f>Source!AU259</f>
        <v>65</v>
      </c>
      <c r="K393" s="31">
        <f>SUM(V387:V394)</f>
        <v>600.98</v>
      </c>
      <c r="L393" s="32"/>
    </row>
    <row r="394" spans="1:26" ht="14.25" x14ac:dyDescent="0.2">
      <c r="A394" s="49"/>
      <c r="B394" s="50"/>
      <c r="C394" s="50" t="s">
        <v>605</v>
      </c>
      <c r="D394" s="34" t="s">
        <v>606</v>
      </c>
      <c r="E394" s="35">
        <f>Source!AQ259</f>
        <v>12.64</v>
      </c>
      <c r="F394" s="36"/>
      <c r="G394" s="37" t="str">
        <f>Source!DI259</f>
        <v>)*1,15</v>
      </c>
      <c r="H394" s="38"/>
      <c r="I394" s="37"/>
      <c r="J394" s="37"/>
      <c r="K394" s="38"/>
      <c r="L394" s="39">
        <f>Source!U259</f>
        <v>3.401424</v>
      </c>
    </row>
    <row r="395" spans="1:26" ht="15" x14ac:dyDescent="0.25">
      <c r="G395" s="69">
        <f>H388+H389+H391+H392+H393</f>
        <v>1482.23</v>
      </c>
      <c r="H395" s="69"/>
      <c r="J395" s="69">
        <f>K388+K389+K391+K392+K393</f>
        <v>10389.199999999999</v>
      </c>
      <c r="K395" s="69"/>
      <c r="L395" s="40">
        <f>Source!U259</f>
        <v>3.401424</v>
      </c>
      <c r="O395" s="25">
        <f>G395</f>
        <v>1482.23</v>
      </c>
      <c r="P395" s="25">
        <f>J395</f>
        <v>10389.199999999999</v>
      </c>
      <c r="Q395" s="25">
        <f>L395</f>
        <v>3.401424</v>
      </c>
      <c r="W395">
        <f>IF(Source!BI259&lt;=1,H388+H389+H391+H392+H393, 0)</f>
        <v>1482.23</v>
      </c>
      <c r="X395">
        <f>IF(Source!BI259=2,H388+H389+H391+H392+H393, 0)</f>
        <v>0</v>
      </c>
      <c r="Y395">
        <f>IF(Source!BI259=3,H388+H389+H391+H392+H393, 0)</f>
        <v>0</v>
      </c>
      <c r="Z395">
        <f>IF(Source!BI259=4,H388+H389+H391+H392+H393, 0)</f>
        <v>0</v>
      </c>
    </row>
    <row r="396" spans="1:26" ht="79.5" x14ac:dyDescent="0.2">
      <c r="A396" s="47">
        <v>11</v>
      </c>
      <c r="B396" s="48" t="s">
        <v>612</v>
      </c>
      <c r="C396" s="48" t="str">
        <f>Source!G267</f>
        <v>Устройство гидроизоляции обмазочной в один слой праймером</v>
      </c>
      <c r="D396" s="28" t="str">
        <f>Source!H267</f>
        <v>100 м2 изолируемой поверхности</v>
      </c>
      <c r="E396" s="12">
        <f>Source!I267</f>
        <v>0.189</v>
      </c>
      <c r="F396" s="29">
        <f>Source!AL267+Source!AM267+Source!AO267</f>
        <v>454.59000000000003</v>
      </c>
      <c r="G396" s="30"/>
      <c r="H396" s="31"/>
      <c r="I396" s="30" t="str">
        <f>Source!BO267</f>
        <v>11-01-004-9</v>
      </c>
      <c r="J396" s="30"/>
      <c r="K396" s="31"/>
      <c r="L396" s="32"/>
      <c r="S396">
        <f>ROUND((Source!FX267/100)*((ROUND(Source!AF267*Source!I267, 2)+ROUND(Source!AE267*Source!I267, 2))), 2)</f>
        <v>79</v>
      </c>
      <c r="T396">
        <f>Source!X267</f>
        <v>2373.89</v>
      </c>
      <c r="U396">
        <f>ROUND((Source!FY267/100)*((ROUND(Source!AF267*Source!I267, 2)+ROUND(Source!AE267*Source!I267, 2))), 2)</f>
        <v>48.17</v>
      </c>
      <c r="V396">
        <f>Source!Y267</f>
        <v>1447.49</v>
      </c>
    </row>
    <row r="397" spans="1:26" ht="14.25" x14ac:dyDescent="0.2">
      <c r="A397" s="47"/>
      <c r="B397" s="48"/>
      <c r="C397" s="48" t="s">
        <v>601</v>
      </c>
      <c r="D397" s="28"/>
      <c r="E397" s="12"/>
      <c r="F397" s="29">
        <f>Source!AO267</f>
        <v>295.05</v>
      </c>
      <c r="G397" s="30" t="str">
        <f>Source!DG267</f>
        <v>)*1,15</v>
      </c>
      <c r="H397" s="31">
        <f>ROUND(Source!AF267*Source!I267, 2)</f>
        <v>64.13</v>
      </c>
      <c r="I397" s="30"/>
      <c r="J397" s="30">
        <f>IF(Source!BA267&lt;&gt; 0, Source!BA267, 1)</f>
        <v>30.05</v>
      </c>
      <c r="K397" s="31">
        <f>Source!S267</f>
        <v>1927.08</v>
      </c>
      <c r="L397" s="32"/>
      <c r="R397">
        <f>H397</f>
        <v>64.13</v>
      </c>
    </row>
    <row r="398" spans="1:26" ht="14.25" x14ac:dyDescent="0.2">
      <c r="A398" s="47"/>
      <c r="B398" s="48"/>
      <c r="C398" s="48" t="s">
        <v>152</v>
      </c>
      <c r="D398" s="28"/>
      <c r="E398" s="12"/>
      <c r="F398" s="29">
        <f>Source!AM267</f>
        <v>26.7</v>
      </c>
      <c r="G398" s="30" t="str">
        <f>Source!DE267</f>
        <v>)*1,25</v>
      </c>
      <c r="H398" s="31">
        <f>ROUND(Source!AD267*Source!I267, 2)</f>
        <v>6.31</v>
      </c>
      <c r="I398" s="30"/>
      <c r="J398" s="30">
        <f>IF(Source!BB267&lt;&gt; 0, Source!BB267, 1)</f>
        <v>5.22</v>
      </c>
      <c r="K398" s="31">
        <f>Source!Q267</f>
        <v>32.93</v>
      </c>
      <c r="L398" s="32"/>
    </row>
    <row r="399" spans="1:26" ht="14.25" x14ac:dyDescent="0.2">
      <c r="A399" s="47"/>
      <c r="B399" s="48"/>
      <c r="C399" s="48" t="s">
        <v>607</v>
      </c>
      <c r="D399" s="28"/>
      <c r="E399" s="12"/>
      <c r="F399" s="29">
        <f>Source!AN267</f>
        <v>0.41</v>
      </c>
      <c r="G399" s="30" t="str">
        <f>Source!DF267</f>
        <v>)*1,25</v>
      </c>
      <c r="H399" s="41">
        <f>ROUND(Source!AE267*Source!I267, 2)</f>
        <v>0.1</v>
      </c>
      <c r="I399" s="30"/>
      <c r="J399" s="30">
        <f>IF(Source!BS267&lt;&gt; 0, Source!BS267, 1)</f>
        <v>30.05</v>
      </c>
      <c r="K399" s="41">
        <f>Source!R267</f>
        <v>2.91</v>
      </c>
      <c r="L399" s="32"/>
      <c r="R399">
        <f>H399</f>
        <v>0.1</v>
      </c>
    </row>
    <row r="400" spans="1:26" ht="14.25" x14ac:dyDescent="0.2">
      <c r="A400" s="47"/>
      <c r="B400" s="48"/>
      <c r="C400" s="48" t="s">
        <v>610</v>
      </c>
      <c r="D400" s="28"/>
      <c r="E400" s="12"/>
      <c r="F400" s="29">
        <f>Source!AL267</f>
        <v>132.84</v>
      </c>
      <c r="G400" s="30" t="str">
        <f>Source!DD267</f>
        <v/>
      </c>
      <c r="H400" s="31">
        <f>ROUND(Source!AC267*Source!I267, 2)</f>
        <v>25.11</v>
      </c>
      <c r="I400" s="30"/>
      <c r="J400" s="30">
        <f>IF(Source!BC267&lt;&gt; 0, Source!BC267, 1)</f>
        <v>13.57</v>
      </c>
      <c r="K400" s="31">
        <f>Source!P267</f>
        <v>340.7</v>
      </c>
      <c r="L400" s="32"/>
    </row>
    <row r="401" spans="1:26" ht="14.25" x14ac:dyDescent="0.2">
      <c r="A401" s="47"/>
      <c r="B401" s="48"/>
      <c r="C401" s="48" t="s">
        <v>602</v>
      </c>
      <c r="D401" s="28" t="s">
        <v>603</v>
      </c>
      <c r="E401" s="12">
        <f>Source!BZ267</f>
        <v>123</v>
      </c>
      <c r="F401" s="51"/>
      <c r="G401" s="30"/>
      <c r="H401" s="31">
        <f>SUM(S396:S403)</f>
        <v>79</v>
      </c>
      <c r="I401" s="33"/>
      <c r="J401" s="27">
        <f>Source!AT267</f>
        <v>123</v>
      </c>
      <c r="K401" s="31">
        <f>SUM(T396:T403)</f>
        <v>2373.89</v>
      </c>
      <c r="L401" s="32"/>
    </row>
    <row r="402" spans="1:26" ht="14.25" x14ac:dyDescent="0.2">
      <c r="A402" s="47"/>
      <c r="B402" s="48"/>
      <c r="C402" s="48" t="s">
        <v>604</v>
      </c>
      <c r="D402" s="28" t="s">
        <v>603</v>
      </c>
      <c r="E402" s="12">
        <f>Source!CA267</f>
        <v>75</v>
      </c>
      <c r="F402" s="51"/>
      <c r="G402" s="30"/>
      <c r="H402" s="31">
        <f>SUM(U396:U403)</f>
        <v>48.17</v>
      </c>
      <c r="I402" s="33"/>
      <c r="J402" s="27">
        <f>Source!AU267</f>
        <v>75</v>
      </c>
      <c r="K402" s="31">
        <f>SUM(V396:V403)</f>
        <v>1447.49</v>
      </c>
      <c r="L402" s="32"/>
    </row>
    <row r="403" spans="1:26" ht="14.25" x14ac:dyDescent="0.2">
      <c r="A403" s="49"/>
      <c r="B403" s="50"/>
      <c r="C403" s="50" t="s">
        <v>605</v>
      </c>
      <c r="D403" s="34" t="s">
        <v>606</v>
      </c>
      <c r="E403" s="35">
        <f>Source!AQ267</f>
        <v>26.97</v>
      </c>
      <c r="F403" s="36"/>
      <c r="G403" s="37" t="str">
        <f>Source!DI267</f>
        <v>)*1,15</v>
      </c>
      <c r="H403" s="38"/>
      <c r="I403" s="37"/>
      <c r="J403" s="37"/>
      <c r="K403" s="38"/>
      <c r="L403" s="39">
        <f>Source!U267</f>
        <v>5.8619294999999996</v>
      </c>
    </row>
    <row r="404" spans="1:26" ht="15" x14ac:dyDescent="0.25">
      <c r="G404" s="69">
        <f>H397+H398+H400+H401+H402</f>
        <v>222.72000000000003</v>
      </c>
      <c r="H404" s="69"/>
      <c r="J404" s="69">
        <f>K397+K398+K400+K401+K402</f>
        <v>6122.09</v>
      </c>
      <c r="K404" s="69"/>
      <c r="L404" s="40">
        <f>Source!U267</f>
        <v>5.8619294999999996</v>
      </c>
      <c r="O404" s="25">
        <f>G404</f>
        <v>222.72000000000003</v>
      </c>
      <c r="P404" s="25">
        <f>J404</f>
        <v>6122.09</v>
      </c>
      <c r="Q404" s="25">
        <f>L404</f>
        <v>5.8619294999999996</v>
      </c>
      <c r="W404">
        <f>IF(Source!BI267&lt;=1,H397+H398+H400+H401+H402, 0)</f>
        <v>222.72000000000003</v>
      </c>
      <c r="X404">
        <f>IF(Source!BI267=2,H397+H398+H400+H401+H402, 0)</f>
        <v>0</v>
      </c>
      <c r="Y404">
        <f>IF(Source!BI267=3,H397+H398+H400+H401+H402, 0)</f>
        <v>0</v>
      </c>
      <c r="Z404">
        <f>IF(Source!BI267=4,H397+H398+H400+H401+H402, 0)</f>
        <v>0</v>
      </c>
    </row>
    <row r="405" spans="1:26" ht="79.5" x14ac:dyDescent="0.2">
      <c r="A405" s="47">
        <v>12</v>
      </c>
      <c r="B405" s="48" t="s">
        <v>613</v>
      </c>
      <c r="C405" s="48" t="str">
        <f>Source!G269</f>
        <v>Устройство пароизоляции оклеечной в один слой</v>
      </c>
      <c r="D405" s="28" t="str">
        <f>Source!H269</f>
        <v>100 м2 изолируемой поверхности</v>
      </c>
      <c r="E405" s="12">
        <f>Source!I269</f>
        <v>0.189</v>
      </c>
      <c r="F405" s="29">
        <f>Source!AL269+Source!AM269+Source!AO269</f>
        <v>1784.9499999999998</v>
      </c>
      <c r="G405" s="30"/>
      <c r="H405" s="31"/>
      <c r="I405" s="30" t="str">
        <f>Source!BO269</f>
        <v>12-01-015-1</v>
      </c>
      <c r="J405" s="30"/>
      <c r="K405" s="31"/>
      <c r="L405" s="32"/>
      <c r="S405">
        <f>ROUND((Source!FX269/100)*((ROUND(Source!AF269*Source!I269, 2)+ROUND(Source!AE269*Source!I269, 2))), 2)</f>
        <v>43.61</v>
      </c>
      <c r="T405">
        <f>Source!X269</f>
        <v>1310.7</v>
      </c>
      <c r="U405">
        <f>ROUND((Source!FY269/100)*((ROUND(Source!AF269*Source!I269, 2)+ROUND(Source!AE269*Source!I269, 2))), 2)</f>
        <v>23.62</v>
      </c>
      <c r="V405">
        <f>Source!Y269</f>
        <v>709.96</v>
      </c>
    </row>
    <row r="406" spans="1:26" ht="14.25" x14ac:dyDescent="0.2">
      <c r="A406" s="47"/>
      <c r="B406" s="48"/>
      <c r="C406" s="48" t="s">
        <v>601</v>
      </c>
      <c r="D406" s="28"/>
      <c r="E406" s="12"/>
      <c r="F406" s="29">
        <f>Source!AO269</f>
        <v>164.59</v>
      </c>
      <c r="G406" s="30" t="str">
        <f>Source!DG269</f>
        <v>)*1,15</v>
      </c>
      <c r="H406" s="31">
        <f>ROUND(Source!AF269*Source!I269, 2)</f>
        <v>35.770000000000003</v>
      </c>
      <c r="I406" s="30"/>
      <c r="J406" s="30">
        <f>IF(Source!BA269&lt;&gt; 0, Source!BA269, 1)</f>
        <v>30.05</v>
      </c>
      <c r="K406" s="31">
        <f>Source!S269</f>
        <v>1075</v>
      </c>
      <c r="L406" s="32"/>
      <c r="R406">
        <f>H406</f>
        <v>35.770000000000003</v>
      </c>
    </row>
    <row r="407" spans="1:26" ht="14.25" x14ac:dyDescent="0.2">
      <c r="A407" s="47"/>
      <c r="B407" s="48"/>
      <c r="C407" s="48" t="s">
        <v>152</v>
      </c>
      <c r="D407" s="28"/>
      <c r="E407" s="12"/>
      <c r="F407" s="29">
        <f>Source!AM269</f>
        <v>80.36</v>
      </c>
      <c r="G407" s="30" t="str">
        <f>Source!DE269</f>
        <v>)*1,25</v>
      </c>
      <c r="H407" s="31">
        <f>ROUND(Source!AD269*Source!I269, 2)</f>
        <v>18.989999999999998</v>
      </c>
      <c r="I407" s="30"/>
      <c r="J407" s="30">
        <f>IF(Source!BB269&lt;&gt; 0, Source!BB269, 1)</f>
        <v>5.93</v>
      </c>
      <c r="K407" s="31">
        <f>Source!Q269</f>
        <v>112.58</v>
      </c>
      <c r="L407" s="32"/>
    </row>
    <row r="408" spans="1:26" ht="14.25" x14ac:dyDescent="0.2">
      <c r="A408" s="47"/>
      <c r="B408" s="48"/>
      <c r="C408" s="48" t="s">
        <v>607</v>
      </c>
      <c r="D408" s="28"/>
      <c r="E408" s="12"/>
      <c r="F408" s="29">
        <f>Source!AN269</f>
        <v>2.4300000000000002</v>
      </c>
      <c r="G408" s="30" t="str">
        <f>Source!DF269</f>
        <v>)*1,25</v>
      </c>
      <c r="H408" s="41">
        <f>ROUND(Source!AE269*Source!I269, 2)</f>
        <v>0.56999999999999995</v>
      </c>
      <c r="I408" s="30"/>
      <c r="J408" s="30">
        <f>IF(Source!BS269&lt;&gt; 0, Source!BS269, 1)</f>
        <v>30.05</v>
      </c>
      <c r="K408" s="41">
        <f>Source!R269</f>
        <v>17.25</v>
      </c>
      <c r="L408" s="32"/>
      <c r="R408">
        <f>H408</f>
        <v>0.56999999999999995</v>
      </c>
    </row>
    <row r="409" spans="1:26" ht="14.25" x14ac:dyDescent="0.2">
      <c r="A409" s="47"/>
      <c r="B409" s="48"/>
      <c r="C409" s="48" t="s">
        <v>610</v>
      </c>
      <c r="D409" s="28"/>
      <c r="E409" s="12"/>
      <c r="F409" s="29">
        <f>Source!AL269</f>
        <v>1540</v>
      </c>
      <c r="G409" s="30" t="str">
        <f>Source!DD269</f>
        <v/>
      </c>
      <c r="H409" s="31">
        <f>ROUND(Source!AC269*Source!I269, 2)</f>
        <v>291.06</v>
      </c>
      <c r="I409" s="30"/>
      <c r="J409" s="30">
        <f>IF(Source!BC269&lt;&gt; 0, Source!BC269, 1)</f>
        <v>5.95</v>
      </c>
      <c r="K409" s="31">
        <f>Source!P269</f>
        <v>1731.81</v>
      </c>
      <c r="L409" s="32"/>
    </row>
    <row r="410" spans="1:26" ht="14.25" x14ac:dyDescent="0.2">
      <c r="A410" s="47"/>
      <c r="B410" s="48"/>
      <c r="C410" s="48" t="s">
        <v>602</v>
      </c>
      <c r="D410" s="28" t="s">
        <v>603</v>
      </c>
      <c r="E410" s="12">
        <f>Source!BZ269</f>
        <v>120</v>
      </c>
      <c r="F410" s="51"/>
      <c r="G410" s="30"/>
      <c r="H410" s="31">
        <f>SUM(S405:S415)</f>
        <v>43.61</v>
      </c>
      <c r="I410" s="33"/>
      <c r="J410" s="27">
        <f>Source!AT269</f>
        <v>120</v>
      </c>
      <c r="K410" s="31">
        <f>SUM(T405:T415)</f>
        <v>1310.7</v>
      </c>
      <c r="L410" s="32"/>
    </row>
    <row r="411" spans="1:26" ht="14.25" x14ac:dyDescent="0.2">
      <c r="A411" s="47"/>
      <c r="B411" s="48"/>
      <c r="C411" s="48" t="s">
        <v>604</v>
      </c>
      <c r="D411" s="28" t="s">
        <v>603</v>
      </c>
      <c r="E411" s="12">
        <f>Source!CA269</f>
        <v>65</v>
      </c>
      <c r="F411" s="51"/>
      <c r="G411" s="30"/>
      <c r="H411" s="31">
        <f>SUM(U405:U415)</f>
        <v>23.62</v>
      </c>
      <c r="I411" s="33"/>
      <c r="J411" s="27">
        <f>Source!AU269</f>
        <v>65</v>
      </c>
      <c r="K411" s="31">
        <f>SUM(V405:V415)</f>
        <v>709.96</v>
      </c>
      <c r="L411" s="32"/>
    </row>
    <row r="412" spans="1:26" ht="14.25" x14ac:dyDescent="0.2">
      <c r="A412" s="47"/>
      <c r="B412" s="48"/>
      <c r="C412" s="48" t="s">
        <v>605</v>
      </c>
      <c r="D412" s="28" t="s">
        <v>606</v>
      </c>
      <c r="E412" s="12">
        <f>Source!AQ269</f>
        <v>17.510000000000002</v>
      </c>
      <c r="F412" s="29"/>
      <c r="G412" s="30" t="str">
        <f>Source!DI269</f>
        <v>)*1,15</v>
      </c>
      <c r="H412" s="31"/>
      <c r="I412" s="30"/>
      <c r="J412" s="30"/>
      <c r="K412" s="31"/>
      <c r="L412" s="42">
        <f>Source!U269</f>
        <v>3.8057985000000003</v>
      </c>
    </row>
    <row r="413" spans="1:26" ht="14.25" x14ac:dyDescent="0.2">
      <c r="A413" s="55" t="s">
        <v>123</v>
      </c>
      <c r="B413" s="48" t="str">
        <f>Source!F271</f>
        <v>101-0594</v>
      </c>
      <c r="C413" s="48" t="str">
        <f>Source!G271</f>
        <v>Мастика битумная кровельная горячая</v>
      </c>
      <c r="D413" s="28" t="str">
        <f>Source!H271</f>
        <v>т</v>
      </c>
      <c r="E413" s="12">
        <f>Source!I271</f>
        <v>-3.7044000000000001E-2</v>
      </c>
      <c r="F413" s="29">
        <f>Source!AL271+Source!AM271+Source!AO271</f>
        <v>3390</v>
      </c>
      <c r="G413" s="45" t="s">
        <v>3</v>
      </c>
      <c r="H413" s="31">
        <f>ROUND(Source!AC271*Source!I271, 2)+ROUND(Source!AD271*Source!I271, 2)+ROUND(Source!AF271*Source!I271, 2)</f>
        <v>-125.58</v>
      </c>
      <c r="I413" s="30"/>
      <c r="J413" s="30">
        <f>IF(Source!BC271&lt;&gt; 0, Source!BC271, 1)</f>
        <v>6.22</v>
      </c>
      <c r="K413" s="31">
        <f>Source!O271</f>
        <v>-781.1</v>
      </c>
      <c r="L413" s="32"/>
      <c r="S413">
        <f>ROUND((Source!FX271/100)*((ROUND(Source!AF271*Source!I271, 2)+ROUND(Source!AE271*Source!I271, 2))), 2)</f>
        <v>0</v>
      </c>
      <c r="T413">
        <f>Source!X271</f>
        <v>0</v>
      </c>
      <c r="U413">
        <f>ROUND((Source!FY271/100)*((ROUND(Source!AF271*Source!I271, 2)+ROUND(Source!AE271*Source!I271, 2))), 2)</f>
        <v>0</v>
      </c>
      <c r="V413">
        <f>Source!Y271</f>
        <v>0</v>
      </c>
      <c r="W413">
        <f>IF(Source!BI271&lt;=1,H413, 0)</f>
        <v>-125.58</v>
      </c>
      <c r="X413">
        <f>IF(Source!BI271=2,H413, 0)</f>
        <v>0</v>
      </c>
      <c r="Y413">
        <f>IF(Source!BI271=3,H413, 0)</f>
        <v>0</v>
      </c>
      <c r="Z413">
        <f>IF(Source!BI271=4,H413, 0)</f>
        <v>0</v>
      </c>
    </row>
    <row r="414" spans="1:26" ht="28.5" x14ac:dyDescent="0.2">
      <c r="A414" s="55" t="s">
        <v>127</v>
      </c>
      <c r="B414" s="48" t="str">
        <f>Source!F273</f>
        <v>101-0856</v>
      </c>
      <c r="C414" s="48" t="str">
        <f>Source!G273</f>
        <v>Рубероид кровельный с пылевидной посыпкой марки РКП-350б</v>
      </c>
      <c r="D414" s="28" t="str">
        <f>Source!H273</f>
        <v>м2</v>
      </c>
      <c r="E414" s="12">
        <f>Source!I273</f>
        <v>-20.79</v>
      </c>
      <c r="F414" s="29">
        <f>Source!AL273+Source!AM273+Source!AO273</f>
        <v>6.19</v>
      </c>
      <c r="G414" s="45" t="s">
        <v>3</v>
      </c>
      <c r="H414" s="31">
        <f>ROUND(Source!AC273*Source!I273, 2)+ROUND(Source!AD273*Source!I273, 2)+ROUND(Source!AF273*Source!I273, 2)</f>
        <v>-128.69</v>
      </c>
      <c r="I414" s="30"/>
      <c r="J414" s="30">
        <f>IF(Source!BC273&lt;&gt; 0, Source!BC273, 1)</f>
        <v>3.58</v>
      </c>
      <c r="K414" s="31">
        <f>Source!O273</f>
        <v>-460.71</v>
      </c>
      <c r="L414" s="32"/>
      <c r="S414">
        <f>ROUND((Source!FX273/100)*((ROUND(Source!AF273*Source!I273, 2)+ROUND(Source!AE273*Source!I273, 2))), 2)</f>
        <v>0</v>
      </c>
      <c r="T414">
        <f>Source!X273</f>
        <v>0</v>
      </c>
      <c r="U414">
        <f>ROUND((Source!FY273/100)*((ROUND(Source!AF273*Source!I273, 2)+ROUND(Source!AE273*Source!I273, 2))), 2)</f>
        <v>0</v>
      </c>
      <c r="V414">
        <f>Source!Y273</f>
        <v>0</v>
      </c>
      <c r="W414">
        <f>IF(Source!BI273&lt;=1,H414, 0)</f>
        <v>-128.69</v>
      </c>
      <c r="X414">
        <f>IF(Source!BI273=2,H414, 0)</f>
        <v>0</v>
      </c>
      <c r="Y414">
        <f>IF(Source!BI273=3,H414, 0)</f>
        <v>0</v>
      </c>
      <c r="Z414">
        <f>IF(Source!BI273=4,H414, 0)</f>
        <v>0</v>
      </c>
    </row>
    <row r="415" spans="1:26" ht="14.25" x14ac:dyDescent="0.2">
      <c r="A415" s="54" t="s">
        <v>260</v>
      </c>
      <c r="B415" s="50" t="str">
        <f>Source!F275</f>
        <v>101-6730</v>
      </c>
      <c r="C415" s="50" t="str">
        <f>Source!G275</f>
        <v>Гидростеклоизол ТПП-3,5, стеклоткань</v>
      </c>
      <c r="D415" s="34" t="str">
        <f>Source!H275</f>
        <v>м2</v>
      </c>
      <c r="E415" s="35">
        <f>Source!I275</f>
        <v>20.79</v>
      </c>
      <c r="F415" s="36">
        <f>Source!AL275+Source!AM275+Source!AO275</f>
        <v>16.29</v>
      </c>
      <c r="G415" s="43" t="s">
        <v>3</v>
      </c>
      <c r="H415" s="38">
        <f>ROUND(Source!AC275*Source!I275, 2)+ROUND(Source!AD275*Source!I275, 2)+ROUND(Source!AF275*Source!I275, 2)</f>
        <v>338.67</v>
      </c>
      <c r="I415" s="37"/>
      <c r="J415" s="37">
        <f>IF(Source!BC275&lt;&gt; 0, Source!BC275, 1)</f>
        <v>4.1100000000000003</v>
      </c>
      <c r="K415" s="38">
        <f>Source!O275</f>
        <v>1391.93</v>
      </c>
      <c r="L415" s="44"/>
      <c r="S415">
        <f>ROUND((Source!FX275/100)*((ROUND(Source!AF275*Source!I275, 2)+ROUND(Source!AE275*Source!I275, 2))), 2)</f>
        <v>0</v>
      </c>
      <c r="T415">
        <f>Source!X275</f>
        <v>0</v>
      </c>
      <c r="U415">
        <f>ROUND((Source!FY275/100)*((ROUND(Source!AF275*Source!I275, 2)+ROUND(Source!AE275*Source!I275, 2))), 2)</f>
        <v>0</v>
      </c>
      <c r="V415">
        <f>Source!Y275</f>
        <v>0</v>
      </c>
      <c r="W415">
        <f>IF(Source!BI275&lt;=1,H415, 0)</f>
        <v>338.67</v>
      </c>
      <c r="X415">
        <f>IF(Source!BI275=2,H415, 0)</f>
        <v>0</v>
      </c>
      <c r="Y415">
        <f>IF(Source!BI275=3,H415, 0)</f>
        <v>0</v>
      </c>
      <c r="Z415">
        <f>IF(Source!BI275=4,H415, 0)</f>
        <v>0</v>
      </c>
    </row>
    <row r="416" spans="1:26" ht="15" x14ac:dyDescent="0.25">
      <c r="G416" s="69">
        <f>H406+H407+H409+H410+H411+SUM(H413:H415)</f>
        <v>497.45000000000005</v>
      </c>
      <c r="H416" s="69"/>
      <c r="J416" s="69">
        <f>K406+K407+K409+K410+K411+SUM(K413:K415)</f>
        <v>5090.17</v>
      </c>
      <c r="K416" s="69"/>
      <c r="L416" s="40">
        <f>Source!U269</f>
        <v>3.8057985000000003</v>
      </c>
      <c r="O416" s="25">
        <f>G416</f>
        <v>497.45000000000005</v>
      </c>
      <c r="P416" s="25">
        <f>J416</f>
        <v>5090.17</v>
      </c>
      <c r="Q416" s="25">
        <f>L416</f>
        <v>3.8057985000000003</v>
      </c>
      <c r="W416">
        <f>IF(Source!BI269&lt;=1,H406+H407+H409+H410+H411, 0)</f>
        <v>413.05</v>
      </c>
      <c r="X416">
        <f>IF(Source!BI269=2,H406+H407+H409+H410+H411, 0)</f>
        <v>0</v>
      </c>
      <c r="Y416">
        <f>IF(Source!BI269=3,H406+H407+H409+H410+H411, 0)</f>
        <v>0</v>
      </c>
      <c r="Z416">
        <f>IF(Source!BI269=4,H406+H407+H409+H410+H411, 0)</f>
        <v>0</v>
      </c>
    </row>
    <row r="417" spans="1:26" ht="79.5" x14ac:dyDescent="0.2">
      <c r="A417" s="47">
        <v>13</v>
      </c>
      <c r="B417" s="48" t="s">
        <v>614</v>
      </c>
      <c r="C417" s="48" t="str">
        <f>Source!G277</f>
        <v>Устройство пароизоляции на каждый последующий слой добавлять к расценке 12-01-015-01</v>
      </c>
      <c r="D417" s="28" t="str">
        <f>Source!H277</f>
        <v>100 м2 изолируемой поверхности</v>
      </c>
      <c r="E417" s="12">
        <f>Source!I277</f>
        <v>0.189</v>
      </c>
      <c r="F417" s="29">
        <f>Source!AL277+Source!AM277+Source!AO277</f>
        <v>1522.6799999999998</v>
      </c>
      <c r="G417" s="30"/>
      <c r="H417" s="31"/>
      <c r="I417" s="30" t="str">
        <f>Source!BO277</f>
        <v>12-01-015-2</v>
      </c>
      <c r="J417" s="30"/>
      <c r="K417" s="31"/>
      <c r="L417" s="32"/>
      <c r="S417">
        <f>ROUND((Source!FX277/100)*((ROUND(Source!AF277*Source!I277, 2)+ROUND(Source!AE277*Source!I277, 2))), 2)</f>
        <v>28.55</v>
      </c>
      <c r="T417">
        <f>Source!X277</f>
        <v>857.88</v>
      </c>
      <c r="U417">
        <f>ROUND((Source!FY277/100)*((ROUND(Source!AF277*Source!I277, 2)+ROUND(Source!AE277*Source!I277, 2))), 2)</f>
        <v>15.46</v>
      </c>
      <c r="V417">
        <f>Source!Y277</f>
        <v>464.69</v>
      </c>
    </row>
    <row r="418" spans="1:26" ht="14.25" x14ac:dyDescent="0.2">
      <c r="A418" s="47"/>
      <c r="B418" s="48"/>
      <c r="C418" s="48" t="s">
        <v>601</v>
      </c>
      <c r="D418" s="28"/>
      <c r="E418" s="12"/>
      <c r="F418" s="29">
        <f>Source!AO277</f>
        <v>107.25</v>
      </c>
      <c r="G418" s="30" t="str">
        <f>Source!DG277</f>
        <v>)*1,15</v>
      </c>
      <c r="H418" s="31">
        <f>ROUND(Source!AF277*Source!I277, 2)</f>
        <v>23.31</v>
      </c>
      <c r="I418" s="30"/>
      <c r="J418" s="30">
        <f>IF(Source!BA277&lt;&gt; 0, Source!BA277, 1)</f>
        <v>30.05</v>
      </c>
      <c r="K418" s="31">
        <f>Source!S277</f>
        <v>700.49</v>
      </c>
      <c r="L418" s="32"/>
      <c r="R418">
        <f>H418</f>
        <v>23.31</v>
      </c>
    </row>
    <row r="419" spans="1:26" ht="14.25" x14ac:dyDescent="0.2">
      <c r="A419" s="47"/>
      <c r="B419" s="48"/>
      <c r="C419" s="48" t="s">
        <v>152</v>
      </c>
      <c r="D419" s="28"/>
      <c r="E419" s="12"/>
      <c r="F419" s="29">
        <f>Source!AM277</f>
        <v>70.09</v>
      </c>
      <c r="G419" s="30" t="str">
        <f>Source!DE277</f>
        <v>)*1,25</v>
      </c>
      <c r="H419" s="31">
        <f>ROUND(Source!AD277*Source!I277, 2)</f>
        <v>16.559999999999999</v>
      </c>
      <c r="I419" s="30"/>
      <c r="J419" s="30">
        <f>IF(Source!BB277&lt;&gt; 0, Source!BB277, 1)</f>
        <v>5.88</v>
      </c>
      <c r="K419" s="31">
        <f>Source!Q277</f>
        <v>97.37</v>
      </c>
      <c r="L419" s="32"/>
    </row>
    <row r="420" spans="1:26" ht="14.25" x14ac:dyDescent="0.2">
      <c r="A420" s="47"/>
      <c r="B420" s="48"/>
      <c r="C420" s="48" t="s">
        <v>607</v>
      </c>
      <c r="D420" s="28"/>
      <c r="E420" s="12"/>
      <c r="F420" s="29">
        <f>Source!AN277</f>
        <v>2.0299999999999998</v>
      </c>
      <c r="G420" s="30" t="str">
        <f>Source!DF277</f>
        <v>)*1,25</v>
      </c>
      <c r="H420" s="41">
        <f>ROUND(Source!AE277*Source!I277, 2)</f>
        <v>0.48</v>
      </c>
      <c r="I420" s="30"/>
      <c r="J420" s="30">
        <f>IF(Source!BS277&lt;&gt; 0, Source!BS277, 1)</f>
        <v>30.05</v>
      </c>
      <c r="K420" s="41">
        <f>Source!R277</f>
        <v>14.41</v>
      </c>
      <c r="L420" s="32"/>
      <c r="R420">
        <f>H420</f>
        <v>0.48</v>
      </c>
    </row>
    <row r="421" spans="1:26" ht="14.25" x14ac:dyDescent="0.2">
      <c r="A421" s="47"/>
      <c r="B421" s="48"/>
      <c r="C421" s="48" t="s">
        <v>610</v>
      </c>
      <c r="D421" s="28"/>
      <c r="E421" s="12"/>
      <c r="F421" s="29">
        <f>Source!AL277</f>
        <v>1345.34</v>
      </c>
      <c r="G421" s="30" t="str">
        <f>Source!DD277</f>
        <v/>
      </c>
      <c r="H421" s="31">
        <f>ROUND(Source!AC277*Source!I277, 2)</f>
        <v>254.27</v>
      </c>
      <c r="I421" s="30"/>
      <c r="J421" s="30">
        <f>IF(Source!BC277&lt;&gt; 0, Source!BC277, 1)</f>
        <v>4.88</v>
      </c>
      <c r="K421" s="31">
        <f>Source!P277</f>
        <v>1240.83</v>
      </c>
      <c r="L421" s="32"/>
    </row>
    <row r="422" spans="1:26" ht="14.25" x14ac:dyDescent="0.2">
      <c r="A422" s="47"/>
      <c r="B422" s="48"/>
      <c r="C422" s="48" t="s">
        <v>602</v>
      </c>
      <c r="D422" s="28" t="s">
        <v>603</v>
      </c>
      <c r="E422" s="12">
        <f>Source!BZ277</f>
        <v>120</v>
      </c>
      <c r="F422" s="51"/>
      <c r="G422" s="30"/>
      <c r="H422" s="31">
        <f>SUM(S417:S427)</f>
        <v>28.55</v>
      </c>
      <c r="I422" s="33"/>
      <c r="J422" s="27">
        <f>Source!AT277</f>
        <v>120</v>
      </c>
      <c r="K422" s="31">
        <f>SUM(T417:T427)</f>
        <v>857.88</v>
      </c>
      <c r="L422" s="32"/>
    </row>
    <row r="423" spans="1:26" ht="14.25" x14ac:dyDescent="0.2">
      <c r="A423" s="47"/>
      <c r="B423" s="48"/>
      <c r="C423" s="48" t="s">
        <v>604</v>
      </c>
      <c r="D423" s="28" t="s">
        <v>603</v>
      </c>
      <c r="E423" s="12">
        <f>Source!CA277</f>
        <v>65</v>
      </c>
      <c r="F423" s="51"/>
      <c r="G423" s="30"/>
      <c r="H423" s="31">
        <f>SUM(U417:U427)</f>
        <v>15.46</v>
      </c>
      <c r="I423" s="33"/>
      <c r="J423" s="27">
        <f>Source!AU277</f>
        <v>65</v>
      </c>
      <c r="K423" s="31">
        <f>SUM(V417:V427)</f>
        <v>464.69</v>
      </c>
      <c r="L423" s="32"/>
    </row>
    <row r="424" spans="1:26" ht="14.25" x14ac:dyDescent="0.2">
      <c r="A424" s="47"/>
      <c r="B424" s="48"/>
      <c r="C424" s="48" t="s">
        <v>605</v>
      </c>
      <c r="D424" s="28" t="s">
        <v>606</v>
      </c>
      <c r="E424" s="12">
        <f>Source!AQ277</f>
        <v>11.41</v>
      </c>
      <c r="F424" s="29"/>
      <c r="G424" s="30" t="str">
        <f>Source!DI277</f>
        <v>)*1,15</v>
      </c>
      <c r="H424" s="31"/>
      <c r="I424" s="30"/>
      <c r="J424" s="30"/>
      <c r="K424" s="31"/>
      <c r="L424" s="42">
        <f>Source!U277</f>
        <v>2.4799634999999998</v>
      </c>
    </row>
    <row r="425" spans="1:26" ht="14.25" x14ac:dyDescent="0.2">
      <c r="A425" s="55" t="s">
        <v>262</v>
      </c>
      <c r="B425" s="48" t="str">
        <f>Source!F279</f>
        <v>101-0594</v>
      </c>
      <c r="C425" s="48" t="str">
        <f>Source!G279</f>
        <v>Мастика битумная кровельная горячая</v>
      </c>
      <c r="D425" s="28" t="str">
        <f>Source!H279</f>
        <v>т</v>
      </c>
      <c r="E425" s="12">
        <f>Source!I279</f>
        <v>-3.7000000000000002E-3</v>
      </c>
      <c r="F425" s="29">
        <f>Source!AL279+Source!AM279+Source!AO279</f>
        <v>3390</v>
      </c>
      <c r="G425" s="45" t="s">
        <v>3</v>
      </c>
      <c r="H425" s="31">
        <f>ROUND(Source!AC279*Source!I279, 2)+ROUND(Source!AD279*Source!I279, 2)+ROUND(Source!AF279*Source!I279, 2)</f>
        <v>-12.54</v>
      </c>
      <c r="I425" s="30"/>
      <c r="J425" s="30">
        <f>IF(Source!BC279&lt;&gt; 0, Source!BC279, 1)</f>
        <v>6.22</v>
      </c>
      <c r="K425" s="31">
        <f>Source!O279</f>
        <v>-78.02</v>
      </c>
      <c r="L425" s="32"/>
      <c r="S425">
        <f>ROUND((Source!FX279/100)*((ROUND(Source!AF279*Source!I279, 2)+ROUND(Source!AE279*Source!I279, 2))), 2)</f>
        <v>0</v>
      </c>
      <c r="T425">
        <f>Source!X279</f>
        <v>0</v>
      </c>
      <c r="U425">
        <f>ROUND((Source!FY279/100)*((ROUND(Source!AF279*Source!I279, 2)+ROUND(Source!AE279*Source!I279, 2))), 2)</f>
        <v>0</v>
      </c>
      <c r="V425">
        <f>Source!Y279</f>
        <v>0</v>
      </c>
      <c r="W425">
        <f>IF(Source!BI279&lt;=1,H425, 0)</f>
        <v>-12.54</v>
      </c>
      <c r="X425">
        <f>IF(Source!BI279=2,H425, 0)</f>
        <v>0</v>
      </c>
      <c r="Y425">
        <f>IF(Source!BI279=3,H425, 0)</f>
        <v>0</v>
      </c>
      <c r="Z425">
        <f>IF(Source!BI279=4,H425, 0)</f>
        <v>0</v>
      </c>
    </row>
    <row r="426" spans="1:26" ht="28.5" x14ac:dyDescent="0.2">
      <c r="A426" s="55" t="s">
        <v>263</v>
      </c>
      <c r="B426" s="48" t="str">
        <f>Source!F281</f>
        <v>101-0856</v>
      </c>
      <c r="C426" s="48" t="str">
        <f>Source!G281</f>
        <v>Рубероид кровельный с пылевидной посыпкой марки РКП-350б</v>
      </c>
      <c r="D426" s="28" t="str">
        <f>Source!H281</f>
        <v>м2</v>
      </c>
      <c r="E426" s="12">
        <f>Source!I281</f>
        <v>-20.79</v>
      </c>
      <c r="F426" s="29">
        <f>Source!AL281+Source!AM281+Source!AO281</f>
        <v>6.19</v>
      </c>
      <c r="G426" s="45" t="s">
        <v>3</v>
      </c>
      <c r="H426" s="31">
        <f>ROUND(Source!AC281*Source!I281, 2)+ROUND(Source!AD281*Source!I281, 2)+ROUND(Source!AF281*Source!I281, 2)</f>
        <v>-128.69</v>
      </c>
      <c r="I426" s="30"/>
      <c r="J426" s="30">
        <f>IF(Source!BC281&lt;&gt; 0, Source!BC281, 1)</f>
        <v>3.58</v>
      </c>
      <c r="K426" s="31">
        <f>Source!O281</f>
        <v>-460.71</v>
      </c>
      <c r="L426" s="32"/>
      <c r="S426">
        <f>ROUND((Source!FX281/100)*((ROUND(Source!AF281*Source!I281, 2)+ROUND(Source!AE281*Source!I281, 2))), 2)</f>
        <v>0</v>
      </c>
      <c r="T426">
        <f>Source!X281</f>
        <v>0</v>
      </c>
      <c r="U426">
        <f>ROUND((Source!FY281/100)*((ROUND(Source!AF281*Source!I281, 2)+ROUND(Source!AE281*Source!I281, 2))), 2)</f>
        <v>0</v>
      </c>
      <c r="V426">
        <f>Source!Y281</f>
        <v>0</v>
      </c>
      <c r="W426">
        <f>IF(Source!BI281&lt;=1,H426, 0)</f>
        <v>-128.69</v>
      </c>
      <c r="X426">
        <f>IF(Source!BI281=2,H426, 0)</f>
        <v>0</v>
      </c>
      <c r="Y426">
        <f>IF(Source!BI281=3,H426, 0)</f>
        <v>0</v>
      </c>
      <c r="Z426">
        <f>IF(Source!BI281=4,H426, 0)</f>
        <v>0</v>
      </c>
    </row>
    <row r="427" spans="1:26" ht="14.25" x14ac:dyDescent="0.2">
      <c r="A427" s="54" t="s">
        <v>264</v>
      </c>
      <c r="B427" s="50" t="str">
        <f>Source!F283</f>
        <v>101-6730</v>
      </c>
      <c r="C427" s="50" t="str">
        <f>Source!G283</f>
        <v>Гидростеклоизол ТПП-3,5, стеклоткань</v>
      </c>
      <c r="D427" s="34" t="str">
        <f>Source!H283</f>
        <v>м2</v>
      </c>
      <c r="E427" s="35">
        <f>Source!I283</f>
        <v>20.79</v>
      </c>
      <c r="F427" s="36">
        <f>Source!AL283+Source!AM283+Source!AO283</f>
        <v>16.29</v>
      </c>
      <c r="G427" s="43" t="s">
        <v>3</v>
      </c>
      <c r="H427" s="38">
        <f>ROUND(Source!AC283*Source!I283, 2)+ROUND(Source!AD283*Source!I283, 2)+ROUND(Source!AF283*Source!I283, 2)</f>
        <v>338.67</v>
      </c>
      <c r="I427" s="37"/>
      <c r="J427" s="37">
        <f>IF(Source!BC283&lt;&gt; 0, Source!BC283, 1)</f>
        <v>4.1100000000000003</v>
      </c>
      <c r="K427" s="38">
        <f>Source!O283</f>
        <v>1391.93</v>
      </c>
      <c r="L427" s="44"/>
      <c r="S427">
        <f>ROUND((Source!FX283/100)*((ROUND(Source!AF283*Source!I283, 2)+ROUND(Source!AE283*Source!I283, 2))), 2)</f>
        <v>0</v>
      </c>
      <c r="T427">
        <f>Source!X283</f>
        <v>0</v>
      </c>
      <c r="U427">
        <f>ROUND((Source!FY283/100)*((ROUND(Source!AF283*Source!I283, 2)+ROUND(Source!AE283*Source!I283, 2))), 2)</f>
        <v>0</v>
      </c>
      <c r="V427">
        <f>Source!Y283</f>
        <v>0</v>
      </c>
      <c r="W427">
        <f>IF(Source!BI283&lt;=1,H427, 0)</f>
        <v>338.67</v>
      </c>
      <c r="X427">
        <f>IF(Source!BI283=2,H427, 0)</f>
        <v>0</v>
      </c>
      <c r="Y427">
        <f>IF(Source!BI283=3,H427, 0)</f>
        <v>0</v>
      </c>
      <c r="Z427">
        <f>IF(Source!BI283=4,H427, 0)</f>
        <v>0</v>
      </c>
    </row>
    <row r="428" spans="1:26" ht="15" x14ac:dyDescent="0.25">
      <c r="G428" s="69">
        <f>H418+H419+H421+H422+H423+SUM(H425:H427)</f>
        <v>535.59</v>
      </c>
      <c r="H428" s="69"/>
      <c r="J428" s="69">
        <f>K418+K419+K421+K422+K423+SUM(K425:K427)</f>
        <v>4214.46</v>
      </c>
      <c r="K428" s="69"/>
      <c r="L428" s="40">
        <f>Source!U277</f>
        <v>2.4799634999999998</v>
      </c>
      <c r="O428" s="25">
        <f>G428</f>
        <v>535.59</v>
      </c>
      <c r="P428" s="25">
        <f>J428</f>
        <v>4214.46</v>
      </c>
      <c r="Q428" s="25">
        <f>L428</f>
        <v>2.4799634999999998</v>
      </c>
      <c r="W428">
        <f>IF(Source!BI277&lt;=1,H418+H419+H421+H422+H423, 0)</f>
        <v>338.15</v>
      </c>
      <c r="X428">
        <f>IF(Source!BI277=2,H418+H419+H421+H422+H423, 0)</f>
        <v>0</v>
      </c>
      <c r="Y428">
        <f>IF(Source!BI277=3,H418+H419+H421+H422+H423, 0)</f>
        <v>0</v>
      </c>
      <c r="Z428">
        <f>IF(Source!BI277=4,H418+H419+H421+H422+H423, 0)</f>
        <v>0</v>
      </c>
    </row>
    <row r="429" spans="1:26" ht="79.5" x14ac:dyDescent="0.2">
      <c r="A429" s="47">
        <v>14</v>
      </c>
      <c r="B429" s="48" t="s">
        <v>615</v>
      </c>
      <c r="C429" s="48" t="str">
        <f>Source!G285</f>
        <v>Устройство стяжек цементных толщиной 20 мм</v>
      </c>
      <c r="D429" s="28" t="str">
        <f>Source!H285</f>
        <v>100 м2 стяжки</v>
      </c>
      <c r="E429" s="12">
        <f>Source!I285</f>
        <v>0.189</v>
      </c>
      <c r="F429" s="29">
        <f>Source!AL285+Source!AM285+Source!AO285</f>
        <v>1485.02</v>
      </c>
      <c r="G429" s="30"/>
      <c r="H429" s="31"/>
      <c r="I429" s="30" t="str">
        <f>Source!BO285</f>
        <v>11-01-011-1</v>
      </c>
      <c r="J429" s="30"/>
      <c r="K429" s="31"/>
      <c r="L429" s="32"/>
      <c r="S429">
        <f>ROUND((Source!FX285/100)*((ROUND(Source!AF285*Source!I285, 2)+ROUND(Source!AE285*Source!I285, 2))), 2)</f>
        <v>88.84</v>
      </c>
      <c r="T429">
        <f>Source!X285</f>
        <v>2669.97</v>
      </c>
      <c r="U429">
        <f>ROUND((Source!FY285/100)*((ROUND(Source!AF285*Source!I285, 2)+ROUND(Source!AE285*Source!I285, 2))), 2)</f>
        <v>54.17</v>
      </c>
      <c r="V429">
        <f>Source!Y285</f>
        <v>1628.03</v>
      </c>
    </row>
    <row r="430" spans="1:26" ht="14.25" x14ac:dyDescent="0.2">
      <c r="A430" s="47"/>
      <c r="B430" s="48"/>
      <c r="C430" s="48" t="s">
        <v>601</v>
      </c>
      <c r="D430" s="28"/>
      <c r="E430" s="12"/>
      <c r="F430" s="29">
        <f>Source!AO285</f>
        <v>313.70999999999998</v>
      </c>
      <c r="G430" s="30" t="str">
        <f>Source!DG285</f>
        <v>)*1,15</v>
      </c>
      <c r="H430" s="31">
        <f>ROUND(Source!AF285*Source!I285, 2)</f>
        <v>68.180000000000007</v>
      </c>
      <c r="I430" s="30"/>
      <c r="J430" s="30">
        <f>IF(Source!BA285&lt;&gt; 0, Source!BA285, 1)</f>
        <v>30.05</v>
      </c>
      <c r="K430" s="31">
        <f>Source!S285</f>
        <v>2048.96</v>
      </c>
      <c r="L430" s="32"/>
      <c r="R430">
        <f>H430</f>
        <v>68.180000000000007</v>
      </c>
    </row>
    <row r="431" spans="1:26" ht="14.25" x14ac:dyDescent="0.2">
      <c r="A431" s="47"/>
      <c r="B431" s="48"/>
      <c r="C431" s="48" t="s">
        <v>152</v>
      </c>
      <c r="D431" s="28"/>
      <c r="E431" s="12"/>
      <c r="F431" s="29">
        <f>Source!AM285</f>
        <v>44.24</v>
      </c>
      <c r="G431" s="30" t="str">
        <f>Source!DE285</f>
        <v>)*1,25</v>
      </c>
      <c r="H431" s="31">
        <f>ROUND(Source!AD285*Source!I285, 2)</f>
        <v>10.45</v>
      </c>
      <c r="I431" s="30"/>
      <c r="J431" s="30">
        <f>IF(Source!BB285&lt;&gt; 0, Source!BB285, 1)</f>
        <v>13.02</v>
      </c>
      <c r="K431" s="31">
        <f>Source!Q285</f>
        <v>136.08000000000001</v>
      </c>
      <c r="L431" s="32"/>
    </row>
    <row r="432" spans="1:26" ht="14.25" x14ac:dyDescent="0.2">
      <c r="A432" s="47"/>
      <c r="B432" s="48"/>
      <c r="C432" s="48" t="s">
        <v>607</v>
      </c>
      <c r="D432" s="28"/>
      <c r="E432" s="12"/>
      <c r="F432" s="29">
        <f>Source!AN285</f>
        <v>17.149999999999999</v>
      </c>
      <c r="G432" s="30" t="str">
        <f>Source!DF285</f>
        <v>)*1,25</v>
      </c>
      <c r="H432" s="41">
        <f>ROUND(Source!AE285*Source!I285, 2)</f>
        <v>4.05</v>
      </c>
      <c r="I432" s="30"/>
      <c r="J432" s="30">
        <f>IF(Source!BS285&lt;&gt; 0, Source!BS285, 1)</f>
        <v>30.05</v>
      </c>
      <c r="K432" s="41">
        <f>Source!R285</f>
        <v>121.75</v>
      </c>
      <c r="L432" s="32"/>
      <c r="R432">
        <f>H432</f>
        <v>4.05</v>
      </c>
    </row>
    <row r="433" spans="1:26" ht="14.25" x14ac:dyDescent="0.2">
      <c r="A433" s="47"/>
      <c r="B433" s="48"/>
      <c r="C433" s="48" t="s">
        <v>610</v>
      </c>
      <c r="D433" s="28"/>
      <c r="E433" s="12"/>
      <c r="F433" s="29">
        <f>Source!AL285</f>
        <v>1127.07</v>
      </c>
      <c r="G433" s="30" t="str">
        <f>Source!DD285</f>
        <v/>
      </c>
      <c r="H433" s="31">
        <f>ROUND(Source!AC285*Source!I285, 2)</f>
        <v>213.02</v>
      </c>
      <c r="I433" s="30"/>
      <c r="J433" s="30">
        <f>IF(Source!BC285&lt;&gt; 0, Source!BC285, 1)</f>
        <v>6.29</v>
      </c>
      <c r="K433" s="31">
        <f>Source!P285</f>
        <v>1339.87</v>
      </c>
      <c r="L433" s="32"/>
    </row>
    <row r="434" spans="1:26" ht="14.25" x14ac:dyDescent="0.2">
      <c r="A434" s="47"/>
      <c r="B434" s="48"/>
      <c r="C434" s="48" t="s">
        <v>602</v>
      </c>
      <c r="D434" s="28" t="s">
        <v>603</v>
      </c>
      <c r="E434" s="12">
        <f>Source!BZ285</f>
        <v>123</v>
      </c>
      <c r="F434" s="51"/>
      <c r="G434" s="30"/>
      <c r="H434" s="31">
        <f>SUM(S429:S436)</f>
        <v>88.84</v>
      </c>
      <c r="I434" s="33"/>
      <c r="J434" s="27">
        <f>Source!AT285</f>
        <v>123</v>
      </c>
      <c r="K434" s="31">
        <f>SUM(T429:T436)</f>
        <v>2669.97</v>
      </c>
      <c r="L434" s="32"/>
    </row>
    <row r="435" spans="1:26" ht="14.25" x14ac:dyDescent="0.2">
      <c r="A435" s="47"/>
      <c r="B435" s="48"/>
      <c r="C435" s="48" t="s">
        <v>604</v>
      </c>
      <c r="D435" s="28" t="s">
        <v>603</v>
      </c>
      <c r="E435" s="12">
        <f>Source!CA285</f>
        <v>75</v>
      </c>
      <c r="F435" s="51"/>
      <c r="G435" s="30"/>
      <c r="H435" s="31">
        <f>SUM(U429:U436)</f>
        <v>54.17</v>
      </c>
      <c r="I435" s="33"/>
      <c r="J435" s="27">
        <f>Source!AU285</f>
        <v>75</v>
      </c>
      <c r="K435" s="31">
        <f>SUM(V429:V436)</f>
        <v>1628.03</v>
      </c>
      <c r="L435" s="32"/>
    </row>
    <row r="436" spans="1:26" ht="14.25" x14ac:dyDescent="0.2">
      <c r="A436" s="49"/>
      <c r="B436" s="50"/>
      <c r="C436" s="50" t="s">
        <v>605</v>
      </c>
      <c r="D436" s="34" t="s">
        <v>606</v>
      </c>
      <c r="E436" s="35">
        <f>Source!AQ285</f>
        <v>39.51</v>
      </c>
      <c r="F436" s="36"/>
      <c r="G436" s="37" t="str">
        <f>Source!DI285</f>
        <v>)*1,15</v>
      </c>
      <c r="H436" s="38"/>
      <c r="I436" s="37"/>
      <c r="J436" s="37"/>
      <c r="K436" s="38"/>
      <c r="L436" s="39">
        <f>Source!U285</f>
        <v>8.5874984999999988</v>
      </c>
    </row>
    <row r="437" spans="1:26" ht="15" x14ac:dyDescent="0.25">
      <c r="G437" s="69">
        <f>H430+H431+H433+H434+H435</f>
        <v>434.66</v>
      </c>
      <c r="H437" s="69"/>
      <c r="J437" s="69">
        <f>K430+K431+K433+K434+K435</f>
        <v>7822.9099999999989</v>
      </c>
      <c r="K437" s="69"/>
      <c r="L437" s="40">
        <f>Source!U285</f>
        <v>8.5874984999999988</v>
      </c>
      <c r="O437" s="25">
        <f>G437</f>
        <v>434.66</v>
      </c>
      <c r="P437" s="25">
        <f>J437</f>
        <v>7822.9099999999989</v>
      </c>
      <c r="Q437" s="25">
        <f>L437</f>
        <v>8.5874984999999988</v>
      </c>
      <c r="W437">
        <f>IF(Source!BI285&lt;=1,H430+H431+H433+H434+H435, 0)</f>
        <v>434.66</v>
      </c>
      <c r="X437">
        <f>IF(Source!BI285=2,H430+H431+H433+H434+H435, 0)</f>
        <v>0</v>
      </c>
      <c r="Y437">
        <f>IF(Source!BI285=3,H430+H431+H433+H434+H435, 0)</f>
        <v>0</v>
      </c>
      <c r="Z437">
        <f>IF(Source!BI285=4,H430+H431+H433+H434+H435, 0)</f>
        <v>0</v>
      </c>
    </row>
    <row r="438" spans="1:26" ht="79.5" x14ac:dyDescent="0.2">
      <c r="A438" s="47">
        <v>15</v>
      </c>
      <c r="B438" s="48" t="s">
        <v>616</v>
      </c>
      <c r="C438" s="48" t="str">
        <f>Source!G287</f>
        <v>Устройство стяжек на каждые 5 мм изменения толщины стяжки добавлять или исключать к расценке 11-01-011-01 к=6</v>
      </c>
      <c r="D438" s="28" t="str">
        <f>Source!H287</f>
        <v>100 м2 стяжки</v>
      </c>
      <c r="E438" s="12">
        <f>Source!I287</f>
        <v>0.189</v>
      </c>
      <c r="F438" s="29">
        <f>Source!AL287+Source!AM287+Source!AO287</f>
        <v>291.32000000000005</v>
      </c>
      <c r="G438" s="30"/>
      <c r="H438" s="31"/>
      <c r="I438" s="30" t="str">
        <f>Source!BO287</f>
        <v>11-01-011-2</v>
      </c>
      <c r="J438" s="30"/>
      <c r="K438" s="31"/>
      <c r="L438" s="32"/>
      <c r="S438">
        <f>ROUND((Source!FX287/100)*((ROUND(Source!AF287*Source!I287, 2)+ROUND(Source!AE287*Source!I287, 2))), 2)</f>
        <v>11.33</v>
      </c>
      <c r="T438">
        <f>Source!X287</f>
        <v>340.16</v>
      </c>
      <c r="U438">
        <f>ROUND((Source!FY287/100)*((ROUND(Source!AF287*Source!I287, 2)+ROUND(Source!AE287*Source!I287, 2))), 2)</f>
        <v>6.91</v>
      </c>
      <c r="V438">
        <f>Source!Y287</f>
        <v>207.41</v>
      </c>
    </row>
    <row r="439" spans="1:26" ht="14.25" x14ac:dyDescent="0.2">
      <c r="A439" s="47"/>
      <c r="B439" s="48"/>
      <c r="C439" s="48" t="s">
        <v>601</v>
      </c>
      <c r="D439" s="28"/>
      <c r="E439" s="12"/>
      <c r="F439" s="29">
        <f>Source!AO287</f>
        <v>3.97</v>
      </c>
      <c r="G439" s="30" t="str">
        <f>Source!DG287</f>
        <v>)*1,15*6</v>
      </c>
      <c r="H439" s="31">
        <f>ROUND(Source!AF287*Source!I287, 2)</f>
        <v>5.18</v>
      </c>
      <c r="I439" s="30"/>
      <c r="J439" s="30">
        <f>IF(Source!BA287&lt;&gt; 0, Source!BA287, 1)</f>
        <v>30.05</v>
      </c>
      <c r="K439" s="31">
        <f>Source!S287</f>
        <v>155.58000000000001</v>
      </c>
      <c r="L439" s="32"/>
      <c r="R439">
        <f>H439</f>
        <v>5.18</v>
      </c>
    </row>
    <row r="440" spans="1:26" ht="14.25" x14ac:dyDescent="0.2">
      <c r="A440" s="47"/>
      <c r="B440" s="48"/>
      <c r="C440" s="48" t="s">
        <v>152</v>
      </c>
      <c r="D440" s="28"/>
      <c r="E440" s="12"/>
      <c r="F440" s="29">
        <f>Source!AM287</f>
        <v>7.72</v>
      </c>
      <c r="G440" s="30" t="str">
        <f>Source!DE287</f>
        <v>)*1,25*6</v>
      </c>
      <c r="H440" s="31">
        <f>ROUND(Source!AD287*Source!I287, 2)</f>
        <v>10.94</v>
      </c>
      <c r="I440" s="30"/>
      <c r="J440" s="30">
        <f>IF(Source!BB287&lt;&gt; 0, Source!BB287, 1)</f>
        <v>12.77</v>
      </c>
      <c r="K440" s="31">
        <f>Source!Q287</f>
        <v>139.74</v>
      </c>
      <c r="L440" s="32"/>
    </row>
    <row r="441" spans="1:26" ht="14.25" x14ac:dyDescent="0.2">
      <c r="A441" s="47"/>
      <c r="B441" s="48"/>
      <c r="C441" s="48" t="s">
        <v>607</v>
      </c>
      <c r="D441" s="28"/>
      <c r="E441" s="12"/>
      <c r="F441" s="29">
        <f>Source!AN287</f>
        <v>2.84</v>
      </c>
      <c r="G441" s="30" t="str">
        <f>Source!DF287</f>
        <v>)*1,25*6</v>
      </c>
      <c r="H441" s="41">
        <f>ROUND(Source!AE287*Source!I287, 2)</f>
        <v>4.03</v>
      </c>
      <c r="I441" s="30"/>
      <c r="J441" s="30">
        <f>IF(Source!BS287&lt;&gt; 0, Source!BS287, 1)</f>
        <v>30.05</v>
      </c>
      <c r="K441" s="41">
        <f>Source!R287</f>
        <v>120.97</v>
      </c>
      <c r="L441" s="32"/>
      <c r="R441">
        <f>H441</f>
        <v>4.03</v>
      </c>
    </row>
    <row r="442" spans="1:26" ht="14.25" x14ac:dyDescent="0.2">
      <c r="A442" s="47"/>
      <c r="B442" s="48"/>
      <c r="C442" s="48" t="s">
        <v>610</v>
      </c>
      <c r="D442" s="28"/>
      <c r="E442" s="12"/>
      <c r="F442" s="29">
        <f>Source!AL287</f>
        <v>279.63</v>
      </c>
      <c r="G442" s="30" t="str">
        <f>Source!DD287</f>
        <v>*6</v>
      </c>
      <c r="H442" s="31">
        <f>ROUND(Source!AC287*Source!I287, 2)</f>
        <v>317.10000000000002</v>
      </c>
      <c r="I442" s="30"/>
      <c r="J442" s="30">
        <f>IF(Source!BC287&lt;&gt; 0, Source!BC287, 1)</f>
        <v>6.28</v>
      </c>
      <c r="K442" s="31">
        <f>Source!P287</f>
        <v>1991.39</v>
      </c>
      <c r="L442" s="32"/>
    </row>
    <row r="443" spans="1:26" ht="14.25" x14ac:dyDescent="0.2">
      <c r="A443" s="47"/>
      <c r="B443" s="48"/>
      <c r="C443" s="48" t="s">
        <v>602</v>
      </c>
      <c r="D443" s="28" t="s">
        <v>603</v>
      </c>
      <c r="E443" s="12">
        <f>Source!BZ287</f>
        <v>123</v>
      </c>
      <c r="F443" s="51"/>
      <c r="G443" s="30"/>
      <c r="H443" s="31">
        <f>SUM(S438:S445)</f>
        <v>11.33</v>
      </c>
      <c r="I443" s="33"/>
      <c r="J443" s="27">
        <f>Source!AT287</f>
        <v>123</v>
      </c>
      <c r="K443" s="31">
        <f>SUM(T438:T445)</f>
        <v>340.16</v>
      </c>
      <c r="L443" s="32"/>
    </row>
    <row r="444" spans="1:26" ht="14.25" x14ac:dyDescent="0.2">
      <c r="A444" s="47"/>
      <c r="B444" s="48"/>
      <c r="C444" s="48" t="s">
        <v>604</v>
      </c>
      <c r="D444" s="28" t="s">
        <v>603</v>
      </c>
      <c r="E444" s="12">
        <f>Source!CA287</f>
        <v>75</v>
      </c>
      <c r="F444" s="51"/>
      <c r="G444" s="30"/>
      <c r="H444" s="31">
        <f>SUM(U438:U445)</f>
        <v>6.91</v>
      </c>
      <c r="I444" s="33"/>
      <c r="J444" s="27">
        <f>Source!AU287</f>
        <v>75</v>
      </c>
      <c r="K444" s="31">
        <f>SUM(V438:V445)</f>
        <v>207.41</v>
      </c>
      <c r="L444" s="32"/>
    </row>
    <row r="445" spans="1:26" ht="14.25" x14ac:dyDescent="0.2">
      <c r="A445" s="49"/>
      <c r="B445" s="50"/>
      <c r="C445" s="50" t="s">
        <v>605</v>
      </c>
      <c r="D445" s="34" t="s">
        <v>606</v>
      </c>
      <c r="E445" s="35">
        <f>Source!AQ287</f>
        <v>0.5</v>
      </c>
      <c r="F445" s="36"/>
      <c r="G445" s="37" t="str">
        <f>Source!DI287</f>
        <v>)*1,15*6</v>
      </c>
      <c r="H445" s="38"/>
      <c r="I445" s="37"/>
      <c r="J445" s="37"/>
      <c r="K445" s="38"/>
      <c r="L445" s="39">
        <f>Source!U287</f>
        <v>0.65204999999999991</v>
      </c>
    </row>
    <row r="446" spans="1:26" ht="15" x14ac:dyDescent="0.25">
      <c r="G446" s="69">
        <f>H439+H440+H442+H443+H444</f>
        <v>351.46000000000004</v>
      </c>
      <c r="H446" s="69"/>
      <c r="J446" s="69">
        <f>K439+K440+K442+K443+K444</f>
        <v>2834.2799999999997</v>
      </c>
      <c r="K446" s="69"/>
      <c r="L446" s="40">
        <f>Source!U287</f>
        <v>0.65204999999999991</v>
      </c>
      <c r="O446" s="25">
        <f>G446</f>
        <v>351.46000000000004</v>
      </c>
      <c r="P446" s="25">
        <f>J446</f>
        <v>2834.2799999999997</v>
      </c>
      <c r="Q446" s="25">
        <f>L446</f>
        <v>0.65204999999999991</v>
      </c>
      <c r="W446">
        <f>IF(Source!BI287&lt;=1,H439+H440+H442+H443+H444, 0)</f>
        <v>351.46000000000004</v>
      </c>
      <c r="X446">
        <f>IF(Source!BI287=2,H439+H440+H442+H443+H444, 0)</f>
        <v>0</v>
      </c>
      <c r="Y446">
        <f>IF(Source!BI287=3,H439+H440+H442+H443+H444, 0)</f>
        <v>0</v>
      </c>
      <c r="Z446">
        <f>IF(Source!BI287=4,H439+H440+H442+H443+H444, 0)</f>
        <v>0</v>
      </c>
    </row>
    <row r="447" spans="1:26" ht="79.5" x14ac:dyDescent="0.2">
      <c r="A447" s="47">
        <v>16</v>
      </c>
      <c r="B447" s="48" t="s">
        <v>626</v>
      </c>
      <c r="C447" s="48" t="str">
        <f>Source!G291</f>
        <v>Подготовка почвы для устройства партерного и обыкновенного газона с внесением растительной земли слоем 15 см вручную</v>
      </c>
      <c r="D447" s="28" t="str">
        <f>Source!H291</f>
        <v>100 м2</v>
      </c>
      <c r="E447" s="12">
        <f>Source!I291</f>
        <v>0.189</v>
      </c>
      <c r="F447" s="29">
        <f>Source!AL291+Source!AM291+Source!AO291</f>
        <v>2296.1</v>
      </c>
      <c r="G447" s="30"/>
      <c r="H447" s="31"/>
      <c r="I447" s="30" t="str">
        <f>Source!BO291</f>
        <v>47-01-046-4</v>
      </c>
      <c r="J447" s="30"/>
      <c r="K447" s="31"/>
      <c r="L447" s="32"/>
      <c r="S447">
        <f>ROUND((Source!FX291/100)*((ROUND(Source!AF291*Source!I291, 2)+ROUND(Source!AE291*Source!I291, 2))), 2)</f>
        <v>79.38</v>
      </c>
      <c r="T447">
        <f>Source!X291</f>
        <v>2385.5100000000002</v>
      </c>
      <c r="U447">
        <f>ROUND((Source!FY291/100)*((ROUND(Source!AF291*Source!I291, 2)+ROUND(Source!AE291*Source!I291, 2))), 2)</f>
        <v>62.13</v>
      </c>
      <c r="V447">
        <f>Source!Y291</f>
        <v>1866.92</v>
      </c>
    </row>
    <row r="448" spans="1:26" ht="14.25" x14ac:dyDescent="0.2">
      <c r="A448" s="47"/>
      <c r="B448" s="48"/>
      <c r="C448" s="48" t="s">
        <v>601</v>
      </c>
      <c r="D448" s="28"/>
      <c r="E448" s="12"/>
      <c r="F448" s="29">
        <f>Source!AO291</f>
        <v>317.60000000000002</v>
      </c>
      <c r="G448" s="30" t="str">
        <f>Source!DG291</f>
        <v>)*1,15</v>
      </c>
      <c r="H448" s="31">
        <f>ROUND(Source!AF291*Source!I291, 2)</f>
        <v>69.03</v>
      </c>
      <c r="I448" s="30"/>
      <c r="J448" s="30">
        <f>IF(Source!BA291&lt;&gt; 0, Source!BA291, 1)</f>
        <v>30.05</v>
      </c>
      <c r="K448" s="31">
        <f>Source!S291</f>
        <v>2074.36</v>
      </c>
      <c r="L448" s="32"/>
      <c r="R448">
        <f>H448</f>
        <v>69.03</v>
      </c>
    </row>
    <row r="449" spans="1:26" ht="14.25" x14ac:dyDescent="0.2">
      <c r="A449" s="47"/>
      <c r="B449" s="48"/>
      <c r="C449" s="48" t="s">
        <v>610</v>
      </c>
      <c r="D449" s="28"/>
      <c r="E449" s="12"/>
      <c r="F449" s="29">
        <f>Source!AL291</f>
        <v>1978.5</v>
      </c>
      <c r="G449" s="30" t="str">
        <f>Source!DD291</f>
        <v/>
      </c>
      <c r="H449" s="31">
        <f>ROUND(Source!AC291*Source!I291, 2)</f>
        <v>373.94</v>
      </c>
      <c r="I449" s="30"/>
      <c r="J449" s="30">
        <f>IF(Source!BC291&lt;&gt; 0, Source!BC291, 1)</f>
        <v>6.69</v>
      </c>
      <c r="K449" s="31">
        <f>Source!P291</f>
        <v>2501.64</v>
      </c>
      <c r="L449" s="32"/>
    </row>
    <row r="450" spans="1:26" ht="14.25" x14ac:dyDescent="0.2">
      <c r="A450" s="47"/>
      <c r="B450" s="48"/>
      <c r="C450" s="48" t="s">
        <v>602</v>
      </c>
      <c r="D450" s="28" t="s">
        <v>603</v>
      </c>
      <c r="E450" s="12">
        <f>Source!BZ291</f>
        <v>115</v>
      </c>
      <c r="F450" s="51"/>
      <c r="G450" s="30"/>
      <c r="H450" s="31">
        <f>SUM(S447:S452)</f>
        <v>79.38</v>
      </c>
      <c r="I450" s="33"/>
      <c r="J450" s="27">
        <f>Source!AT291</f>
        <v>115</v>
      </c>
      <c r="K450" s="31">
        <f>SUM(T447:T452)</f>
        <v>2385.5100000000002</v>
      </c>
      <c r="L450" s="32"/>
    </row>
    <row r="451" spans="1:26" ht="14.25" x14ac:dyDescent="0.2">
      <c r="A451" s="47"/>
      <c r="B451" s="48"/>
      <c r="C451" s="48" t="s">
        <v>604</v>
      </c>
      <c r="D451" s="28" t="s">
        <v>603</v>
      </c>
      <c r="E451" s="12">
        <f>Source!CA291</f>
        <v>90</v>
      </c>
      <c r="F451" s="51"/>
      <c r="G451" s="30"/>
      <c r="H451" s="31">
        <f>SUM(U447:U452)</f>
        <v>62.13</v>
      </c>
      <c r="I451" s="33"/>
      <c r="J451" s="27">
        <f>Source!AU291</f>
        <v>90</v>
      </c>
      <c r="K451" s="31">
        <f>SUM(V447:V452)</f>
        <v>1866.92</v>
      </c>
      <c r="L451" s="32"/>
    </row>
    <row r="452" spans="1:26" ht="14.25" x14ac:dyDescent="0.2">
      <c r="A452" s="49"/>
      <c r="B452" s="50"/>
      <c r="C452" s="50" t="s">
        <v>605</v>
      </c>
      <c r="D452" s="34" t="s">
        <v>606</v>
      </c>
      <c r="E452" s="35">
        <f>Source!AQ291</f>
        <v>40</v>
      </c>
      <c r="F452" s="36"/>
      <c r="G452" s="37" t="str">
        <f>Source!DI291</f>
        <v>)*1,15</v>
      </c>
      <c r="H452" s="38"/>
      <c r="I452" s="37"/>
      <c r="J452" s="37"/>
      <c r="K452" s="38"/>
      <c r="L452" s="39">
        <f>Source!U291</f>
        <v>8.6940000000000008</v>
      </c>
    </row>
    <row r="453" spans="1:26" ht="15" x14ac:dyDescent="0.25">
      <c r="G453" s="69">
        <f>H448+H449+H450+H451</f>
        <v>584.48</v>
      </c>
      <c r="H453" s="69"/>
      <c r="J453" s="69">
        <f>K448+K449+K450+K451</f>
        <v>8828.43</v>
      </c>
      <c r="K453" s="69"/>
      <c r="L453" s="40">
        <f>Source!U291</f>
        <v>8.6940000000000008</v>
      </c>
      <c r="O453" s="25">
        <f>G453</f>
        <v>584.48</v>
      </c>
      <c r="P453" s="25">
        <f>J453</f>
        <v>8828.43</v>
      </c>
      <c r="Q453" s="25">
        <f>L453</f>
        <v>8.6940000000000008</v>
      </c>
      <c r="W453">
        <f>IF(Source!BI291&lt;=1,H448+H449+H450+H451, 0)</f>
        <v>584.48</v>
      </c>
      <c r="X453">
        <f>IF(Source!BI291=2,H448+H449+H450+H451, 0)</f>
        <v>0</v>
      </c>
      <c r="Y453">
        <f>IF(Source!BI291=3,H448+H449+H450+H451, 0)</f>
        <v>0</v>
      </c>
      <c r="Z453">
        <f>IF(Source!BI291=4,H448+H449+H450+H451, 0)</f>
        <v>0</v>
      </c>
    </row>
    <row r="454" spans="1:26" ht="79.5" x14ac:dyDescent="0.2">
      <c r="A454" s="47">
        <v>17</v>
      </c>
      <c r="B454" s="48" t="s">
        <v>627</v>
      </c>
      <c r="C454" s="48" t="str">
        <f>Source!G293</f>
        <v>Планировка площадей ручным способом, группа грунтов 2</v>
      </c>
      <c r="D454" s="28" t="str">
        <f>Source!H293</f>
        <v>1000 м2 спланированной площади</v>
      </c>
      <c r="E454" s="12">
        <f>Source!I293</f>
        <v>1.89E-2</v>
      </c>
      <c r="F454" s="29">
        <f>Source!AL293+Source!AM293+Source!AO293</f>
        <v>1049.19</v>
      </c>
      <c r="G454" s="30"/>
      <c r="H454" s="31"/>
      <c r="I454" s="30" t="str">
        <f>Source!BO293</f>
        <v>01-02-027-5</v>
      </c>
      <c r="J454" s="30"/>
      <c r="K454" s="31"/>
      <c r="L454" s="32"/>
      <c r="S454">
        <f>ROUND((Source!FX293/100)*((ROUND(Source!AF293*Source!I293, 2)+ROUND(Source!AE293*Source!I293, 2))), 2)</f>
        <v>18.239999999999998</v>
      </c>
      <c r="T454">
        <f>Source!X293</f>
        <v>548.21</v>
      </c>
      <c r="U454">
        <f>ROUND((Source!FY293/100)*((ROUND(Source!AF293*Source!I293, 2)+ROUND(Source!AE293*Source!I293, 2))), 2)</f>
        <v>10.26</v>
      </c>
      <c r="V454">
        <f>Source!Y293</f>
        <v>308.37</v>
      </c>
    </row>
    <row r="455" spans="1:26" ht="14.25" x14ac:dyDescent="0.2">
      <c r="A455" s="47"/>
      <c r="B455" s="48"/>
      <c r="C455" s="48" t="s">
        <v>601</v>
      </c>
      <c r="D455" s="28"/>
      <c r="E455" s="12"/>
      <c r="F455" s="29">
        <f>Source!AO293</f>
        <v>1049.19</v>
      </c>
      <c r="G455" s="30" t="str">
        <f>Source!DG293</f>
        <v>)*1,15</v>
      </c>
      <c r="H455" s="31">
        <f>ROUND(Source!AF293*Source!I293, 2)</f>
        <v>22.8</v>
      </c>
      <c r="I455" s="30"/>
      <c r="J455" s="30">
        <f>IF(Source!BA293&lt;&gt; 0, Source!BA293, 1)</f>
        <v>30.05</v>
      </c>
      <c r="K455" s="31">
        <f>Source!S293</f>
        <v>685.26</v>
      </c>
      <c r="L455" s="32"/>
      <c r="R455">
        <f>H455</f>
        <v>22.8</v>
      </c>
    </row>
    <row r="456" spans="1:26" ht="14.25" x14ac:dyDescent="0.2">
      <c r="A456" s="47"/>
      <c r="B456" s="48"/>
      <c r="C456" s="48" t="s">
        <v>602</v>
      </c>
      <c r="D456" s="28" t="s">
        <v>603</v>
      </c>
      <c r="E456" s="12">
        <f>Source!BZ293</f>
        <v>80</v>
      </c>
      <c r="F456" s="51"/>
      <c r="G456" s="30"/>
      <c r="H456" s="31">
        <f>SUM(S454:S458)</f>
        <v>18.239999999999998</v>
      </c>
      <c r="I456" s="33"/>
      <c r="J456" s="27">
        <f>Source!AT293</f>
        <v>80</v>
      </c>
      <c r="K456" s="31">
        <f>SUM(T454:T458)</f>
        <v>548.21</v>
      </c>
      <c r="L456" s="32"/>
    </row>
    <row r="457" spans="1:26" ht="14.25" x14ac:dyDescent="0.2">
      <c r="A457" s="47"/>
      <c r="B457" s="48"/>
      <c r="C457" s="48" t="s">
        <v>604</v>
      </c>
      <c r="D457" s="28" t="s">
        <v>603</v>
      </c>
      <c r="E457" s="12">
        <f>Source!CA293</f>
        <v>45</v>
      </c>
      <c r="F457" s="51"/>
      <c r="G457" s="30"/>
      <c r="H457" s="31">
        <f>SUM(U454:U458)</f>
        <v>10.26</v>
      </c>
      <c r="I457" s="33"/>
      <c r="J457" s="27">
        <f>Source!AU293</f>
        <v>45</v>
      </c>
      <c r="K457" s="31">
        <f>SUM(V454:V458)</f>
        <v>308.37</v>
      </c>
      <c r="L457" s="32"/>
    </row>
    <row r="458" spans="1:26" ht="14.25" x14ac:dyDescent="0.2">
      <c r="A458" s="49"/>
      <c r="B458" s="50"/>
      <c r="C458" s="50" t="s">
        <v>605</v>
      </c>
      <c r="D458" s="34" t="s">
        <v>606</v>
      </c>
      <c r="E458" s="35">
        <f>Source!AQ293</f>
        <v>123</v>
      </c>
      <c r="F458" s="36"/>
      <c r="G458" s="37" t="str">
        <f>Source!DI293</f>
        <v>)*1,15</v>
      </c>
      <c r="H458" s="38"/>
      <c r="I458" s="37"/>
      <c r="J458" s="37"/>
      <c r="K458" s="38"/>
      <c r="L458" s="39">
        <f>Source!U293</f>
        <v>2.6734049999999998</v>
      </c>
    </row>
    <row r="459" spans="1:26" ht="15" x14ac:dyDescent="0.25">
      <c r="G459" s="69">
        <f>H455+H456+H457</f>
        <v>51.3</v>
      </c>
      <c r="H459" s="69"/>
      <c r="J459" s="69">
        <f>K455+K456+K457</f>
        <v>1541.8400000000001</v>
      </c>
      <c r="K459" s="69"/>
      <c r="L459" s="40">
        <f>Source!U293</f>
        <v>2.6734049999999998</v>
      </c>
      <c r="O459" s="25">
        <f>G459</f>
        <v>51.3</v>
      </c>
      <c r="P459" s="25">
        <f>J459</f>
        <v>1541.8400000000001</v>
      </c>
      <c r="Q459" s="25">
        <f>L459</f>
        <v>2.6734049999999998</v>
      </c>
      <c r="W459">
        <f>IF(Source!BI293&lt;=1,H455+H456+H457, 0)</f>
        <v>51.3</v>
      </c>
      <c r="X459">
        <f>IF(Source!BI293=2,H455+H456+H457, 0)</f>
        <v>0</v>
      </c>
      <c r="Y459">
        <f>IF(Source!BI293=3,H455+H456+H457, 0)</f>
        <v>0</v>
      </c>
      <c r="Z459">
        <f>IF(Source!BI293=4,H455+H456+H457, 0)</f>
        <v>0</v>
      </c>
    </row>
    <row r="461" spans="1:26" ht="15" x14ac:dyDescent="0.25">
      <c r="A461" s="70" t="str">
        <f>CONCATENATE("Итого по разделу: ",IF(Source!G295&lt;&gt;"Новый раздел", Source!G295, ""))</f>
        <v>Итого по разделу: Газоны</v>
      </c>
      <c r="B461" s="70"/>
      <c r="C461" s="70"/>
      <c r="D461" s="70"/>
      <c r="E461" s="70"/>
      <c r="F461" s="70"/>
      <c r="G461" s="71">
        <f>SUM(O307:O460)</f>
        <v>9191.739999999998</v>
      </c>
      <c r="H461" s="71"/>
      <c r="I461" s="26"/>
      <c r="J461" s="71">
        <f>SUM(P307:P460)</f>
        <v>111982.29999999999</v>
      </c>
      <c r="K461" s="71"/>
      <c r="L461" s="40">
        <f>SUM(Q307:Q460)</f>
        <v>94.830512249999984</v>
      </c>
    </row>
    <row r="462" spans="1:26" ht="11.45" customHeight="1" x14ac:dyDescent="0.2"/>
    <row r="463" spans="1:26" hidden="1" x14ac:dyDescent="0.2"/>
    <row r="464" spans="1:26" ht="14.25" hidden="1" x14ac:dyDescent="0.2">
      <c r="C464" s="59"/>
      <c r="D464" s="59"/>
      <c r="E464" s="59"/>
      <c r="F464" s="59"/>
      <c r="G464" s="59"/>
      <c r="H464" s="59"/>
      <c r="I464" s="59"/>
      <c r="J464" s="61"/>
      <c r="K464" s="61"/>
    </row>
    <row r="465" spans="1:26" ht="14.25" hidden="1" x14ac:dyDescent="0.2">
      <c r="C465" s="59"/>
      <c r="D465" s="59"/>
      <c r="E465" s="59"/>
      <c r="F465" s="59"/>
      <c r="G465" s="59"/>
      <c r="H465" s="59"/>
      <c r="I465" s="59"/>
      <c r="J465" s="61"/>
      <c r="K465" s="61"/>
    </row>
    <row r="466" spans="1:26" ht="14.25" hidden="1" x14ac:dyDescent="0.2">
      <c r="C466" s="59"/>
      <c r="D466" s="59"/>
      <c r="E466" s="59"/>
      <c r="F466" s="59"/>
      <c r="G466" s="59"/>
      <c r="H466" s="59"/>
      <c r="I466" s="59"/>
      <c r="J466" s="61"/>
      <c r="K466" s="61"/>
    </row>
    <row r="467" spans="1:26" ht="13.15" hidden="1" x14ac:dyDescent="0.25"/>
    <row r="468" spans="1:26" ht="34.9" customHeight="1" x14ac:dyDescent="0.3">
      <c r="A468" s="72" t="str">
        <f>CONCATENATE("Раздел: ",IF(Source!G327&lt;&gt;"Новый раздел", Source!G327, ""))</f>
        <v>Раздел: Входная группа</v>
      </c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</row>
    <row r="469" spans="1:26" ht="42.75" x14ac:dyDescent="0.2">
      <c r="A469" s="47" t="str">
        <f>Source!E332</f>
        <v>1</v>
      </c>
      <c r="B469" s="48" t="str">
        <f>Source!F332</f>
        <v>68-20-1</v>
      </c>
      <c r="C469" s="48" t="str">
        <f>Source!G332</f>
        <v>Разборка тротуаров и дорожек из плит с их отноской и укладкой в штабель</v>
      </c>
      <c r="D469" s="28" t="str">
        <f>Source!H332</f>
        <v>100 м2 основания</v>
      </c>
      <c r="E469" s="12">
        <f>Source!I332</f>
        <v>0.30940000000000001</v>
      </c>
      <c r="F469" s="29">
        <f>Source!AL332+Source!AM332+Source!AO332</f>
        <v>142.34</v>
      </c>
      <c r="G469" s="30"/>
      <c r="H469" s="31"/>
      <c r="I469" s="30" t="str">
        <f>Source!BO332</f>
        <v>68-20-1</v>
      </c>
      <c r="J469" s="30"/>
      <c r="K469" s="31"/>
      <c r="L469" s="32"/>
      <c r="S469">
        <f>ROUND((Source!FX332/100)*((ROUND(Source!AF332*Source!I332, 2)+ROUND(Source!AE332*Source!I332, 2))), 2)</f>
        <v>45.8</v>
      </c>
      <c r="T469">
        <f>Source!X332</f>
        <v>1376.34</v>
      </c>
      <c r="U469">
        <f>ROUND((Source!FY332/100)*((ROUND(Source!AF332*Source!I332, 2)+ROUND(Source!AE332*Source!I332, 2))), 2)</f>
        <v>26.42</v>
      </c>
      <c r="V469">
        <f>Source!Y332</f>
        <v>794.04</v>
      </c>
    </row>
    <row r="470" spans="1:26" ht="14.25" x14ac:dyDescent="0.2">
      <c r="A470" s="47"/>
      <c r="B470" s="48"/>
      <c r="C470" s="48" t="s">
        <v>601</v>
      </c>
      <c r="D470" s="28"/>
      <c r="E470" s="12"/>
      <c r="F470" s="29">
        <f>Source!AO332</f>
        <v>142.34</v>
      </c>
      <c r="G470" s="30" t="str">
        <f>Source!DG332</f>
        <v/>
      </c>
      <c r="H470" s="31">
        <f>ROUND(Source!AF332*Source!I332, 2)</f>
        <v>44.04</v>
      </c>
      <c r="I470" s="30"/>
      <c r="J470" s="30">
        <f>IF(Source!BA332&lt;&gt; 0, Source!BA332, 1)</f>
        <v>30.05</v>
      </c>
      <c r="K470" s="31">
        <f>Source!S332</f>
        <v>1323.4</v>
      </c>
      <c r="L470" s="32"/>
      <c r="R470">
        <f>H470</f>
        <v>44.04</v>
      </c>
    </row>
    <row r="471" spans="1:26" ht="14.25" x14ac:dyDescent="0.2">
      <c r="A471" s="47"/>
      <c r="B471" s="48"/>
      <c r="C471" s="48" t="s">
        <v>602</v>
      </c>
      <c r="D471" s="28" t="s">
        <v>603</v>
      </c>
      <c r="E471" s="12">
        <f>Source!BZ332</f>
        <v>104</v>
      </c>
      <c r="F471" s="51"/>
      <c r="G471" s="30"/>
      <c r="H471" s="31">
        <f>SUM(S469:S473)</f>
        <v>45.8</v>
      </c>
      <c r="I471" s="33"/>
      <c r="J471" s="27">
        <f>Source!AT332</f>
        <v>104</v>
      </c>
      <c r="K471" s="31">
        <f>SUM(T469:T473)</f>
        <v>1376.34</v>
      </c>
      <c r="L471" s="32"/>
    </row>
    <row r="472" spans="1:26" ht="14.25" x14ac:dyDescent="0.2">
      <c r="A472" s="47"/>
      <c r="B472" s="48"/>
      <c r="C472" s="48" t="s">
        <v>604</v>
      </c>
      <c r="D472" s="28" t="s">
        <v>603</v>
      </c>
      <c r="E472" s="12">
        <f>Source!CA332</f>
        <v>60</v>
      </c>
      <c r="F472" s="51"/>
      <c r="G472" s="30"/>
      <c r="H472" s="31">
        <f>SUM(U469:U473)</f>
        <v>26.42</v>
      </c>
      <c r="I472" s="33"/>
      <c r="J472" s="27">
        <f>Source!AU332</f>
        <v>60</v>
      </c>
      <c r="K472" s="31">
        <f>SUM(V469:V473)</f>
        <v>794.04</v>
      </c>
      <c r="L472" s="32"/>
    </row>
    <row r="473" spans="1:26" ht="14.25" x14ac:dyDescent="0.2">
      <c r="A473" s="49"/>
      <c r="B473" s="50"/>
      <c r="C473" s="50" t="s">
        <v>605</v>
      </c>
      <c r="D473" s="34" t="s">
        <v>606</v>
      </c>
      <c r="E473" s="35">
        <f>Source!AQ332</f>
        <v>18.68</v>
      </c>
      <c r="F473" s="36"/>
      <c r="G473" s="37" t="str">
        <f>Source!DI332</f>
        <v/>
      </c>
      <c r="H473" s="38"/>
      <c r="I473" s="37"/>
      <c r="J473" s="37"/>
      <c r="K473" s="38"/>
      <c r="L473" s="39">
        <f>Source!U332</f>
        <v>5.7795920000000001</v>
      </c>
    </row>
    <row r="474" spans="1:26" ht="15" x14ac:dyDescent="0.25">
      <c r="G474" s="69">
        <f>H470+H471+H472</f>
        <v>116.26</v>
      </c>
      <c r="H474" s="69"/>
      <c r="J474" s="69">
        <f>K470+K471+K472</f>
        <v>3493.7799999999997</v>
      </c>
      <c r="K474" s="69"/>
      <c r="L474" s="40">
        <f>Source!U332</f>
        <v>5.7795920000000001</v>
      </c>
      <c r="O474" s="25">
        <f>G474</f>
        <v>116.26</v>
      </c>
      <c r="P474" s="25">
        <f>J474</f>
        <v>3493.7799999999997</v>
      </c>
      <c r="Q474" s="25">
        <f>L474</f>
        <v>5.7795920000000001</v>
      </c>
      <c r="W474">
        <f>IF(Source!BI332&lt;=1,H470+H471+H472, 0)</f>
        <v>116.26</v>
      </c>
      <c r="X474">
        <f>IF(Source!BI332=2,H470+H471+H472, 0)</f>
        <v>0</v>
      </c>
      <c r="Y474">
        <f>IF(Source!BI332=3,H470+H471+H472, 0)</f>
        <v>0</v>
      </c>
      <c r="Z474">
        <f>IF(Source!BI332=4,H470+H471+H472, 0)</f>
        <v>0</v>
      </c>
    </row>
    <row r="475" spans="1:26" ht="42.75" x14ac:dyDescent="0.2">
      <c r="A475" s="47" t="str">
        <f>Source!E334</f>
        <v>2</v>
      </c>
      <c r="B475" s="48" t="str">
        <f>Source!F334</f>
        <v>68-12-5</v>
      </c>
      <c r="C475" s="48" t="str">
        <f>Source!G334</f>
        <v>Разборка покрытий и оснований цементно-бетонных (6 см)</v>
      </c>
      <c r="D475" s="28" t="str">
        <f>Source!H334</f>
        <v>100 м3 конструкций</v>
      </c>
      <c r="E475" s="12">
        <f>Source!I334</f>
        <v>1.856E-2</v>
      </c>
      <c r="F475" s="29">
        <f>Source!AL334+Source!AM334+Source!AO334</f>
        <v>2556.5699999999997</v>
      </c>
      <c r="G475" s="30"/>
      <c r="H475" s="31"/>
      <c r="I475" s="30" t="str">
        <f>Source!BO334</f>
        <v>68-12-5</v>
      </c>
      <c r="J475" s="30"/>
      <c r="K475" s="31"/>
      <c r="L475" s="32"/>
      <c r="S475">
        <f>ROUND((Source!FX334/100)*((ROUND(Source!AF334*Source!I334, 2)+ROUND(Source!AE334*Source!I334, 2))), 2)</f>
        <v>16.53</v>
      </c>
      <c r="T475">
        <f>Source!X334</f>
        <v>496.64</v>
      </c>
      <c r="U475">
        <f>ROUND((Source!FY334/100)*((ROUND(Source!AF334*Source!I334, 2)+ROUND(Source!AE334*Source!I334, 2))), 2)</f>
        <v>9.5299999999999994</v>
      </c>
      <c r="V475">
        <f>Source!Y334</f>
        <v>286.52</v>
      </c>
    </row>
    <row r="476" spans="1:26" ht="14.25" x14ac:dyDescent="0.2">
      <c r="A476" s="47"/>
      <c r="B476" s="48"/>
      <c r="C476" s="48" t="s">
        <v>601</v>
      </c>
      <c r="D476" s="28"/>
      <c r="E476" s="12"/>
      <c r="F476" s="29">
        <f>Source!AO334</f>
        <v>628.75</v>
      </c>
      <c r="G476" s="30" t="str">
        <f>Source!DG334</f>
        <v/>
      </c>
      <c r="H476" s="31">
        <f>ROUND(Source!AF334*Source!I334, 2)</f>
        <v>11.67</v>
      </c>
      <c r="I476" s="30"/>
      <c r="J476" s="30">
        <f>IF(Source!BA334&lt;&gt; 0, Source!BA334, 1)</f>
        <v>30.05</v>
      </c>
      <c r="K476" s="31">
        <f>Source!S334</f>
        <v>350.67</v>
      </c>
      <c r="L476" s="32"/>
      <c r="R476">
        <f>H476</f>
        <v>11.67</v>
      </c>
    </row>
    <row r="477" spans="1:26" ht="14.25" x14ac:dyDescent="0.2">
      <c r="A477" s="47"/>
      <c r="B477" s="48"/>
      <c r="C477" s="48" t="s">
        <v>152</v>
      </c>
      <c r="D477" s="28"/>
      <c r="E477" s="12"/>
      <c r="F477" s="29">
        <f>Source!AM334</f>
        <v>1927.82</v>
      </c>
      <c r="G477" s="30" t="str">
        <f>Source!DE334</f>
        <v/>
      </c>
      <c r="H477" s="31">
        <f>ROUND(Source!AD334*Source!I334, 2)</f>
        <v>35.78</v>
      </c>
      <c r="I477" s="30"/>
      <c r="J477" s="30">
        <f>IF(Source!BB334&lt;&gt; 0, Source!BB334, 1)</f>
        <v>9.84</v>
      </c>
      <c r="K477" s="31">
        <f>Source!Q334</f>
        <v>352.08</v>
      </c>
      <c r="L477" s="32"/>
    </row>
    <row r="478" spans="1:26" ht="14.25" x14ac:dyDescent="0.2">
      <c r="A478" s="47"/>
      <c r="B478" s="48"/>
      <c r="C478" s="48" t="s">
        <v>607</v>
      </c>
      <c r="D478" s="28"/>
      <c r="E478" s="12"/>
      <c r="F478" s="29">
        <f>Source!AN334</f>
        <v>227.48</v>
      </c>
      <c r="G478" s="30" t="str">
        <f>Source!DF334</f>
        <v/>
      </c>
      <c r="H478" s="41">
        <f>ROUND(Source!AE334*Source!I334, 2)</f>
        <v>4.22</v>
      </c>
      <c r="I478" s="30"/>
      <c r="J478" s="30">
        <f>IF(Source!BS334&lt;&gt; 0, Source!BS334, 1)</f>
        <v>30.05</v>
      </c>
      <c r="K478" s="41">
        <f>Source!R334</f>
        <v>126.87</v>
      </c>
      <c r="L478" s="32"/>
      <c r="R478">
        <f>H478</f>
        <v>4.22</v>
      </c>
    </row>
    <row r="479" spans="1:26" ht="14.25" x14ac:dyDescent="0.2">
      <c r="A479" s="47"/>
      <c r="B479" s="48"/>
      <c r="C479" s="48" t="s">
        <v>602</v>
      </c>
      <c r="D479" s="28" t="s">
        <v>603</v>
      </c>
      <c r="E479" s="12">
        <f>Source!BZ334</f>
        <v>104</v>
      </c>
      <c r="F479" s="51"/>
      <c r="G479" s="30"/>
      <c r="H479" s="31">
        <f>SUM(S475:S481)</f>
        <v>16.53</v>
      </c>
      <c r="I479" s="33"/>
      <c r="J479" s="27">
        <f>Source!AT334</f>
        <v>104</v>
      </c>
      <c r="K479" s="31">
        <f>SUM(T475:T481)</f>
        <v>496.64</v>
      </c>
      <c r="L479" s="32"/>
    </row>
    <row r="480" spans="1:26" ht="14.25" x14ac:dyDescent="0.2">
      <c r="A480" s="47"/>
      <c r="B480" s="48"/>
      <c r="C480" s="48" t="s">
        <v>604</v>
      </c>
      <c r="D480" s="28" t="s">
        <v>603</v>
      </c>
      <c r="E480" s="12">
        <f>Source!CA334</f>
        <v>60</v>
      </c>
      <c r="F480" s="51"/>
      <c r="G480" s="30"/>
      <c r="H480" s="31">
        <f>SUM(U475:U481)</f>
        <v>9.5299999999999994</v>
      </c>
      <c r="I480" s="33"/>
      <c r="J480" s="27">
        <f>Source!AU334</f>
        <v>60</v>
      </c>
      <c r="K480" s="31">
        <f>SUM(V475:V481)</f>
        <v>286.52</v>
      </c>
      <c r="L480" s="32"/>
    </row>
    <row r="481" spans="1:26" ht="14.25" x14ac:dyDescent="0.2">
      <c r="A481" s="49"/>
      <c r="B481" s="50"/>
      <c r="C481" s="50" t="s">
        <v>605</v>
      </c>
      <c r="D481" s="34" t="s">
        <v>606</v>
      </c>
      <c r="E481" s="35">
        <f>Source!AQ334</f>
        <v>77.72</v>
      </c>
      <c r="F481" s="36"/>
      <c r="G481" s="37" t="str">
        <f>Source!DI334</f>
        <v/>
      </c>
      <c r="H481" s="38"/>
      <c r="I481" s="37"/>
      <c r="J481" s="37"/>
      <c r="K481" s="38"/>
      <c r="L481" s="39">
        <f>Source!U334</f>
        <v>1.4424832000000001</v>
      </c>
    </row>
    <row r="482" spans="1:26" ht="15" x14ac:dyDescent="0.25">
      <c r="G482" s="69">
        <f>H476+H477+H479+H480</f>
        <v>73.510000000000005</v>
      </c>
      <c r="H482" s="69"/>
      <c r="J482" s="69">
        <f>K476+K477+K479+K480</f>
        <v>1485.9099999999999</v>
      </c>
      <c r="K482" s="69"/>
      <c r="L482" s="40">
        <f>Source!U334</f>
        <v>1.4424832000000001</v>
      </c>
      <c r="O482" s="25">
        <f>G482</f>
        <v>73.510000000000005</v>
      </c>
      <c r="P482" s="25">
        <f>J482</f>
        <v>1485.9099999999999</v>
      </c>
      <c r="Q482" s="25">
        <f>L482</f>
        <v>1.4424832000000001</v>
      </c>
      <c r="W482">
        <f>IF(Source!BI334&lt;=1,H476+H477+H479+H480, 0)</f>
        <v>73.510000000000005</v>
      </c>
      <c r="X482">
        <f>IF(Source!BI334=2,H476+H477+H479+H480, 0)</f>
        <v>0</v>
      </c>
      <c r="Y482">
        <f>IF(Source!BI334=3,H476+H477+H479+H480, 0)</f>
        <v>0</v>
      </c>
      <c r="Z482">
        <f>IF(Source!BI334=4,H476+H477+H479+H480, 0)</f>
        <v>0</v>
      </c>
    </row>
    <row r="483" spans="1:26" ht="99.75" x14ac:dyDescent="0.2">
      <c r="A483" s="47">
        <v>3</v>
      </c>
      <c r="B483" s="48" t="s">
        <v>623</v>
      </c>
      <c r="C483" s="48" t="str">
        <f>Source!G338</f>
        <v>Устройство бетонной подготовки (4 см)</v>
      </c>
      <c r="D483" s="28" t="str">
        <f>Source!H338</f>
        <v>100 м3 бетона, бутобетона и железобетона в деле</v>
      </c>
      <c r="E483" s="12">
        <f>Source!I338</f>
        <v>1.2376E-2</v>
      </c>
      <c r="F483" s="29">
        <f>Source!AL338+Source!AM338+Source!AO338</f>
        <v>58585.02</v>
      </c>
      <c r="G483" s="30"/>
      <c r="H483" s="31"/>
      <c r="I483" s="30" t="str">
        <f>Source!BO338</f>
        <v>06-01-001-1</v>
      </c>
      <c r="J483" s="30"/>
      <c r="K483" s="31"/>
      <c r="L483" s="32"/>
      <c r="S483">
        <f>ROUND((Source!FX338/100)*((ROUND(Source!AF338*Source!I338, 2)+ROUND(Source!AE338*Source!I338, 2))), 2)</f>
        <v>24.93</v>
      </c>
      <c r="T483">
        <f>Source!X338</f>
        <v>749.1</v>
      </c>
      <c r="U483">
        <f>ROUND((Source!FY338/100)*((ROUND(Source!AF338*Source!I338, 2)+ROUND(Source!AE338*Source!I338, 2))), 2)</f>
        <v>15.43</v>
      </c>
      <c r="V483">
        <f>Source!Y338</f>
        <v>463.73</v>
      </c>
    </row>
    <row r="484" spans="1:26" ht="14.25" x14ac:dyDescent="0.2">
      <c r="A484" s="47"/>
      <c r="B484" s="48"/>
      <c r="C484" s="48" t="s">
        <v>601</v>
      </c>
      <c r="D484" s="28"/>
      <c r="E484" s="12"/>
      <c r="F484" s="29">
        <f>Source!AO338</f>
        <v>1404</v>
      </c>
      <c r="G484" s="30" t="str">
        <f>Source!DG338</f>
        <v>)*1,15</v>
      </c>
      <c r="H484" s="31">
        <f>ROUND(Source!AF338*Source!I338, 2)</f>
        <v>19.98</v>
      </c>
      <c r="I484" s="30"/>
      <c r="J484" s="30">
        <f>IF(Source!BA338&lt;&gt; 0, Source!BA338, 1)</f>
        <v>30.05</v>
      </c>
      <c r="K484" s="31">
        <f>Source!S338</f>
        <v>600.47</v>
      </c>
      <c r="L484" s="32"/>
      <c r="R484">
        <f>H484</f>
        <v>19.98</v>
      </c>
    </row>
    <row r="485" spans="1:26" ht="14.25" x14ac:dyDescent="0.2">
      <c r="A485" s="47"/>
      <c r="B485" s="48"/>
      <c r="C485" s="48" t="s">
        <v>152</v>
      </c>
      <c r="D485" s="28"/>
      <c r="E485" s="12"/>
      <c r="F485" s="29">
        <f>Source!AM338</f>
        <v>1590.53</v>
      </c>
      <c r="G485" s="30" t="str">
        <f>Source!DE338</f>
        <v>)*1,25</v>
      </c>
      <c r="H485" s="31">
        <f>ROUND(Source!AD338*Source!I338, 2)</f>
        <v>24.61</v>
      </c>
      <c r="I485" s="30"/>
      <c r="J485" s="30">
        <f>IF(Source!BB338&lt;&gt; 0, Source!BB338, 1)</f>
        <v>9.76</v>
      </c>
      <c r="K485" s="31">
        <f>Source!Q338</f>
        <v>240.15</v>
      </c>
      <c r="L485" s="32"/>
    </row>
    <row r="486" spans="1:26" ht="14.25" x14ac:dyDescent="0.2">
      <c r="A486" s="47"/>
      <c r="B486" s="48"/>
      <c r="C486" s="48" t="s">
        <v>607</v>
      </c>
      <c r="D486" s="28"/>
      <c r="E486" s="12"/>
      <c r="F486" s="29">
        <f>Source!AN338</f>
        <v>243</v>
      </c>
      <c r="G486" s="30" t="str">
        <f>Source!DF338</f>
        <v>)*1,25</v>
      </c>
      <c r="H486" s="41">
        <f>ROUND(Source!AE338*Source!I338, 2)</f>
        <v>3.76</v>
      </c>
      <c r="I486" s="30"/>
      <c r="J486" s="30">
        <f>IF(Source!BS338&lt;&gt; 0, Source!BS338, 1)</f>
        <v>30.05</v>
      </c>
      <c r="K486" s="41">
        <f>Source!R338</f>
        <v>112.96</v>
      </c>
      <c r="L486" s="32"/>
      <c r="R486">
        <f>H486</f>
        <v>3.76</v>
      </c>
    </row>
    <row r="487" spans="1:26" ht="14.25" x14ac:dyDescent="0.2">
      <c r="A487" s="47"/>
      <c r="B487" s="48"/>
      <c r="C487" s="48" t="s">
        <v>610</v>
      </c>
      <c r="D487" s="28"/>
      <c r="E487" s="12"/>
      <c r="F487" s="29">
        <f>Source!AL338</f>
        <v>55590.49</v>
      </c>
      <c r="G487" s="30" t="str">
        <f>Source!DD338</f>
        <v/>
      </c>
      <c r="H487" s="31">
        <f>ROUND(Source!AC338*Source!I338, 2)</f>
        <v>687.99</v>
      </c>
      <c r="I487" s="30"/>
      <c r="J487" s="30">
        <f>IF(Source!BC338&lt;&gt; 0, Source!BC338, 1)</f>
        <v>6.28</v>
      </c>
      <c r="K487" s="31">
        <f>Source!P338</f>
        <v>4320.5600000000004</v>
      </c>
      <c r="L487" s="32"/>
    </row>
    <row r="488" spans="1:26" ht="14.25" x14ac:dyDescent="0.2">
      <c r="A488" s="47"/>
      <c r="B488" s="48"/>
      <c r="C488" s="48" t="s">
        <v>602</v>
      </c>
      <c r="D488" s="28" t="s">
        <v>603</v>
      </c>
      <c r="E488" s="12">
        <f>Source!BZ338</f>
        <v>105</v>
      </c>
      <c r="F488" s="51"/>
      <c r="G488" s="30"/>
      <c r="H488" s="31">
        <f>SUM(S483:S492)</f>
        <v>24.93</v>
      </c>
      <c r="I488" s="33"/>
      <c r="J488" s="27">
        <f>Source!AT338</f>
        <v>105</v>
      </c>
      <c r="K488" s="31">
        <f>SUM(T483:T492)</f>
        <v>749.1</v>
      </c>
      <c r="L488" s="32"/>
    </row>
    <row r="489" spans="1:26" ht="14.25" x14ac:dyDescent="0.2">
      <c r="A489" s="47"/>
      <c r="B489" s="48"/>
      <c r="C489" s="48" t="s">
        <v>604</v>
      </c>
      <c r="D489" s="28" t="s">
        <v>603</v>
      </c>
      <c r="E489" s="12">
        <f>Source!CA338</f>
        <v>65</v>
      </c>
      <c r="F489" s="51"/>
      <c r="G489" s="30"/>
      <c r="H489" s="31">
        <f>SUM(U483:U492)</f>
        <v>15.43</v>
      </c>
      <c r="I489" s="33"/>
      <c r="J489" s="27">
        <f>Source!AU338</f>
        <v>65</v>
      </c>
      <c r="K489" s="31">
        <f>SUM(V483:V492)</f>
        <v>463.73</v>
      </c>
      <c r="L489" s="32"/>
    </row>
    <row r="490" spans="1:26" ht="14.25" x14ac:dyDescent="0.2">
      <c r="A490" s="47"/>
      <c r="B490" s="48"/>
      <c r="C490" s="48" t="s">
        <v>605</v>
      </c>
      <c r="D490" s="28" t="s">
        <v>606</v>
      </c>
      <c r="E490" s="12">
        <f>Source!AQ338</f>
        <v>180</v>
      </c>
      <c r="F490" s="29"/>
      <c r="G490" s="30" t="str">
        <f>Source!DI338</f>
        <v>)*1,15</v>
      </c>
      <c r="H490" s="31"/>
      <c r="I490" s="30"/>
      <c r="J490" s="30"/>
      <c r="K490" s="31"/>
      <c r="L490" s="42">
        <f>Source!U338</f>
        <v>2.5618319999999994</v>
      </c>
    </row>
    <row r="491" spans="1:26" ht="28.5" x14ac:dyDescent="0.2">
      <c r="A491" s="55" t="s">
        <v>632</v>
      </c>
      <c r="B491" s="48" t="str">
        <f>Source!F340</f>
        <v>401-0061</v>
      </c>
      <c r="C491" s="48" t="str">
        <f>Source!G340</f>
        <v>Бетон тяжелый, крупность заполнителя 20 мм, класс В3,5 (М50)</v>
      </c>
      <c r="D491" s="28" t="str">
        <f>Source!H340</f>
        <v>м3</v>
      </c>
      <c r="E491" s="12">
        <f>Source!I340</f>
        <v>-1.264</v>
      </c>
      <c r="F491" s="29">
        <f>Source!AL340+Source!AM340+Source!AO340</f>
        <v>520</v>
      </c>
      <c r="G491" s="45" t="s">
        <v>3</v>
      </c>
      <c r="H491" s="31">
        <f>ROUND(Source!AC340*Source!I340, 2)+ROUND(Source!AD340*Source!I340, 2)+ROUND(Source!AF340*Source!I340, 2)</f>
        <v>-657.28</v>
      </c>
      <c r="I491" s="30"/>
      <c r="J491" s="30">
        <f>IF(Source!BC340&lt;&gt; 0, Source!BC340, 1)</f>
        <v>6.33</v>
      </c>
      <c r="K491" s="31">
        <f>Source!O340</f>
        <v>-4160.58</v>
      </c>
      <c r="L491" s="32"/>
      <c r="S491">
        <f>ROUND((Source!FX340/100)*((ROUND(Source!AF340*Source!I340, 2)+ROUND(Source!AE340*Source!I340, 2))), 2)</f>
        <v>0</v>
      </c>
      <c r="T491">
        <f>Source!X340</f>
        <v>0</v>
      </c>
      <c r="U491">
        <f>ROUND((Source!FY340/100)*((ROUND(Source!AF340*Source!I340, 2)+ROUND(Source!AE340*Source!I340, 2))), 2)</f>
        <v>0</v>
      </c>
      <c r="V491">
        <f>Source!Y340</f>
        <v>0</v>
      </c>
      <c r="W491">
        <f>IF(Source!BI340&lt;=1,H491, 0)</f>
        <v>-657.28</v>
      </c>
      <c r="X491">
        <f>IF(Source!BI340=2,H491, 0)</f>
        <v>0</v>
      </c>
      <c r="Y491">
        <f>IF(Source!BI340=3,H491, 0)</f>
        <v>0</v>
      </c>
      <c r="Z491">
        <f>IF(Source!BI340=4,H491, 0)</f>
        <v>0</v>
      </c>
    </row>
    <row r="492" spans="1:26" ht="14.25" x14ac:dyDescent="0.2">
      <c r="A492" s="54" t="s">
        <v>633</v>
      </c>
      <c r="B492" s="50" t="str">
        <f>Source!F342</f>
        <v>401-0006</v>
      </c>
      <c r="C492" s="50" t="str">
        <f>Source!G342</f>
        <v>Бетон тяжелый, класс В15 (М200)</v>
      </c>
      <c r="D492" s="34" t="str">
        <f>Source!H342</f>
        <v>м3</v>
      </c>
      <c r="E492" s="35">
        <f>Source!I342</f>
        <v>1.264</v>
      </c>
      <c r="F492" s="36">
        <f>Source!AL342+Source!AM342+Source!AO342</f>
        <v>638.4</v>
      </c>
      <c r="G492" s="43" t="s">
        <v>3</v>
      </c>
      <c r="H492" s="38">
        <f>ROUND(Source!AC342*Source!I342, 2)+ROUND(Source!AD342*Source!I342, 2)+ROUND(Source!AF342*Source!I342, 2)</f>
        <v>806.94</v>
      </c>
      <c r="I492" s="37"/>
      <c r="J492" s="37">
        <f>IF(Source!BC342&lt;&gt; 0, Source!BC342, 1)</f>
        <v>6.51</v>
      </c>
      <c r="K492" s="38">
        <f>Source!O342</f>
        <v>5253.16</v>
      </c>
      <c r="L492" s="44"/>
      <c r="S492">
        <f>ROUND((Source!FX342/100)*((ROUND(Source!AF342*Source!I342, 2)+ROUND(Source!AE342*Source!I342, 2))), 2)</f>
        <v>0</v>
      </c>
      <c r="T492">
        <f>Source!X342</f>
        <v>0</v>
      </c>
      <c r="U492">
        <f>ROUND((Source!FY342/100)*((ROUND(Source!AF342*Source!I342, 2)+ROUND(Source!AE342*Source!I342, 2))), 2)</f>
        <v>0</v>
      </c>
      <c r="V492">
        <f>Source!Y342</f>
        <v>0</v>
      </c>
      <c r="W492">
        <f>IF(Source!BI342&lt;=1,H492, 0)</f>
        <v>806.94</v>
      </c>
      <c r="X492">
        <f>IF(Source!BI342=2,H492, 0)</f>
        <v>0</v>
      </c>
      <c r="Y492">
        <f>IF(Source!BI342=3,H492, 0)</f>
        <v>0</v>
      </c>
      <c r="Z492">
        <f>IF(Source!BI342=4,H492, 0)</f>
        <v>0</v>
      </c>
    </row>
    <row r="493" spans="1:26" ht="15" x14ac:dyDescent="0.25">
      <c r="G493" s="69">
        <f>H484+H485+H487+H488+H489+SUM(H491:H492)</f>
        <v>922.6</v>
      </c>
      <c r="H493" s="69"/>
      <c r="J493" s="69">
        <f>K484+K485+K487+K488+K489+SUM(K491:K492)</f>
        <v>7466.59</v>
      </c>
      <c r="K493" s="69"/>
      <c r="L493" s="40">
        <f>Source!U338</f>
        <v>2.5618319999999994</v>
      </c>
      <c r="O493" s="25">
        <f>G493</f>
        <v>922.6</v>
      </c>
      <c r="P493" s="25">
        <f>J493</f>
        <v>7466.59</v>
      </c>
      <c r="Q493" s="25">
        <f>L493</f>
        <v>2.5618319999999994</v>
      </c>
      <c r="W493">
        <f>IF(Source!BI338&lt;=1,H484+H485+H487+H488+H489, 0)</f>
        <v>772.93999999999994</v>
      </c>
      <c r="X493">
        <f>IF(Source!BI338=2,H484+H485+H487+H488+H489, 0)</f>
        <v>0</v>
      </c>
      <c r="Y493">
        <f>IF(Source!BI338=3,H484+H485+H487+H488+H489, 0)</f>
        <v>0</v>
      </c>
      <c r="Z493">
        <f>IF(Source!BI338=4,H484+H485+H487+H488+H489, 0)</f>
        <v>0</v>
      </c>
    </row>
    <row r="494" spans="1:26" ht="79.5" x14ac:dyDescent="0.2">
      <c r="A494" s="47">
        <v>4</v>
      </c>
      <c r="B494" s="48" t="s">
        <v>628</v>
      </c>
      <c r="C494" s="48" t="str">
        <f>Source!G344</f>
        <v>Шлифовка бетонных поверхностей</v>
      </c>
      <c r="D494" s="28" t="str">
        <f>Source!H344</f>
        <v>100 м2 шлифуемой поверхности</v>
      </c>
      <c r="E494" s="12">
        <f>Source!I344</f>
        <v>0.30940000000000001</v>
      </c>
      <c r="F494" s="29">
        <f>Source!AL344+Source!AM344+Source!AO344</f>
        <v>882.69</v>
      </c>
      <c r="G494" s="30"/>
      <c r="H494" s="31"/>
      <c r="I494" s="30" t="str">
        <f>Source!BO344</f>
        <v>13-08-009-1</v>
      </c>
      <c r="J494" s="30"/>
      <c r="K494" s="31"/>
      <c r="L494" s="32"/>
      <c r="S494">
        <f>ROUND((Source!FX344/100)*((ROUND(Source!AF344*Source!I344, 2)+ROUND(Source!AE344*Source!I344, 2))), 2)</f>
        <v>239.79</v>
      </c>
      <c r="T494">
        <f>Source!X344</f>
        <v>7205.8</v>
      </c>
      <c r="U494">
        <f>ROUND((Source!FY344/100)*((ROUND(Source!AF344*Source!I344, 2)+ROUND(Source!AE344*Source!I344, 2))), 2)</f>
        <v>186.5</v>
      </c>
      <c r="V494">
        <f>Source!Y344</f>
        <v>5604.51</v>
      </c>
    </row>
    <row r="495" spans="1:26" ht="14.25" x14ac:dyDescent="0.2">
      <c r="A495" s="47"/>
      <c r="B495" s="48"/>
      <c r="C495" s="48" t="s">
        <v>601</v>
      </c>
      <c r="D495" s="28"/>
      <c r="E495" s="12"/>
      <c r="F495" s="29">
        <f>Source!AO344</f>
        <v>725.96</v>
      </c>
      <c r="G495" s="30" t="str">
        <f>Source!DG344</f>
        <v>)*1,15</v>
      </c>
      <c r="H495" s="31">
        <f>ROUND(Source!AF344*Source!I344, 2)</f>
        <v>258.3</v>
      </c>
      <c r="I495" s="30"/>
      <c r="J495" s="30">
        <f>IF(Source!BA344&lt;&gt; 0, Source!BA344, 1)</f>
        <v>30.05</v>
      </c>
      <c r="K495" s="31">
        <f>Source!S344</f>
        <v>7762.03</v>
      </c>
      <c r="L495" s="32"/>
      <c r="R495">
        <f>H495</f>
        <v>258.3</v>
      </c>
    </row>
    <row r="496" spans="1:26" ht="14.25" x14ac:dyDescent="0.2">
      <c r="A496" s="47"/>
      <c r="B496" s="48"/>
      <c r="C496" s="48" t="s">
        <v>152</v>
      </c>
      <c r="D496" s="28"/>
      <c r="E496" s="12"/>
      <c r="F496" s="29">
        <f>Source!AM344</f>
        <v>145.31</v>
      </c>
      <c r="G496" s="30" t="str">
        <f>Source!DE344</f>
        <v>)*1,25</v>
      </c>
      <c r="H496" s="31">
        <f>ROUND(Source!AD344*Source!I344, 2)</f>
        <v>56.2</v>
      </c>
      <c r="I496" s="30"/>
      <c r="J496" s="30">
        <f>IF(Source!BB344&lt;&gt; 0, Source!BB344, 1)</f>
        <v>10.89</v>
      </c>
      <c r="K496" s="31">
        <f>Source!Q344</f>
        <v>612</v>
      </c>
      <c r="L496" s="32"/>
    </row>
    <row r="497" spans="1:26" ht="14.25" x14ac:dyDescent="0.2">
      <c r="A497" s="47"/>
      <c r="B497" s="48"/>
      <c r="C497" s="48" t="s">
        <v>607</v>
      </c>
      <c r="D497" s="28"/>
      <c r="E497" s="12"/>
      <c r="F497" s="29">
        <f>Source!AN344</f>
        <v>21.03</v>
      </c>
      <c r="G497" s="30" t="str">
        <f>Source!DF344</f>
        <v>)*1,25</v>
      </c>
      <c r="H497" s="41">
        <f>ROUND(Source!AE344*Source!I344, 2)</f>
        <v>8.1300000000000008</v>
      </c>
      <c r="I497" s="30"/>
      <c r="J497" s="30">
        <f>IF(Source!BS344&lt;&gt; 0, Source!BS344, 1)</f>
        <v>30.05</v>
      </c>
      <c r="K497" s="41">
        <f>Source!R344</f>
        <v>244.41</v>
      </c>
      <c r="L497" s="32"/>
      <c r="R497">
        <f>H497</f>
        <v>8.1300000000000008</v>
      </c>
    </row>
    <row r="498" spans="1:26" ht="14.25" x14ac:dyDescent="0.2">
      <c r="A498" s="47"/>
      <c r="B498" s="48"/>
      <c r="C498" s="48" t="s">
        <v>610</v>
      </c>
      <c r="D498" s="28"/>
      <c r="E498" s="12"/>
      <c r="F498" s="29">
        <f>Source!AL344</f>
        <v>11.42</v>
      </c>
      <c r="G498" s="30" t="str">
        <f>Source!DD344</f>
        <v/>
      </c>
      <c r="H498" s="31">
        <f>ROUND(Source!AC344*Source!I344, 2)</f>
        <v>3.53</v>
      </c>
      <c r="I498" s="30"/>
      <c r="J498" s="30">
        <f>IF(Source!BC344&lt;&gt; 0, Source!BC344, 1)</f>
        <v>13.39</v>
      </c>
      <c r="K498" s="31">
        <f>Source!P344</f>
        <v>47.31</v>
      </c>
      <c r="L498" s="32"/>
    </row>
    <row r="499" spans="1:26" ht="14.25" x14ac:dyDescent="0.2">
      <c r="A499" s="47"/>
      <c r="B499" s="48"/>
      <c r="C499" s="48" t="s">
        <v>602</v>
      </c>
      <c r="D499" s="28" t="s">
        <v>603</v>
      </c>
      <c r="E499" s="12">
        <f>Source!BZ344</f>
        <v>90</v>
      </c>
      <c r="F499" s="51"/>
      <c r="G499" s="30"/>
      <c r="H499" s="31">
        <f>SUM(S494:S501)</f>
        <v>239.79</v>
      </c>
      <c r="I499" s="33"/>
      <c r="J499" s="27">
        <f>Source!AT344</f>
        <v>90</v>
      </c>
      <c r="K499" s="31">
        <f>SUM(T494:T501)</f>
        <v>7205.8</v>
      </c>
      <c r="L499" s="32"/>
    </row>
    <row r="500" spans="1:26" ht="14.25" x14ac:dyDescent="0.2">
      <c r="A500" s="47"/>
      <c r="B500" s="48"/>
      <c r="C500" s="48" t="s">
        <v>604</v>
      </c>
      <c r="D500" s="28" t="s">
        <v>603</v>
      </c>
      <c r="E500" s="12">
        <f>Source!CA344</f>
        <v>70</v>
      </c>
      <c r="F500" s="51"/>
      <c r="G500" s="30"/>
      <c r="H500" s="31">
        <f>SUM(U494:U501)</f>
        <v>186.5</v>
      </c>
      <c r="I500" s="33"/>
      <c r="J500" s="27">
        <f>Source!AU344</f>
        <v>70</v>
      </c>
      <c r="K500" s="31">
        <f>SUM(V494:V501)</f>
        <v>5604.51</v>
      </c>
      <c r="L500" s="32"/>
    </row>
    <row r="501" spans="1:26" ht="14.25" x14ac:dyDescent="0.2">
      <c r="A501" s="49"/>
      <c r="B501" s="50"/>
      <c r="C501" s="50" t="s">
        <v>605</v>
      </c>
      <c r="D501" s="34" t="s">
        <v>606</v>
      </c>
      <c r="E501" s="35">
        <f>Source!AQ344</f>
        <v>80.040000000000006</v>
      </c>
      <c r="F501" s="36"/>
      <c r="G501" s="37" t="str">
        <f>Source!DI344</f>
        <v>)*1,15</v>
      </c>
      <c r="H501" s="38"/>
      <c r="I501" s="37"/>
      <c r="J501" s="37"/>
      <c r="K501" s="38"/>
      <c r="L501" s="39">
        <f>Source!U344</f>
        <v>28.479032400000001</v>
      </c>
    </row>
    <row r="502" spans="1:26" ht="15" x14ac:dyDescent="0.25">
      <c r="G502" s="69">
        <f>H495+H496+H498+H499+H500</f>
        <v>744.31999999999994</v>
      </c>
      <c r="H502" s="69"/>
      <c r="J502" s="69">
        <f>K495+K496+K498+K499+K500</f>
        <v>21231.65</v>
      </c>
      <c r="K502" s="69"/>
      <c r="L502" s="40">
        <f>Source!U344</f>
        <v>28.479032400000001</v>
      </c>
      <c r="O502" s="25">
        <f>G502</f>
        <v>744.31999999999994</v>
      </c>
      <c r="P502" s="25">
        <f>J502</f>
        <v>21231.65</v>
      </c>
      <c r="Q502" s="25">
        <f>L502</f>
        <v>28.479032400000001</v>
      </c>
      <c r="W502">
        <f>IF(Source!BI344&lt;=1,H495+H496+H498+H499+H500, 0)</f>
        <v>744.31999999999994</v>
      </c>
      <c r="X502">
        <f>IF(Source!BI344=2,H495+H496+H498+H499+H500, 0)</f>
        <v>0</v>
      </c>
      <c r="Y502">
        <f>IF(Source!BI344=3,H495+H496+H498+H499+H500, 0)</f>
        <v>0</v>
      </c>
      <c r="Z502">
        <f>IF(Source!BI344=4,H495+H496+H498+H499+H500, 0)</f>
        <v>0</v>
      </c>
    </row>
    <row r="503" spans="1:26" ht="79.5" x14ac:dyDescent="0.2">
      <c r="A503" s="47">
        <v>5</v>
      </c>
      <c r="B503" s="48" t="s">
        <v>615</v>
      </c>
      <c r="C503" s="48" t="str">
        <f>Source!G346</f>
        <v>Устройство стяжек цементных толщиной 20 мм</v>
      </c>
      <c r="D503" s="28" t="str">
        <f>Source!H346</f>
        <v>100 м2 стяжки</v>
      </c>
      <c r="E503" s="12">
        <f>Source!I346</f>
        <v>0.30940000000000001</v>
      </c>
      <c r="F503" s="29">
        <f>Source!AL346+Source!AM346+Source!AO346</f>
        <v>1485.02</v>
      </c>
      <c r="G503" s="30"/>
      <c r="H503" s="31"/>
      <c r="I503" s="30" t="str">
        <f>Source!BO346</f>
        <v>11-01-011-1</v>
      </c>
      <c r="J503" s="30"/>
      <c r="K503" s="31"/>
      <c r="L503" s="32"/>
      <c r="S503">
        <f>ROUND((Source!FX346/100)*((ROUND(Source!AF346*Source!I346, 2)+ROUND(Source!AE346*Source!I346, 2))), 2)</f>
        <v>145.44999999999999</v>
      </c>
      <c r="T503">
        <f>Source!X346</f>
        <v>4370.84</v>
      </c>
      <c r="U503">
        <f>ROUND((Source!FY346/100)*((ROUND(Source!AF346*Source!I346, 2)+ROUND(Source!AE346*Source!I346, 2))), 2)</f>
        <v>88.69</v>
      </c>
      <c r="V503">
        <f>Source!Y346</f>
        <v>2665.15</v>
      </c>
    </row>
    <row r="504" spans="1:26" ht="14.25" x14ac:dyDescent="0.2">
      <c r="A504" s="47"/>
      <c r="B504" s="48"/>
      <c r="C504" s="48" t="s">
        <v>601</v>
      </c>
      <c r="D504" s="28"/>
      <c r="E504" s="12"/>
      <c r="F504" s="29">
        <f>Source!AO346</f>
        <v>313.70999999999998</v>
      </c>
      <c r="G504" s="30" t="str">
        <f>Source!DG346</f>
        <v>)*1,15</v>
      </c>
      <c r="H504" s="31">
        <f>ROUND(Source!AF346*Source!I346, 2)</f>
        <v>111.62</v>
      </c>
      <c r="I504" s="30"/>
      <c r="J504" s="30">
        <f>IF(Source!BA346&lt;&gt; 0, Source!BA346, 1)</f>
        <v>30.05</v>
      </c>
      <c r="K504" s="31">
        <f>Source!S346</f>
        <v>3354.22</v>
      </c>
      <c r="L504" s="32"/>
      <c r="R504">
        <f>H504</f>
        <v>111.62</v>
      </c>
    </row>
    <row r="505" spans="1:26" ht="14.25" x14ac:dyDescent="0.2">
      <c r="A505" s="47"/>
      <c r="B505" s="48"/>
      <c r="C505" s="48" t="s">
        <v>152</v>
      </c>
      <c r="D505" s="28"/>
      <c r="E505" s="12"/>
      <c r="F505" s="29">
        <f>Source!AM346</f>
        <v>44.24</v>
      </c>
      <c r="G505" s="30" t="str">
        <f>Source!DE346</f>
        <v>)*1,25</v>
      </c>
      <c r="H505" s="31">
        <f>ROUND(Source!AD346*Source!I346, 2)</f>
        <v>17.11</v>
      </c>
      <c r="I505" s="30"/>
      <c r="J505" s="30">
        <f>IF(Source!BB346&lt;&gt; 0, Source!BB346, 1)</f>
        <v>13.02</v>
      </c>
      <c r="K505" s="31">
        <f>Source!Q346</f>
        <v>222.77</v>
      </c>
      <c r="L505" s="32"/>
    </row>
    <row r="506" spans="1:26" ht="14.25" x14ac:dyDescent="0.2">
      <c r="A506" s="47"/>
      <c r="B506" s="48"/>
      <c r="C506" s="48" t="s">
        <v>607</v>
      </c>
      <c r="D506" s="28"/>
      <c r="E506" s="12"/>
      <c r="F506" s="29">
        <f>Source!AN346</f>
        <v>17.149999999999999</v>
      </c>
      <c r="G506" s="30" t="str">
        <f>Source!DF346</f>
        <v>)*1,25</v>
      </c>
      <c r="H506" s="41">
        <f>ROUND(Source!AE346*Source!I346, 2)</f>
        <v>6.63</v>
      </c>
      <c r="I506" s="30"/>
      <c r="J506" s="30">
        <f>IF(Source!BS346&lt;&gt; 0, Source!BS346, 1)</f>
        <v>30.05</v>
      </c>
      <c r="K506" s="41">
        <f>Source!R346</f>
        <v>199.31</v>
      </c>
      <c r="L506" s="32"/>
      <c r="R506">
        <f>H506</f>
        <v>6.63</v>
      </c>
    </row>
    <row r="507" spans="1:26" ht="14.25" x14ac:dyDescent="0.2">
      <c r="A507" s="47"/>
      <c r="B507" s="48"/>
      <c r="C507" s="48" t="s">
        <v>610</v>
      </c>
      <c r="D507" s="28"/>
      <c r="E507" s="12"/>
      <c r="F507" s="29">
        <f>Source!AL346</f>
        <v>1127.07</v>
      </c>
      <c r="G507" s="30" t="str">
        <f>Source!DD346</f>
        <v/>
      </c>
      <c r="H507" s="31">
        <f>ROUND(Source!AC346*Source!I346, 2)</f>
        <v>348.72</v>
      </c>
      <c r="I507" s="30"/>
      <c r="J507" s="30">
        <f>IF(Source!BC346&lt;&gt; 0, Source!BC346, 1)</f>
        <v>6.29</v>
      </c>
      <c r="K507" s="31">
        <f>Source!P346</f>
        <v>2193.42</v>
      </c>
      <c r="L507" s="32"/>
    </row>
    <row r="508" spans="1:26" ht="14.25" x14ac:dyDescent="0.2">
      <c r="A508" s="47"/>
      <c r="B508" s="48"/>
      <c r="C508" s="48" t="s">
        <v>602</v>
      </c>
      <c r="D508" s="28" t="s">
        <v>603</v>
      </c>
      <c r="E508" s="12">
        <f>Source!BZ346</f>
        <v>123</v>
      </c>
      <c r="F508" s="51"/>
      <c r="G508" s="30"/>
      <c r="H508" s="31">
        <f>SUM(S503:S510)</f>
        <v>145.44999999999999</v>
      </c>
      <c r="I508" s="33"/>
      <c r="J508" s="27">
        <f>Source!AT346</f>
        <v>123</v>
      </c>
      <c r="K508" s="31">
        <f>SUM(T503:T510)</f>
        <v>4370.84</v>
      </c>
      <c r="L508" s="32"/>
    </row>
    <row r="509" spans="1:26" ht="14.25" x14ac:dyDescent="0.2">
      <c r="A509" s="47"/>
      <c r="B509" s="48"/>
      <c r="C509" s="48" t="s">
        <v>604</v>
      </c>
      <c r="D509" s="28" t="s">
        <v>603</v>
      </c>
      <c r="E509" s="12">
        <f>Source!CA346</f>
        <v>75</v>
      </c>
      <c r="F509" s="51"/>
      <c r="G509" s="30"/>
      <c r="H509" s="31">
        <f>SUM(U503:U510)</f>
        <v>88.69</v>
      </c>
      <c r="I509" s="33"/>
      <c r="J509" s="27">
        <f>Source!AU346</f>
        <v>75</v>
      </c>
      <c r="K509" s="31">
        <f>SUM(V503:V510)</f>
        <v>2665.15</v>
      </c>
      <c r="L509" s="32"/>
    </row>
    <row r="510" spans="1:26" ht="14.25" x14ac:dyDescent="0.2">
      <c r="A510" s="49"/>
      <c r="B510" s="50"/>
      <c r="C510" s="50" t="s">
        <v>605</v>
      </c>
      <c r="D510" s="34" t="s">
        <v>606</v>
      </c>
      <c r="E510" s="35">
        <f>Source!AQ346</f>
        <v>39.51</v>
      </c>
      <c r="F510" s="36"/>
      <c r="G510" s="37" t="str">
        <f>Source!DI346</f>
        <v>)*1,15</v>
      </c>
      <c r="H510" s="38"/>
      <c r="I510" s="37"/>
      <c r="J510" s="37"/>
      <c r="K510" s="38"/>
      <c r="L510" s="39">
        <f>Source!U346</f>
        <v>14.058053099999999</v>
      </c>
    </row>
    <row r="511" spans="1:26" ht="15" x14ac:dyDescent="0.25">
      <c r="G511" s="69">
        <f>H504+H505+H507+H508+H509</f>
        <v>711.59000000000015</v>
      </c>
      <c r="H511" s="69"/>
      <c r="J511" s="69">
        <f>K504+K505+K507+K508+K509</f>
        <v>12806.4</v>
      </c>
      <c r="K511" s="69"/>
      <c r="L511" s="40">
        <f>Source!U346</f>
        <v>14.058053099999999</v>
      </c>
      <c r="O511" s="25">
        <f>G511</f>
        <v>711.59000000000015</v>
      </c>
      <c r="P511" s="25">
        <f>J511</f>
        <v>12806.4</v>
      </c>
      <c r="Q511" s="25">
        <f>L511</f>
        <v>14.058053099999999</v>
      </c>
      <c r="W511">
        <f>IF(Source!BI346&lt;=1,H504+H505+H507+H508+H509, 0)</f>
        <v>711.59000000000015</v>
      </c>
      <c r="X511">
        <f>IF(Source!BI346=2,H504+H505+H507+H508+H509, 0)</f>
        <v>0</v>
      </c>
      <c r="Y511">
        <f>IF(Source!BI346=3,H504+H505+H507+H508+H509, 0)</f>
        <v>0</v>
      </c>
      <c r="Z511">
        <f>IF(Source!BI346=4,H504+H505+H507+H508+H509, 0)</f>
        <v>0</v>
      </c>
    </row>
    <row r="512" spans="1:26" ht="79.5" x14ac:dyDescent="0.2">
      <c r="A512" s="47">
        <v>6</v>
      </c>
      <c r="B512" s="48" t="s">
        <v>617</v>
      </c>
      <c r="C512" s="48" t="str">
        <f>Source!G348</f>
        <v>Устройство покрытий из тротуарной плитки, количество плитки при укладке на 1 м2 40 шт.</v>
      </c>
      <c r="D512" s="28" t="str">
        <f>Source!H348</f>
        <v>10 м2</v>
      </c>
      <c r="E512" s="12">
        <f>Source!I348</f>
        <v>3.0939999999999999</v>
      </c>
      <c r="F512" s="29">
        <f>Source!AL348+Source!AM348+Source!AO348</f>
        <v>117.24000000000001</v>
      </c>
      <c r="G512" s="30"/>
      <c r="H512" s="31"/>
      <c r="I512" s="30" t="str">
        <f>Source!BO348</f>
        <v>27-07-005-1</v>
      </c>
      <c r="J512" s="30"/>
      <c r="K512" s="31"/>
      <c r="L512" s="32"/>
      <c r="S512">
        <f>ROUND((Source!FX348/100)*((ROUND(Source!AF348*Source!I348, 2)+ROUND(Source!AE348*Source!I348, 2))), 2)</f>
        <v>508.1</v>
      </c>
      <c r="T512">
        <f>Source!X348</f>
        <v>15268.78</v>
      </c>
      <c r="U512">
        <f>ROUND((Source!FY348/100)*((ROUND(Source!AF348*Source!I348, 2)+ROUND(Source!AE348*Source!I348, 2))), 2)</f>
        <v>339.93</v>
      </c>
      <c r="V512">
        <f>Source!Y348</f>
        <v>10215.030000000001</v>
      </c>
    </row>
    <row r="513" spans="1:26" ht="14.25" x14ac:dyDescent="0.2">
      <c r="A513" s="47"/>
      <c r="B513" s="48"/>
      <c r="C513" s="48" t="s">
        <v>601</v>
      </c>
      <c r="D513" s="28"/>
      <c r="E513" s="12"/>
      <c r="F513" s="29">
        <f>Source!AO348</f>
        <v>99.86</v>
      </c>
      <c r="G513" s="30" t="str">
        <f>Source!DG348</f>
        <v>)*1,15</v>
      </c>
      <c r="H513" s="31">
        <f>ROUND(Source!AF348*Source!I348, 2)</f>
        <v>355.31</v>
      </c>
      <c r="I513" s="30"/>
      <c r="J513" s="30">
        <f>IF(Source!BA348&lt;&gt; 0, Source!BA348, 1)</f>
        <v>30.05</v>
      </c>
      <c r="K513" s="31">
        <f>Source!S348</f>
        <v>10677.12</v>
      </c>
      <c r="L513" s="32"/>
      <c r="R513">
        <f>H513</f>
        <v>355.31</v>
      </c>
    </row>
    <row r="514" spans="1:26" ht="14.25" x14ac:dyDescent="0.2">
      <c r="A514" s="47"/>
      <c r="B514" s="48"/>
      <c r="C514" s="48" t="s">
        <v>152</v>
      </c>
      <c r="D514" s="28"/>
      <c r="E514" s="12"/>
      <c r="F514" s="29">
        <f>Source!AM348</f>
        <v>14.13</v>
      </c>
      <c r="G514" s="30" t="str">
        <f>Source!DE348</f>
        <v>)*1,25</v>
      </c>
      <c r="H514" s="31">
        <f>ROUND(Source!AD348*Source!I348, 2)</f>
        <v>54.65</v>
      </c>
      <c r="I514" s="30"/>
      <c r="J514" s="30">
        <f>IF(Source!BB348&lt;&gt; 0, Source!BB348, 1)</f>
        <v>6.26</v>
      </c>
      <c r="K514" s="31">
        <f>Source!Q348</f>
        <v>342.1</v>
      </c>
      <c r="L514" s="32"/>
    </row>
    <row r="515" spans="1:26" ht="14.25" x14ac:dyDescent="0.2">
      <c r="A515" s="47"/>
      <c r="B515" s="48"/>
      <c r="C515" s="48" t="s">
        <v>607</v>
      </c>
      <c r="D515" s="28"/>
      <c r="E515" s="12"/>
      <c r="F515" s="29">
        <f>Source!AN348</f>
        <v>0.65</v>
      </c>
      <c r="G515" s="30" t="str">
        <f>Source!DF348</f>
        <v>)*1,25</v>
      </c>
      <c r="H515" s="41">
        <f>ROUND(Source!AE348*Source!I348, 2)</f>
        <v>2.5099999999999998</v>
      </c>
      <c r="I515" s="30"/>
      <c r="J515" s="30">
        <f>IF(Source!BS348&lt;&gt; 0, Source!BS348, 1)</f>
        <v>30.05</v>
      </c>
      <c r="K515" s="41">
        <f>Source!R348</f>
        <v>75.540000000000006</v>
      </c>
      <c r="L515" s="32"/>
      <c r="R515">
        <f>H515</f>
        <v>2.5099999999999998</v>
      </c>
    </row>
    <row r="516" spans="1:26" ht="14.25" x14ac:dyDescent="0.2">
      <c r="A516" s="47"/>
      <c r="B516" s="48"/>
      <c r="C516" s="48" t="s">
        <v>610</v>
      </c>
      <c r="D516" s="28"/>
      <c r="E516" s="12"/>
      <c r="F516" s="29">
        <f>Source!AL348</f>
        <v>3.25</v>
      </c>
      <c r="G516" s="30" t="str">
        <f>Source!DD348</f>
        <v/>
      </c>
      <c r="H516" s="31">
        <f>ROUND(Source!AC348*Source!I348, 2)</f>
        <v>10.06</v>
      </c>
      <c r="I516" s="30"/>
      <c r="J516" s="30">
        <f>IF(Source!BC348&lt;&gt; 0, Source!BC348, 1)</f>
        <v>9.77</v>
      </c>
      <c r="K516" s="31">
        <f>Source!P348</f>
        <v>98.24</v>
      </c>
      <c r="L516" s="32"/>
    </row>
    <row r="517" spans="1:26" ht="14.25" x14ac:dyDescent="0.2">
      <c r="A517" s="47"/>
      <c r="B517" s="48"/>
      <c r="C517" s="48" t="s">
        <v>602</v>
      </c>
      <c r="D517" s="28" t="s">
        <v>603</v>
      </c>
      <c r="E517" s="12">
        <f>Source!BZ348</f>
        <v>142</v>
      </c>
      <c r="F517" s="51"/>
      <c r="G517" s="30"/>
      <c r="H517" s="31">
        <f>SUM(S512:S520)</f>
        <v>508.1</v>
      </c>
      <c r="I517" s="33"/>
      <c r="J517" s="27">
        <f>Source!AT348</f>
        <v>142</v>
      </c>
      <c r="K517" s="31">
        <f>SUM(T512:T520)</f>
        <v>15268.78</v>
      </c>
      <c r="L517" s="32"/>
    </row>
    <row r="518" spans="1:26" ht="14.25" x14ac:dyDescent="0.2">
      <c r="A518" s="47"/>
      <c r="B518" s="48"/>
      <c r="C518" s="48" t="s">
        <v>604</v>
      </c>
      <c r="D518" s="28" t="s">
        <v>603</v>
      </c>
      <c r="E518" s="12">
        <f>Source!CA348</f>
        <v>95</v>
      </c>
      <c r="F518" s="51"/>
      <c r="G518" s="30"/>
      <c r="H518" s="31">
        <f>SUM(U512:U520)</f>
        <v>339.93</v>
      </c>
      <c r="I518" s="33"/>
      <c r="J518" s="27">
        <f>Source!AU348</f>
        <v>95</v>
      </c>
      <c r="K518" s="31">
        <f>SUM(V512:V520)</f>
        <v>10215.030000000001</v>
      </c>
      <c r="L518" s="32"/>
    </row>
    <row r="519" spans="1:26" ht="14.25" x14ac:dyDescent="0.2">
      <c r="A519" s="47"/>
      <c r="B519" s="48"/>
      <c r="C519" s="48" t="s">
        <v>605</v>
      </c>
      <c r="D519" s="28" t="s">
        <v>606</v>
      </c>
      <c r="E519" s="12">
        <f>Source!AQ348</f>
        <v>10.5</v>
      </c>
      <c r="F519" s="29"/>
      <c r="G519" s="30" t="str">
        <f>Source!DI348</f>
        <v>)*1,15</v>
      </c>
      <c r="H519" s="31"/>
      <c r="I519" s="30"/>
      <c r="J519" s="30"/>
      <c r="K519" s="31"/>
      <c r="L519" s="42">
        <f>Source!U348</f>
        <v>37.360049999999994</v>
      </c>
    </row>
    <row r="520" spans="1:26" ht="42.75" x14ac:dyDescent="0.2">
      <c r="A520" s="54" t="s">
        <v>294</v>
      </c>
      <c r="B520" s="50" t="str">
        <f>Source!F350</f>
        <v>цена поставщика</v>
      </c>
      <c r="C520" s="50" t="str">
        <f>Source!G350</f>
        <v>Плитка резиновая тротуарная, 500х500 толщина 40 мм</v>
      </c>
      <c r="D520" s="34" t="str">
        <f>Source!H350</f>
        <v>м2</v>
      </c>
      <c r="E520" s="35">
        <f>Source!I350</f>
        <v>32</v>
      </c>
      <c r="F520" s="36">
        <f>Source!AL350+Source!AM350+Source!AO350</f>
        <v>1042</v>
      </c>
      <c r="G520" s="43" t="s">
        <v>3</v>
      </c>
      <c r="H520" s="38">
        <f>ROUND(Source!AC350*Source!I350, 2)+ROUND(Source!AD350*Source!I350, 2)+ROUND(Source!AF350*Source!I350, 2)</f>
        <v>33344</v>
      </c>
      <c r="I520" s="37"/>
      <c r="J520" s="37">
        <f>IF(Source!BC350&lt;&gt; 0, Source!BC350, 1)</f>
        <v>1</v>
      </c>
      <c r="K520" s="38">
        <f>Source!O350</f>
        <v>33344</v>
      </c>
      <c r="L520" s="44"/>
      <c r="S520">
        <f>ROUND((Source!FX350/100)*((ROUND(Source!AF350*Source!I350, 2)+ROUND(Source!AE350*Source!I350, 2))), 2)</f>
        <v>0</v>
      </c>
      <c r="T520">
        <f>Source!X350</f>
        <v>0</v>
      </c>
      <c r="U520">
        <f>ROUND((Source!FY350/100)*((ROUND(Source!AF350*Source!I350, 2)+ROUND(Source!AE350*Source!I350, 2))), 2)</f>
        <v>0</v>
      </c>
      <c r="V520">
        <f>Source!Y350</f>
        <v>0</v>
      </c>
      <c r="W520">
        <f>IF(Source!BI350&lt;=1,H520, 0)</f>
        <v>33344</v>
      </c>
      <c r="X520">
        <f>IF(Source!BI350=2,H520, 0)</f>
        <v>0</v>
      </c>
      <c r="Y520">
        <f>IF(Source!BI350=3,H520, 0)</f>
        <v>0</v>
      </c>
      <c r="Z520">
        <f>IF(Source!BI350=4,H520, 0)</f>
        <v>0</v>
      </c>
    </row>
    <row r="521" spans="1:26" ht="15" x14ac:dyDescent="0.25">
      <c r="G521" s="69">
        <f>H513+H514+H516+H517+H518+SUM(H520:H520)</f>
        <v>34612.050000000003</v>
      </c>
      <c r="H521" s="69"/>
      <c r="J521" s="69">
        <f>K513+K514+K516+K517+K518+SUM(K520:K520)</f>
        <v>69945.27</v>
      </c>
      <c r="K521" s="69"/>
      <c r="L521" s="40">
        <f>Source!U348</f>
        <v>37.360049999999994</v>
      </c>
      <c r="O521" s="25">
        <f>G521</f>
        <v>34612.050000000003</v>
      </c>
      <c r="P521" s="25">
        <f>J521</f>
        <v>69945.27</v>
      </c>
      <c r="Q521" s="25">
        <f>L521</f>
        <v>37.360049999999994</v>
      </c>
      <c r="W521">
        <f>IF(Source!BI348&lt;=1,H513+H514+H516+H517+H518, 0)</f>
        <v>1268.05</v>
      </c>
      <c r="X521">
        <f>IF(Source!BI348=2,H513+H514+H516+H517+H518, 0)</f>
        <v>0</v>
      </c>
      <c r="Y521">
        <f>IF(Source!BI348=3,H513+H514+H516+H517+H518, 0)</f>
        <v>0</v>
      </c>
      <c r="Z521">
        <f>IF(Source!BI348=4,H513+H514+H516+H517+H518, 0)</f>
        <v>0</v>
      </c>
    </row>
    <row r="523" spans="1:26" ht="15" x14ac:dyDescent="0.25">
      <c r="A523" s="70" t="str">
        <f>CONCATENATE("Итого по разделу: ",IF(Source!G356&lt;&gt;"Новый раздел", Source!G356, ""))</f>
        <v>Итого по разделу: Входная группа</v>
      </c>
      <c r="B523" s="70"/>
      <c r="C523" s="70"/>
      <c r="D523" s="70"/>
      <c r="E523" s="70"/>
      <c r="F523" s="70"/>
      <c r="G523" s="71">
        <f>SUM(O468:O522)</f>
        <v>37180.33</v>
      </c>
      <c r="H523" s="71"/>
      <c r="I523" s="26"/>
      <c r="J523" s="71">
        <f>SUM(P468:P522)</f>
        <v>116429.6</v>
      </c>
      <c r="K523" s="71"/>
      <c r="L523" s="40">
        <f>SUM(Q468:Q522)</f>
        <v>89.681042700000006</v>
      </c>
    </row>
    <row r="524" spans="1:26" ht="7.9" customHeight="1" x14ac:dyDescent="0.2"/>
    <row r="525" spans="1:26" hidden="1" x14ac:dyDescent="0.2"/>
    <row r="526" spans="1:26" ht="14.25" hidden="1" x14ac:dyDescent="0.2">
      <c r="C526" s="59"/>
      <c r="D526" s="59"/>
      <c r="E526" s="59"/>
      <c r="F526" s="59"/>
      <c r="G526" s="59"/>
      <c r="H526" s="59"/>
      <c r="I526" s="59"/>
      <c r="J526" s="61"/>
      <c r="K526" s="61"/>
    </row>
    <row r="527" spans="1:26" ht="14.25" hidden="1" x14ac:dyDescent="0.2">
      <c r="C527" s="59"/>
      <c r="D527" s="59"/>
      <c r="E527" s="59"/>
      <c r="F527" s="59"/>
      <c r="G527" s="59"/>
      <c r="H527" s="59"/>
      <c r="I527" s="59"/>
      <c r="J527" s="61"/>
      <c r="K527" s="61"/>
    </row>
    <row r="528" spans="1:26" ht="14.25" hidden="1" x14ac:dyDescent="0.2">
      <c r="C528" s="59"/>
      <c r="D528" s="59"/>
      <c r="E528" s="59"/>
      <c r="F528" s="59"/>
      <c r="G528" s="59"/>
      <c r="H528" s="59"/>
      <c r="I528" s="59"/>
      <c r="J528" s="61"/>
      <c r="K528" s="61"/>
    </row>
    <row r="530" spans="1:26" ht="20.25" x14ac:dyDescent="0.3">
      <c r="A530" s="72" t="str">
        <f>CONCATENATE("Раздел: ",IF(Source!G388&lt;&gt;"Новый раздел", Source!G388, ""))</f>
        <v>Раздел: Вывоз мусора</v>
      </c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</row>
    <row r="531" spans="1:26" ht="42.75" x14ac:dyDescent="0.2">
      <c r="A531" s="47" t="str">
        <f>Source!E393</f>
        <v>1</v>
      </c>
      <c r="B531" s="48" t="str">
        <f>Source!F393</f>
        <v>т01-01-01-039</v>
      </c>
      <c r="C531" s="48" t="str">
        <f>Source!G393</f>
        <v>Погрузка при автомобильных перевозках грунта растительного слоя (земля, перегной)</v>
      </c>
      <c r="D531" s="28" t="str">
        <f>Source!H393</f>
        <v>1 Т ГРУЗА</v>
      </c>
      <c r="E531" s="12">
        <f>Source!I393</f>
        <v>92.8</v>
      </c>
      <c r="F531" s="29">
        <f>Source!AL393+Source!AM393+Source!AO393</f>
        <v>3.65</v>
      </c>
      <c r="G531" s="30"/>
      <c r="H531" s="31"/>
      <c r="I531" s="30" t="str">
        <f>Source!BO393</f>
        <v>т01-01-01-039</v>
      </c>
      <c r="J531" s="30"/>
      <c r="K531" s="31"/>
      <c r="L531" s="32"/>
      <c r="S531">
        <f>ROUND((Source!FX393/100)*((ROUND(Source!AF393*Source!I393, 2)+ROUND(Source!AE393*Source!I393, 2))), 2)</f>
        <v>0</v>
      </c>
      <c r="T531">
        <f>Source!X393</f>
        <v>0</v>
      </c>
      <c r="U531">
        <f>ROUND((Source!FY393/100)*((ROUND(Source!AF393*Source!I393, 2)+ROUND(Source!AE393*Source!I393, 2))), 2)</f>
        <v>0</v>
      </c>
      <c r="V531">
        <f>Source!Y393</f>
        <v>0</v>
      </c>
    </row>
    <row r="532" spans="1:26" ht="14.25" x14ac:dyDescent="0.2">
      <c r="A532" s="47"/>
      <c r="B532" s="48"/>
      <c r="C532" s="48" t="s">
        <v>152</v>
      </c>
      <c r="D532" s="28"/>
      <c r="E532" s="12"/>
      <c r="F532" s="29">
        <f>Source!AM393</f>
        <v>3.65</v>
      </c>
      <c r="G532" s="30" t="str">
        <f>Source!DE393</f>
        <v/>
      </c>
      <c r="H532" s="31">
        <f>ROUND(Source!AD393*Source!I393, 2)</f>
        <v>396.26</v>
      </c>
      <c r="I532" s="30"/>
      <c r="J532" s="30">
        <f>IF(Source!BB393&lt;&gt; 0, Source!BB393, 1)</f>
        <v>12.57</v>
      </c>
      <c r="K532" s="31">
        <f>Source!Q393</f>
        <v>4980.9399999999996</v>
      </c>
      <c r="L532" s="32"/>
    </row>
    <row r="533" spans="1:26" ht="14.25" x14ac:dyDescent="0.2">
      <c r="A533" s="49"/>
      <c r="B533" s="50"/>
      <c r="C533" s="50" t="s">
        <v>607</v>
      </c>
      <c r="D533" s="34"/>
      <c r="E533" s="35"/>
      <c r="F533" s="36">
        <f>Source!AN393</f>
        <v>0.39</v>
      </c>
      <c r="G533" s="37" t="str">
        <f>Source!DF393</f>
        <v/>
      </c>
      <c r="H533" s="46">
        <f>ROUND(Source!AE393*Source!I393, 2)</f>
        <v>93.73</v>
      </c>
      <c r="I533" s="37"/>
      <c r="J533" s="37">
        <f>IF(Source!BS393&lt;&gt; 0, Source!BS393, 1)</f>
        <v>12.57</v>
      </c>
      <c r="K533" s="46">
        <f>Source!R393</f>
        <v>1178.1600000000001</v>
      </c>
      <c r="L533" s="44"/>
      <c r="R533">
        <f>H533</f>
        <v>93.73</v>
      </c>
    </row>
    <row r="534" spans="1:26" ht="15" x14ac:dyDescent="0.25">
      <c r="G534" s="69">
        <f>H532</f>
        <v>396.26</v>
      </c>
      <c r="H534" s="69"/>
      <c r="J534" s="69">
        <f>K532</f>
        <v>4980.9399999999996</v>
      </c>
      <c r="K534" s="69"/>
      <c r="L534" s="40">
        <f>Source!U393</f>
        <v>0</v>
      </c>
      <c r="O534" s="25">
        <f>G534</f>
        <v>396.26</v>
      </c>
      <c r="P534" s="25">
        <f>J534</f>
        <v>4980.9399999999996</v>
      </c>
      <c r="Q534" s="25">
        <f>L534</f>
        <v>0</v>
      </c>
      <c r="W534">
        <f>IF(Source!BI393&lt;=1,H532, 0)</f>
        <v>396.26</v>
      </c>
      <c r="X534">
        <f>IF(Source!BI393=2,H532, 0)</f>
        <v>0</v>
      </c>
      <c r="Y534">
        <f>IF(Source!BI393=3,H532, 0)</f>
        <v>0</v>
      </c>
      <c r="Z534">
        <f>IF(Source!BI393=4,H532, 0)</f>
        <v>0</v>
      </c>
    </row>
    <row r="535" spans="1:26" ht="42.75" x14ac:dyDescent="0.2">
      <c r="A535" s="47" t="str">
        <f>Source!E395</f>
        <v>2</v>
      </c>
      <c r="B535" s="48" t="str">
        <f>Source!F395</f>
        <v>Цена поставщика</v>
      </c>
      <c r="C535" s="48" t="str">
        <f>Source!G395</f>
        <v>Вывоз грунта, контейнер 8м3</v>
      </c>
      <c r="D535" s="28" t="str">
        <f>Source!H395</f>
        <v>шт.</v>
      </c>
      <c r="E535" s="12">
        <f>Source!I395</f>
        <v>6</v>
      </c>
      <c r="F535" s="29"/>
      <c r="G535" s="30"/>
      <c r="H535" s="31"/>
      <c r="I535" s="30" t="str">
        <f>Source!BO395</f>
        <v/>
      </c>
      <c r="J535" s="30"/>
      <c r="K535" s="31"/>
      <c r="L535" s="32"/>
      <c r="S535">
        <f>ROUND((Source!FX395/100)*((ROUND(Source!AF395*Source!I395, 2)+ROUND(Source!AE395*Source!I395, 2))), 2)</f>
        <v>0</v>
      </c>
      <c r="T535">
        <f>Source!X395</f>
        <v>0</v>
      </c>
      <c r="U535">
        <f>ROUND((Source!FY395/100)*((ROUND(Source!AF395*Source!I395, 2)+ROUND(Source!AE395*Source!I395, 2))), 2)</f>
        <v>0</v>
      </c>
      <c r="V535">
        <f>Source!Y395</f>
        <v>0</v>
      </c>
    </row>
    <row r="536" spans="1:26" ht="14.45" x14ac:dyDescent="0.3">
      <c r="A536" s="49"/>
      <c r="B536" s="50"/>
      <c r="C536" s="50" t="s">
        <v>610</v>
      </c>
      <c r="D536" s="34"/>
      <c r="E536" s="35"/>
      <c r="F536" s="36">
        <v>5000</v>
      </c>
      <c r="G536" s="37"/>
      <c r="H536" s="38">
        <f>ROUND(Source!AC395*Source!I395, 2)</f>
        <v>30000</v>
      </c>
      <c r="I536" s="37"/>
      <c r="J536" s="37">
        <f>IF(Source!BC395&lt;&gt; 0, Source!BC395, 1)</f>
        <v>1</v>
      </c>
      <c r="K536" s="38">
        <f>Source!P395</f>
        <v>30000</v>
      </c>
      <c r="L536" s="44"/>
    </row>
    <row r="537" spans="1:26" ht="15" x14ac:dyDescent="0.25">
      <c r="G537" s="69">
        <f>H536</f>
        <v>30000</v>
      </c>
      <c r="H537" s="69"/>
      <c r="J537" s="69">
        <f>K536</f>
        <v>30000</v>
      </c>
      <c r="K537" s="69"/>
      <c r="L537" s="40">
        <f>Source!U395</f>
        <v>0</v>
      </c>
      <c r="O537" s="25">
        <f>G537</f>
        <v>30000</v>
      </c>
      <c r="P537" s="25">
        <f>J537</f>
        <v>30000</v>
      </c>
      <c r="Q537" s="25">
        <f>L537</f>
        <v>0</v>
      </c>
      <c r="W537">
        <f>IF(Source!BI395&lt;=1,H536, 0)</f>
        <v>0</v>
      </c>
      <c r="X537">
        <f>IF(Source!BI395=2,H536, 0)</f>
        <v>0</v>
      </c>
      <c r="Y537">
        <f>IF(Source!BI395=3,H536, 0)</f>
        <v>0</v>
      </c>
      <c r="Z537">
        <f>IF(Source!BI395=4,H536, 0)</f>
        <v>30000</v>
      </c>
    </row>
    <row r="539" spans="1:26" ht="14.25" x14ac:dyDescent="0.2">
      <c r="A539" s="59" t="str">
        <f>CONCATENATE("Итого по разделу: ",IF(Source!G397&lt;&gt;"Новый раздел", Source!G397, ""))</f>
        <v>Итого по разделу: Вывоз мусора</v>
      </c>
      <c r="B539" s="59"/>
      <c r="C539" s="59"/>
      <c r="D539" s="59"/>
      <c r="E539" s="59"/>
      <c r="F539" s="59"/>
      <c r="G539" s="61">
        <f>SUM(O530:O538)</f>
        <v>30396.26</v>
      </c>
      <c r="H539" s="61"/>
      <c r="I539" s="21"/>
      <c r="J539" s="61">
        <f>SUM(P530:P538)</f>
        <v>34980.94</v>
      </c>
      <c r="K539" s="61"/>
      <c r="L539" s="42">
        <f>SUM(Q530:Q538)</f>
        <v>0</v>
      </c>
    </row>
    <row r="541" spans="1:26" ht="11.45" customHeight="1" x14ac:dyDescent="0.2"/>
    <row r="542" spans="1:26" ht="14.25" hidden="1" x14ac:dyDescent="0.2">
      <c r="C542" s="59"/>
      <c r="D542" s="59"/>
      <c r="E542" s="59"/>
      <c r="F542" s="59"/>
      <c r="G542" s="59"/>
      <c r="H542" s="59"/>
      <c r="I542" s="59"/>
      <c r="J542" s="61"/>
      <c r="K542" s="61"/>
    </row>
    <row r="543" spans="1:26" ht="14.25" hidden="1" x14ac:dyDescent="0.2">
      <c r="C543" s="59"/>
      <c r="D543" s="59"/>
      <c r="E543" s="59"/>
      <c r="F543" s="59"/>
      <c r="G543" s="59"/>
      <c r="H543" s="59"/>
      <c r="I543" s="59"/>
      <c r="J543" s="61"/>
      <c r="K543" s="61"/>
    </row>
    <row r="544" spans="1:26" ht="14.25" hidden="1" x14ac:dyDescent="0.2">
      <c r="C544" s="59"/>
      <c r="D544" s="59"/>
      <c r="E544" s="59"/>
      <c r="F544" s="59"/>
      <c r="G544" s="59"/>
      <c r="H544" s="59"/>
      <c r="I544" s="59"/>
      <c r="J544" s="61"/>
      <c r="K544" s="61"/>
    </row>
    <row r="545" spans="1:12" ht="13.15" hidden="1" x14ac:dyDescent="0.25"/>
    <row r="546" spans="1:12" ht="15" hidden="1" x14ac:dyDescent="0.25">
      <c r="A546" s="70"/>
      <c r="B546" s="70"/>
      <c r="C546" s="70"/>
      <c r="D546" s="70"/>
      <c r="E546" s="70"/>
      <c r="F546" s="70"/>
      <c r="G546" s="71"/>
      <c r="H546" s="71"/>
      <c r="I546" s="26"/>
      <c r="J546" s="71"/>
      <c r="K546" s="71"/>
      <c r="L546" s="40"/>
    </row>
    <row r="547" spans="1:12" ht="13.15" hidden="1" x14ac:dyDescent="0.25"/>
    <row r="548" spans="1:12" hidden="1" x14ac:dyDescent="0.2"/>
    <row r="549" spans="1:12" ht="15" x14ac:dyDescent="0.25">
      <c r="C549" s="70" t="str">
        <f>Source!H457</f>
        <v>Итого</v>
      </c>
      <c r="D549" s="70"/>
      <c r="E549" s="70"/>
      <c r="F549" s="70"/>
      <c r="G549" s="70"/>
      <c r="H549" s="70"/>
      <c r="I549" s="70"/>
      <c r="J549" s="71">
        <f>IF(Source!P457=0, "", Source!P457)</f>
        <v>1207408.56</v>
      </c>
      <c r="K549" s="71"/>
    </row>
    <row r="550" spans="1:12" ht="15" x14ac:dyDescent="0.25">
      <c r="C550" s="70" t="str">
        <f>Source!H458</f>
        <v>НДС 20%</v>
      </c>
      <c r="D550" s="70"/>
      <c r="E550" s="70"/>
      <c r="F550" s="70"/>
      <c r="G550" s="70"/>
      <c r="H550" s="70"/>
      <c r="I550" s="70"/>
      <c r="J550" s="71">
        <f>IF(Source!P458=0, "", Source!P458)</f>
        <v>241481.71</v>
      </c>
      <c r="K550" s="71"/>
    </row>
    <row r="551" spans="1:12" ht="15" x14ac:dyDescent="0.25">
      <c r="C551" s="70" t="str">
        <f>Source!H459</f>
        <v>Всего</v>
      </c>
      <c r="D551" s="70"/>
      <c r="E551" s="70"/>
      <c r="F551" s="70"/>
      <c r="G551" s="70"/>
      <c r="H551" s="70"/>
      <c r="I551" s="70"/>
      <c r="J551" s="71">
        <f>IF(Source!P459=0, "", Source!P459)</f>
        <v>1448890.27</v>
      </c>
      <c r="K551" s="71"/>
    </row>
    <row r="552" spans="1:12" ht="18.75" x14ac:dyDescent="0.3">
      <c r="C552" s="52" t="s">
        <v>630</v>
      </c>
      <c r="K552" s="53">
        <v>1738668.32</v>
      </c>
    </row>
  </sheetData>
  <mergeCells count="205">
    <mergeCell ref="J526:K526"/>
    <mergeCell ref="G523:H523"/>
    <mergeCell ref="J523:K523"/>
    <mergeCell ref="A523:F523"/>
    <mergeCell ref="G461:H461"/>
    <mergeCell ref="J461:K461"/>
    <mergeCell ref="G521:H521"/>
    <mergeCell ref="J511:K511"/>
    <mergeCell ref="G511:H511"/>
    <mergeCell ref="J502:K502"/>
    <mergeCell ref="G502:H502"/>
    <mergeCell ref="J493:K493"/>
    <mergeCell ref="G493:H493"/>
    <mergeCell ref="J521:K521"/>
    <mergeCell ref="C464:I464"/>
    <mergeCell ref="J464:K464"/>
    <mergeCell ref="J482:K482"/>
    <mergeCell ref="G482:H482"/>
    <mergeCell ref="J474:K474"/>
    <mergeCell ref="G474:H474"/>
    <mergeCell ref="A468:L468"/>
    <mergeCell ref="C465:I465"/>
    <mergeCell ref="J465:K465"/>
    <mergeCell ref="C466:I466"/>
    <mergeCell ref="J303:K303"/>
    <mergeCell ref="J404:K404"/>
    <mergeCell ref="G404:H404"/>
    <mergeCell ref="J395:K395"/>
    <mergeCell ref="G395:H395"/>
    <mergeCell ref="J386:K386"/>
    <mergeCell ref="G386:H386"/>
    <mergeCell ref="J437:K437"/>
    <mergeCell ref="G437:H437"/>
    <mergeCell ref="J428:K428"/>
    <mergeCell ref="G428:H428"/>
    <mergeCell ref="J416:K416"/>
    <mergeCell ref="G416:H416"/>
    <mergeCell ref="A461:F461"/>
    <mergeCell ref="J459:K459"/>
    <mergeCell ref="G459:H459"/>
    <mergeCell ref="J453:K453"/>
    <mergeCell ref="G453:H453"/>
    <mergeCell ref="J446:K446"/>
    <mergeCell ref="G446:H446"/>
    <mergeCell ref="G327:H327"/>
    <mergeCell ref="J321:K321"/>
    <mergeCell ref="G321:H321"/>
    <mergeCell ref="J327:K327"/>
    <mergeCell ref="J375:K375"/>
    <mergeCell ref="G375:H375"/>
    <mergeCell ref="J366:K366"/>
    <mergeCell ref="G366:H366"/>
    <mergeCell ref="J358:K358"/>
    <mergeCell ref="G358:H358"/>
    <mergeCell ref="J348:K348"/>
    <mergeCell ref="G259:H259"/>
    <mergeCell ref="J250:K250"/>
    <mergeCell ref="G250:H250"/>
    <mergeCell ref="C304:I304"/>
    <mergeCell ref="J304:K304"/>
    <mergeCell ref="C305:I305"/>
    <mergeCell ref="J305:K305"/>
    <mergeCell ref="G348:H348"/>
    <mergeCell ref="J337:K337"/>
    <mergeCell ref="G337:H337"/>
    <mergeCell ref="G300:H300"/>
    <mergeCell ref="J300:K300"/>
    <mergeCell ref="A300:F300"/>
    <mergeCell ref="J313:K313"/>
    <mergeCell ref="G313:H313"/>
    <mergeCell ref="A307:L307"/>
    <mergeCell ref="C303:I303"/>
    <mergeCell ref="C139:I139"/>
    <mergeCell ref="J139:K139"/>
    <mergeCell ref="C140:I140"/>
    <mergeCell ref="J140:K140"/>
    <mergeCell ref="J162:K162"/>
    <mergeCell ref="G162:H162"/>
    <mergeCell ref="J156:K156"/>
    <mergeCell ref="G156:H156"/>
    <mergeCell ref="J217:K217"/>
    <mergeCell ref="G217:H217"/>
    <mergeCell ref="J208:K208"/>
    <mergeCell ref="G288:H288"/>
    <mergeCell ref="J278:K278"/>
    <mergeCell ref="G278:H278"/>
    <mergeCell ref="J268:K268"/>
    <mergeCell ref="G268:H268"/>
    <mergeCell ref="J259:K259"/>
    <mergeCell ref="J148:K148"/>
    <mergeCell ref="G148:H148"/>
    <mergeCell ref="A142:L142"/>
    <mergeCell ref="J238:K238"/>
    <mergeCell ref="G238:H238"/>
    <mergeCell ref="J226:K226"/>
    <mergeCell ref="G226:H226"/>
    <mergeCell ref="J466:K466"/>
    <mergeCell ref="C526:I526"/>
    <mergeCell ref="A31:L31"/>
    <mergeCell ref="G208:H208"/>
    <mergeCell ref="J197:K197"/>
    <mergeCell ref="G197:H197"/>
    <mergeCell ref="J188:K188"/>
    <mergeCell ref="G188:H188"/>
    <mergeCell ref="J180:K180"/>
    <mergeCell ref="G180:H180"/>
    <mergeCell ref="J170:K170"/>
    <mergeCell ref="G170:H170"/>
    <mergeCell ref="J51:K51"/>
    <mergeCell ref="G51:H51"/>
    <mergeCell ref="J45:K45"/>
    <mergeCell ref="G45:H45"/>
    <mergeCell ref="J37:K37"/>
    <mergeCell ref="G37:H37"/>
    <mergeCell ref="J81:K81"/>
    <mergeCell ref="G81:H81"/>
    <mergeCell ref="J72:K72"/>
    <mergeCell ref="J298:K298"/>
    <mergeCell ref="G298:H298"/>
    <mergeCell ref="J288:K288"/>
    <mergeCell ref="C527:I527"/>
    <mergeCell ref="J527:K527"/>
    <mergeCell ref="C528:I528"/>
    <mergeCell ref="J528:K528"/>
    <mergeCell ref="C542:I542"/>
    <mergeCell ref="J542:K542"/>
    <mergeCell ref="J534:K534"/>
    <mergeCell ref="G534:H534"/>
    <mergeCell ref="A530:L530"/>
    <mergeCell ref="G539:H539"/>
    <mergeCell ref="J539:K539"/>
    <mergeCell ref="A539:F539"/>
    <mergeCell ref="J537:K537"/>
    <mergeCell ref="G537:H537"/>
    <mergeCell ref="C543:I543"/>
    <mergeCell ref="J543:K543"/>
    <mergeCell ref="C544:I544"/>
    <mergeCell ref="J544:K544"/>
    <mergeCell ref="C549:I549"/>
    <mergeCell ref="J549:K549"/>
    <mergeCell ref="G546:H546"/>
    <mergeCell ref="J546:K546"/>
    <mergeCell ref="A546:F546"/>
    <mergeCell ref="C550:I550"/>
    <mergeCell ref="J550:K550"/>
    <mergeCell ref="C551:I551"/>
    <mergeCell ref="J551:K551"/>
    <mergeCell ref="C25:F25"/>
    <mergeCell ref="G25:H25"/>
    <mergeCell ref="I25:J25"/>
    <mergeCell ref="K25:L25"/>
    <mergeCell ref="A27:L27"/>
    <mergeCell ref="C138:I138"/>
    <mergeCell ref="J138:K138"/>
    <mergeCell ref="G133:H133"/>
    <mergeCell ref="J123:K123"/>
    <mergeCell ref="G123:H123"/>
    <mergeCell ref="J105:K105"/>
    <mergeCell ref="G105:H105"/>
    <mergeCell ref="J93:K93"/>
    <mergeCell ref="G93:H93"/>
    <mergeCell ref="G72:H72"/>
    <mergeCell ref="J61:K61"/>
    <mergeCell ref="G61:H61"/>
    <mergeCell ref="J114:K114"/>
    <mergeCell ref="G114:H114"/>
    <mergeCell ref="J133:K133"/>
    <mergeCell ref="G135:H135"/>
    <mergeCell ref="J135:K135"/>
    <mergeCell ref="A135:F135"/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C19:F19"/>
    <mergeCell ref="G19:H19"/>
    <mergeCell ref="I19:J19"/>
    <mergeCell ref="K19:L19"/>
    <mergeCell ref="C20:F20"/>
    <mergeCell ref="G20:H20"/>
    <mergeCell ref="I20:J20"/>
    <mergeCell ref="K20:L20"/>
    <mergeCell ref="B8:K8"/>
    <mergeCell ref="B10:K10"/>
    <mergeCell ref="B12:K12"/>
    <mergeCell ref="B13:K13"/>
    <mergeCell ref="A15:L15"/>
    <mergeCell ref="G18:H18"/>
    <mergeCell ref="I18:J18"/>
    <mergeCell ref="B3:K3"/>
    <mergeCell ref="B4:K4"/>
    <mergeCell ref="F6:G6"/>
    <mergeCell ref="H6:K6"/>
  </mergeCells>
  <pageMargins left="0.4" right="0.2" top="0.2" bottom="0.4" header="0.2" footer="0.2"/>
  <pageSetup paperSize="9" scale="86" fitToHeight="0" orientation="landscape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33"/>
  <sheetViews>
    <sheetView workbookViewId="0">
      <selection activeCell="A529" sqref="A529:E5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15933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522</v>
      </c>
      <c r="C12" s="1">
        <v>0</v>
      </c>
      <c r="D12" s="1">
        <f>ROW(A461)</f>
        <v>461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B461</f>
        <v>522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Гидроизоляция фундамента Москва</v>
      </c>
      <c r="H18" s="3"/>
      <c r="I18" s="3"/>
      <c r="J18" s="3"/>
      <c r="K18" s="3"/>
      <c r="L18" s="3"/>
      <c r="M18" s="3"/>
      <c r="N18" s="3"/>
      <c r="O18" s="3">
        <f t="shared" ref="O18:AT18" si="1">O461</f>
        <v>746781.5</v>
      </c>
      <c r="P18" s="3">
        <f t="shared" si="1"/>
        <v>476375.29</v>
      </c>
      <c r="Q18" s="3">
        <f t="shared" si="1"/>
        <v>29843.55</v>
      </c>
      <c r="R18" s="3">
        <f t="shared" si="1"/>
        <v>12206.48</v>
      </c>
      <c r="S18" s="3">
        <f t="shared" si="1"/>
        <v>240562.66</v>
      </c>
      <c r="T18" s="3">
        <f t="shared" si="1"/>
        <v>0</v>
      </c>
      <c r="U18" s="3">
        <f t="shared" si="1"/>
        <v>998.16333550000002</v>
      </c>
      <c r="V18" s="3">
        <f t="shared" si="1"/>
        <v>37.527464500000001</v>
      </c>
      <c r="W18" s="3">
        <f t="shared" si="1"/>
        <v>952</v>
      </c>
      <c r="X18" s="3">
        <f t="shared" si="1"/>
        <v>303989.55</v>
      </c>
      <c r="Y18" s="3">
        <f t="shared" si="1"/>
        <v>192360.59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1243131.6399999999</v>
      </c>
      <c r="AS18" s="3">
        <f t="shared" si="1"/>
        <v>1213131.6399999999</v>
      </c>
      <c r="AT18" s="3">
        <f t="shared" si="1"/>
        <v>0</v>
      </c>
      <c r="AU18" s="3">
        <f t="shared" ref="AU18:BZ18" si="2">AU461</f>
        <v>30000</v>
      </c>
      <c r="AV18" s="3">
        <f t="shared" si="2"/>
        <v>476375.29</v>
      </c>
      <c r="AW18" s="3">
        <f t="shared" si="2"/>
        <v>476375.29</v>
      </c>
      <c r="AX18" s="3">
        <f t="shared" si="2"/>
        <v>0</v>
      </c>
      <c r="AY18" s="3">
        <f t="shared" si="2"/>
        <v>476375.29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CA461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DG461</f>
        <v>660859.66</v>
      </c>
      <c r="DH18" s="4">
        <f t="shared" si="4"/>
        <v>364223.19</v>
      </c>
      <c r="DI18" s="4">
        <f t="shared" si="4"/>
        <v>31744.33</v>
      </c>
      <c r="DJ18" s="4">
        <f t="shared" si="4"/>
        <v>13407.52</v>
      </c>
      <c r="DK18" s="4">
        <f t="shared" si="4"/>
        <v>264892.14</v>
      </c>
      <c r="DL18" s="4">
        <f t="shared" si="4"/>
        <v>0</v>
      </c>
      <c r="DM18" s="4">
        <f t="shared" si="4"/>
        <v>998.16333550000002</v>
      </c>
      <c r="DN18" s="4">
        <f t="shared" si="4"/>
        <v>37.527464500000001</v>
      </c>
      <c r="DO18" s="4">
        <f t="shared" si="4"/>
        <v>952</v>
      </c>
      <c r="DP18" s="4">
        <f t="shared" si="4"/>
        <v>334733.77</v>
      </c>
      <c r="DQ18" s="4">
        <f t="shared" si="4"/>
        <v>211815.13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1207408.56</v>
      </c>
      <c r="EK18" s="4">
        <f t="shared" si="4"/>
        <v>1177408.56</v>
      </c>
      <c r="EL18" s="4">
        <f t="shared" si="4"/>
        <v>0</v>
      </c>
      <c r="EM18" s="4">
        <f t="shared" ref="EM18:FR18" si="5">EM461</f>
        <v>30000</v>
      </c>
      <c r="EN18" s="4">
        <f t="shared" si="5"/>
        <v>364223.19</v>
      </c>
      <c r="EO18" s="4">
        <f t="shared" si="5"/>
        <v>364223.19</v>
      </c>
      <c r="EP18" s="4">
        <f t="shared" si="5"/>
        <v>0</v>
      </c>
      <c r="EQ18" s="4">
        <f t="shared" si="5"/>
        <v>364223.19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FS461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ROW(A429)</f>
        <v>429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B429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O429</f>
        <v>746781.5</v>
      </c>
      <c r="P22" s="3">
        <f t="shared" si="8"/>
        <v>476375.29</v>
      </c>
      <c r="Q22" s="3">
        <f t="shared" si="8"/>
        <v>29843.55</v>
      </c>
      <c r="R22" s="3">
        <f t="shared" si="8"/>
        <v>12206.48</v>
      </c>
      <c r="S22" s="3">
        <f t="shared" si="8"/>
        <v>240562.66</v>
      </c>
      <c r="T22" s="3">
        <f t="shared" si="8"/>
        <v>0</v>
      </c>
      <c r="U22" s="3">
        <f t="shared" si="8"/>
        <v>998.16333550000002</v>
      </c>
      <c r="V22" s="3">
        <f t="shared" si="8"/>
        <v>37.527464500000001</v>
      </c>
      <c r="W22" s="3">
        <f t="shared" si="8"/>
        <v>952</v>
      </c>
      <c r="X22" s="3">
        <f t="shared" si="8"/>
        <v>303989.55</v>
      </c>
      <c r="Y22" s="3">
        <f t="shared" si="8"/>
        <v>192360.59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1243131.6399999999</v>
      </c>
      <c r="AS22" s="3">
        <f t="shared" si="8"/>
        <v>1213131.6399999999</v>
      </c>
      <c r="AT22" s="3">
        <f t="shared" si="8"/>
        <v>0</v>
      </c>
      <c r="AU22" s="3">
        <f t="shared" ref="AU22:BZ22" si="9">AU429</f>
        <v>30000</v>
      </c>
      <c r="AV22" s="3">
        <f t="shared" si="9"/>
        <v>476375.29</v>
      </c>
      <c r="AW22" s="3">
        <f t="shared" si="9"/>
        <v>476375.29</v>
      </c>
      <c r="AX22" s="3">
        <f t="shared" si="9"/>
        <v>0</v>
      </c>
      <c r="AY22" s="3">
        <f t="shared" si="9"/>
        <v>476375.29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CA429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DG429</f>
        <v>660859.66</v>
      </c>
      <c r="DH22" s="4">
        <f t="shared" si="11"/>
        <v>364223.19</v>
      </c>
      <c r="DI22" s="4">
        <f t="shared" si="11"/>
        <v>31744.33</v>
      </c>
      <c r="DJ22" s="4">
        <f t="shared" si="11"/>
        <v>13407.52</v>
      </c>
      <c r="DK22" s="4">
        <f t="shared" si="11"/>
        <v>264892.14</v>
      </c>
      <c r="DL22" s="4">
        <f t="shared" si="11"/>
        <v>0</v>
      </c>
      <c r="DM22" s="4">
        <f t="shared" si="11"/>
        <v>998.16333550000002</v>
      </c>
      <c r="DN22" s="4">
        <f t="shared" si="11"/>
        <v>37.527464500000001</v>
      </c>
      <c r="DO22" s="4">
        <f t="shared" si="11"/>
        <v>952</v>
      </c>
      <c r="DP22" s="4">
        <f t="shared" si="11"/>
        <v>334733.77</v>
      </c>
      <c r="DQ22" s="4">
        <f t="shared" si="11"/>
        <v>211815.13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1207408.56</v>
      </c>
      <c r="EK22" s="4">
        <f t="shared" si="11"/>
        <v>1177408.56</v>
      </c>
      <c r="EL22" s="4">
        <f t="shared" si="11"/>
        <v>0</v>
      </c>
      <c r="EM22" s="4">
        <f t="shared" ref="EM22:FR22" si="12">EM429</f>
        <v>30000</v>
      </c>
      <c r="EN22" s="4">
        <f t="shared" si="12"/>
        <v>364223.19</v>
      </c>
      <c r="EO22" s="4">
        <f t="shared" si="12"/>
        <v>364223.19</v>
      </c>
      <c r="EP22" s="4">
        <f t="shared" si="12"/>
        <v>0</v>
      </c>
      <c r="EQ22" s="4">
        <f t="shared" si="12"/>
        <v>364223.19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FS429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1">
        <v>4</v>
      </c>
      <c r="B24" s="1">
        <v>1</v>
      </c>
      <c r="C24" s="1"/>
      <c r="D24" s="1">
        <f>ROW(A77)</f>
        <v>77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55" x14ac:dyDescent="0.2">
      <c r="A26" s="3">
        <v>52</v>
      </c>
      <c r="B26" s="3">
        <f t="shared" ref="B26:G26" si="14">B77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Отмостка</v>
      </c>
      <c r="H26" s="3"/>
      <c r="I26" s="3"/>
      <c r="J26" s="3"/>
      <c r="K26" s="3"/>
      <c r="L26" s="3"/>
      <c r="M26" s="3"/>
      <c r="N26" s="3"/>
      <c r="O26" s="3">
        <f t="shared" ref="O26:AT26" si="15">O77</f>
        <v>112995.28</v>
      </c>
      <c r="P26" s="3">
        <f t="shared" si="15"/>
        <v>47992.93</v>
      </c>
      <c r="Q26" s="3">
        <f t="shared" si="15"/>
        <v>4088.05</v>
      </c>
      <c r="R26" s="3">
        <f t="shared" si="15"/>
        <v>1647.12</v>
      </c>
      <c r="S26" s="3">
        <f t="shared" si="15"/>
        <v>60914.3</v>
      </c>
      <c r="T26" s="3">
        <f t="shared" si="15"/>
        <v>0</v>
      </c>
      <c r="U26" s="3">
        <f t="shared" si="15"/>
        <v>242.58932250000004</v>
      </c>
      <c r="V26" s="3">
        <f t="shared" si="15"/>
        <v>4.6275750000000002</v>
      </c>
      <c r="W26" s="3">
        <f t="shared" si="15"/>
        <v>44.31</v>
      </c>
      <c r="X26" s="3">
        <f t="shared" si="15"/>
        <v>80833.48</v>
      </c>
      <c r="Y26" s="3">
        <f t="shared" si="15"/>
        <v>51028.27</v>
      </c>
      <c r="Z26" s="3">
        <f t="shared" si="15"/>
        <v>0</v>
      </c>
      <c r="AA26" s="3">
        <f t="shared" si="15"/>
        <v>0</v>
      </c>
      <c r="AB26" s="3">
        <f t="shared" si="15"/>
        <v>112995.28</v>
      </c>
      <c r="AC26" s="3">
        <f t="shared" si="15"/>
        <v>47992.93</v>
      </c>
      <c r="AD26" s="3">
        <f t="shared" si="15"/>
        <v>4088.05</v>
      </c>
      <c r="AE26" s="3">
        <f t="shared" si="15"/>
        <v>1647.12</v>
      </c>
      <c r="AF26" s="3">
        <f t="shared" si="15"/>
        <v>60914.3</v>
      </c>
      <c r="AG26" s="3">
        <f t="shared" si="15"/>
        <v>0</v>
      </c>
      <c r="AH26" s="3">
        <f t="shared" si="15"/>
        <v>242.58932250000004</v>
      </c>
      <c r="AI26" s="3">
        <f t="shared" si="15"/>
        <v>4.6275750000000002</v>
      </c>
      <c r="AJ26" s="3">
        <f t="shared" si="15"/>
        <v>44.31</v>
      </c>
      <c r="AK26" s="3">
        <f t="shared" si="15"/>
        <v>80833.48</v>
      </c>
      <c r="AL26" s="3">
        <f t="shared" si="15"/>
        <v>51028.27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244857.03</v>
      </c>
      <c r="AS26" s="3">
        <f t="shared" si="15"/>
        <v>244857.03</v>
      </c>
      <c r="AT26" s="3">
        <f t="shared" si="15"/>
        <v>0</v>
      </c>
      <c r="AU26" s="3">
        <f t="shared" ref="AU26:BZ26" si="16">AU77</f>
        <v>0</v>
      </c>
      <c r="AV26" s="3">
        <f t="shared" si="16"/>
        <v>47992.93</v>
      </c>
      <c r="AW26" s="3">
        <f t="shared" si="16"/>
        <v>47992.93</v>
      </c>
      <c r="AX26" s="3">
        <f t="shared" si="16"/>
        <v>0</v>
      </c>
      <c r="AY26" s="3">
        <f t="shared" si="16"/>
        <v>47992.93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t="shared" ref="CA26:DF26" si="17">CA77</f>
        <v>244857.03</v>
      </c>
      <c r="CB26" s="3">
        <f t="shared" si="17"/>
        <v>244857.03</v>
      </c>
      <c r="CC26" s="3">
        <f t="shared" si="17"/>
        <v>0</v>
      </c>
      <c r="CD26" s="3">
        <f t="shared" si="17"/>
        <v>0</v>
      </c>
      <c r="CE26" s="3">
        <f t="shared" si="17"/>
        <v>47992.93</v>
      </c>
      <c r="CF26" s="3">
        <f t="shared" si="17"/>
        <v>47992.93</v>
      </c>
      <c r="CG26" s="3">
        <f t="shared" si="17"/>
        <v>0</v>
      </c>
      <c r="CH26" s="3">
        <f t="shared" si="17"/>
        <v>47992.93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t="shared" ref="DG26:EL26" si="18">DG77</f>
        <v>121087.51</v>
      </c>
      <c r="DH26" s="4">
        <f t="shared" si="18"/>
        <v>49674.38</v>
      </c>
      <c r="DI26" s="4">
        <f t="shared" si="18"/>
        <v>4338.21</v>
      </c>
      <c r="DJ26" s="4">
        <f t="shared" si="18"/>
        <v>1813.72</v>
      </c>
      <c r="DK26" s="4">
        <f t="shared" si="18"/>
        <v>67074.92</v>
      </c>
      <c r="DL26" s="4">
        <f t="shared" si="18"/>
        <v>0</v>
      </c>
      <c r="DM26" s="4">
        <f t="shared" si="18"/>
        <v>242.58932250000004</v>
      </c>
      <c r="DN26" s="4">
        <f t="shared" si="18"/>
        <v>4.6275750000000002</v>
      </c>
      <c r="DO26" s="4">
        <f t="shared" si="18"/>
        <v>44.31</v>
      </c>
      <c r="DP26" s="4">
        <f t="shared" si="18"/>
        <v>89008.66</v>
      </c>
      <c r="DQ26" s="4">
        <f t="shared" si="18"/>
        <v>56189.07</v>
      </c>
      <c r="DR26" s="4">
        <f t="shared" si="18"/>
        <v>0</v>
      </c>
      <c r="DS26" s="4">
        <f t="shared" si="18"/>
        <v>0</v>
      </c>
      <c r="DT26" s="4">
        <f t="shared" si="18"/>
        <v>121087.51</v>
      </c>
      <c r="DU26" s="4">
        <f t="shared" si="18"/>
        <v>49674.38</v>
      </c>
      <c r="DV26" s="4">
        <f t="shared" si="18"/>
        <v>4338.21</v>
      </c>
      <c r="DW26" s="4">
        <f t="shared" si="18"/>
        <v>1813.72</v>
      </c>
      <c r="DX26" s="4">
        <f t="shared" si="18"/>
        <v>67074.92</v>
      </c>
      <c r="DY26" s="4">
        <f t="shared" si="18"/>
        <v>0</v>
      </c>
      <c r="DZ26" s="4">
        <f t="shared" si="18"/>
        <v>242.58932250000004</v>
      </c>
      <c r="EA26" s="4">
        <f t="shared" si="18"/>
        <v>4.6275750000000002</v>
      </c>
      <c r="EB26" s="4">
        <f t="shared" si="18"/>
        <v>44.31</v>
      </c>
      <c r="EC26" s="4">
        <f t="shared" si="18"/>
        <v>89008.66</v>
      </c>
      <c r="ED26" s="4">
        <f t="shared" si="18"/>
        <v>56189.07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266285.24</v>
      </c>
      <c r="EK26" s="4">
        <f t="shared" si="18"/>
        <v>266285.24</v>
      </c>
      <c r="EL26" s="4">
        <f t="shared" si="18"/>
        <v>0</v>
      </c>
      <c r="EM26" s="4">
        <f t="shared" ref="EM26:FR26" si="19">EM77</f>
        <v>0</v>
      </c>
      <c r="EN26" s="4">
        <f t="shared" si="19"/>
        <v>49674.38</v>
      </c>
      <c r="EO26" s="4">
        <f t="shared" si="19"/>
        <v>49674.38</v>
      </c>
      <c r="EP26" s="4">
        <f t="shared" si="19"/>
        <v>0</v>
      </c>
      <c r="EQ26" s="4">
        <f t="shared" si="19"/>
        <v>49674.38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t="shared" ref="FS26:GX26" si="20">FS77</f>
        <v>266285.24</v>
      </c>
      <c r="FT26" s="4">
        <f t="shared" si="20"/>
        <v>266285.24</v>
      </c>
      <c r="FU26" s="4">
        <f t="shared" si="20"/>
        <v>0</v>
      </c>
      <c r="FV26" s="4">
        <f t="shared" si="20"/>
        <v>0</v>
      </c>
      <c r="FW26" s="4">
        <f t="shared" si="20"/>
        <v>49674.38</v>
      </c>
      <c r="FX26" s="4">
        <f t="shared" si="20"/>
        <v>49674.38</v>
      </c>
      <c r="FY26" s="4">
        <f t="shared" si="20"/>
        <v>0</v>
      </c>
      <c r="FZ26" s="4">
        <f t="shared" si="20"/>
        <v>49674.38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x14ac:dyDescent="0.2">
      <c r="A28" s="2">
        <v>17</v>
      </c>
      <c r="B28" s="2">
        <v>1</v>
      </c>
      <c r="C28" s="2">
        <f>ROW(SmtRes!A1)</f>
        <v>1</v>
      </c>
      <c r="D28" s="2">
        <f>ROW(EtalonRes!A1)</f>
        <v>1</v>
      </c>
      <c r="E28" s="2" t="s">
        <v>15</v>
      </c>
      <c r="F28" s="2" t="s">
        <v>16</v>
      </c>
      <c r="G28" s="2" t="s">
        <v>17</v>
      </c>
      <c r="H28" s="2" t="s">
        <v>18</v>
      </c>
      <c r="I28" s="2">
        <f>ROUND(91.5/100,9)</f>
        <v>0.91500000000000004</v>
      </c>
      <c r="J28" s="2">
        <v>0</v>
      </c>
      <c r="K28" s="2"/>
      <c r="L28" s="2"/>
      <c r="M28" s="2"/>
      <c r="N28" s="2"/>
      <c r="O28" s="2">
        <f t="shared" ref="O28:O75" si="21">ROUND(CP28,2)</f>
        <v>3554.28</v>
      </c>
      <c r="P28" s="2">
        <f t="shared" ref="P28:P75" si="22">ROUND(CQ28*I28,2)</f>
        <v>0</v>
      </c>
      <c r="Q28" s="2">
        <f t="shared" ref="Q28:Q75" si="23">ROUND(CR28*I28,2)</f>
        <v>0</v>
      </c>
      <c r="R28" s="2">
        <f t="shared" ref="R28:R75" si="24">ROUND(CS28*I28,2)</f>
        <v>0</v>
      </c>
      <c r="S28" s="2">
        <f t="shared" ref="S28:S75" si="25">ROUND(CT28*I28,2)</f>
        <v>3554.28</v>
      </c>
      <c r="T28" s="2">
        <f t="shared" ref="T28:T75" si="26">ROUND(CU28*I28,2)</f>
        <v>0</v>
      </c>
      <c r="U28" s="2">
        <f t="shared" ref="U28:U75" si="27">CV28*I28</f>
        <v>17.092200000000002</v>
      </c>
      <c r="V28" s="2">
        <f t="shared" ref="V28:V75" si="28">CW28*I28</f>
        <v>0</v>
      </c>
      <c r="W28" s="2">
        <f t="shared" ref="W28:W75" si="29">ROUND(CX28*I28,2)</f>
        <v>0</v>
      </c>
      <c r="X28" s="2">
        <f t="shared" ref="X28:X75" si="30">ROUND(CY28,2)</f>
        <v>3696.45</v>
      </c>
      <c r="Y28" s="2">
        <f t="shared" ref="Y28:Y75" si="31">ROUND(CZ28,2)</f>
        <v>2132.5700000000002</v>
      </c>
      <c r="Z28" s="2"/>
      <c r="AA28" s="2">
        <v>42244862</v>
      </c>
      <c r="AB28" s="2">
        <f t="shared" ref="AB28:AB75" si="32">ROUND((AC28+AD28+AF28),6)</f>
        <v>142.34</v>
      </c>
      <c r="AC28" s="2">
        <f t="shared" ref="AC28:AC67" si="33">ROUND((ES28),6)</f>
        <v>0</v>
      </c>
      <c r="AD28" s="2">
        <f>ROUND((((ET28)-(EU28))+AE28),6)</f>
        <v>0</v>
      </c>
      <c r="AE28" s="2">
        <f t="shared" ref="AE28:AF31" si="34">ROUND((EU28),6)</f>
        <v>0</v>
      </c>
      <c r="AF28" s="2">
        <f t="shared" si="34"/>
        <v>142.34</v>
      </c>
      <c r="AG28" s="2">
        <f t="shared" ref="AG28:AG75" si="35">ROUND((AP28),6)</f>
        <v>0</v>
      </c>
      <c r="AH28" s="2">
        <f t="shared" ref="AH28:AI31" si="36">(EW28)</f>
        <v>18.68</v>
      </c>
      <c r="AI28" s="2">
        <f t="shared" si="36"/>
        <v>0</v>
      </c>
      <c r="AJ28" s="2">
        <f t="shared" ref="AJ28:AJ75" si="37">(AS28)</f>
        <v>0</v>
      </c>
      <c r="AK28" s="2">
        <v>142.34</v>
      </c>
      <c r="AL28" s="2">
        <v>0</v>
      </c>
      <c r="AM28" s="2">
        <v>0</v>
      </c>
      <c r="AN28" s="2">
        <v>0</v>
      </c>
      <c r="AO28" s="2">
        <v>142.34</v>
      </c>
      <c r="AP28" s="2">
        <v>0</v>
      </c>
      <c r="AQ28" s="2">
        <v>18.68</v>
      </c>
      <c r="AR28" s="2">
        <v>0</v>
      </c>
      <c r="AS28" s="2">
        <v>0</v>
      </c>
      <c r="AT28" s="2">
        <v>104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27.29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19</v>
      </c>
      <c r="BK28" s="2"/>
      <c r="BL28" s="2"/>
      <c r="BM28" s="2">
        <v>68001</v>
      </c>
      <c r="BN28" s="2">
        <v>0</v>
      </c>
      <c r="BO28" s="2" t="s">
        <v>16</v>
      </c>
      <c r="BP28" s="2">
        <v>1</v>
      </c>
      <c r="BQ28" s="2">
        <v>6</v>
      </c>
      <c r="BR28" s="2">
        <v>0</v>
      </c>
      <c r="BS28" s="2">
        <v>27.29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104</v>
      </c>
      <c r="CA28" s="2">
        <v>60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ref="CP28:CP75" si="38">(P28+Q28+S28)</f>
        <v>3554.28</v>
      </c>
      <c r="CQ28" s="2">
        <f t="shared" ref="CQ28:CQ75" si="39">AC28*BC28</f>
        <v>0</v>
      </c>
      <c r="CR28" s="2">
        <f t="shared" ref="CR28:CR75" si="40">AD28*BB28</f>
        <v>0</v>
      </c>
      <c r="CS28" s="2">
        <f t="shared" ref="CS28:CS75" si="41">AE28*BS28</f>
        <v>0</v>
      </c>
      <c r="CT28" s="2">
        <f t="shared" ref="CT28:CT75" si="42">AF28*BA28</f>
        <v>3884.4585999999999</v>
      </c>
      <c r="CU28" s="2">
        <f t="shared" ref="CU28:CU75" si="43">AG28</f>
        <v>0</v>
      </c>
      <c r="CV28" s="2">
        <f t="shared" ref="CV28:CV75" si="44">AH28</f>
        <v>18.68</v>
      </c>
      <c r="CW28" s="2">
        <f t="shared" ref="CW28:CW75" si="45">AI28</f>
        <v>0</v>
      </c>
      <c r="CX28" s="2">
        <f t="shared" ref="CX28:CX75" si="46">AJ28</f>
        <v>0</v>
      </c>
      <c r="CY28" s="2">
        <f t="shared" ref="CY28:CY75" si="47">(((S28+R28)*AT28)/100)</f>
        <v>3696.4512</v>
      </c>
      <c r="CZ28" s="2">
        <f t="shared" ref="CZ28:CZ75" si="48">(((S28+R28)*AU28)/100)</f>
        <v>2132.5680000000002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18</v>
      </c>
      <c r="DW28" s="2" t="s">
        <v>18</v>
      </c>
      <c r="DX28" s="2">
        <v>1</v>
      </c>
      <c r="DY28" s="2"/>
      <c r="DZ28" s="2"/>
      <c r="EA28" s="2"/>
      <c r="EB28" s="2"/>
      <c r="EC28" s="2"/>
      <c r="ED28" s="2"/>
      <c r="EE28" s="2">
        <v>42018777</v>
      </c>
      <c r="EF28" s="2">
        <v>6</v>
      </c>
      <c r="EG28" s="2" t="s">
        <v>20</v>
      </c>
      <c r="EH28" s="2">
        <v>0</v>
      </c>
      <c r="EI28" s="2" t="s">
        <v>3</v>
      </c>
      <c r="EJ28" s="2">
        <v>1</v>
      </c>
      <c r="EK28" s="2">
        <v>68001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142.34</v>
      </c>
      <c r="ES28" s="2">
        <v>0</v>
      </c>
      <c r="ET28" s="2">
        <v>0</v>
      </c>
      <c r="EU28" s="2">
        <v>0</v>
      </c>
      <c r="EV28" s="2">
        <v>142.34</v>
      </c>
      <c r="EW28" s="2">
        <v>18.68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ref="FR28:FR75" si="49">ROUND(IF(AND(BH28=3,BI28=3),P28,0),2)</f>
        <v>0</v>
      </c>
      <c r="FS28" s="2">
        <v>0</v>
      </c>
      <c r="FT28" s="2"/>
      <c r="FU28" s="2"/>
      <c r="FV28" s="2"/>
      <c r="FW28" s="2"/>
      <c r="FX28" s="2">
        <v>104</v>
      </c>
      <c r="FY28" s="2">
        <v>60</v>
      </c>
      <c r="FZ28" s="2"/>
      <c r="GA28" s="2" t="s">
        <v>3</v>
      </c>
      <c r="GB28" s="2"/>
      <c r="GC28" s="2"/>
      <c r="GD28" s="2">
        <v>1</v>
      </c>
      <c r="GE28" s="2"/>
      <c r="GF28" s="2">
        <v>1535450391</v>
      </c>
      <c r="GG28" s="2">
        <v>2</v>
      </c>
      <c r="GH28" s="2">
        <v>1</v>
      </c>
      <c r="GI28" s="2">
        <v>2</v>
      </c>
      <c r="GJ28" s="2">
        <v>0</v>
      </c>
      <c r="GK28" s="2">
        <v>0</v>
      </c>
      <c r="GL28" s="2">
        <f t="shared" ref="GL28:GL75" si="50">ROUND(IF(AND(BH28=3,BI28=3,FS28&lt;&gt;0),P28,0),2)</f>
        <v>0</v>
      </c>
      <c r="GM28" s="2">
        <f t="shared" ref="GM28:GM75" si="51">ROUND(O28+X28+Y28,2)+GX28</f>
        <v>9383.2999999999993</v>
      </c>
      <c r="GN28" s="2">
        <f t="shared" ref="GN28:GN75" si="52">IF(OR(BI28=0,BI28=1),ROUND(O28+X28+Y28,2),0)</f>
        <v>9383.2999999999993</v>
      </c>
      <c r="GO28" s="2">
        <f t="shared" ref="GO28:GO75" si="53">IF(BI28=2,ROUND(O28+X28+Y28,2),0)</f>
        <v>0</v>
      </c>
      <c r="GP28" s="2">
        <f t="shared" ref="GP28:GP75" si="54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ref="GV28:GV75" si="55">ROUND((GT28),6)</f>
        <v>0</v>
      </c>
      <c r="GW28" s="2">
        <v>1</v>
      </c>
      <c r="GX28" s="2">
        <f t="shared" ref="GX28:GX75" si="56">ROUND(HC28*I28,2)</f>
        <v>0</v>
      </c>
      <c r="GY28" s="2"/>
      <c r="GZ28" s="2"/>
      <c r="HA28" s="2">
        <v>0</v>
      </c>
      <c r="HB28" s="2">
        <v>0</v>
      </c>
      <c r="HC28" s="2">
        <f t="shared" ref="HC28:HC75" si="57">GV28*GW28</f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15</v>
      </c>
      <c r="F29" t="s">
        <v>16</v>
      </c>
      <c r="G29" t="s">
        <v>17</v>
      </c>
      <c r="H29" t="s">
        <v>18</v>
      </c>
      <c r="I29">
        <f>ROUND(91.5/100,9)</f>
        <v>0.91500000000000004</v>
      </c>
      <c r="J29">
        <v>0</v>
      </c>
      <c r="O29">
        <f t="shared" si="21"/>
        <v>3913.75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3913.75</v>
      </c>
      <c r="T29">
        <f t="shared" si="26"/>
        <v>0</v>
      </c>
      <c r="U29">
        <f t="shared" si="27"/>
        <v>17.092200000000002</v>
      </c>
      <c r="V29">
        <f t="shared" si="28"/>
        <v>0</v>
      </c>
      <c r="W29">
        <f t="shared" si="29"/>
        <v>0</v>
      </c>
      <c r="X29">
        <f t="shared" si="30"/>
        <v>4070.3</v>
      </c>
      <c r="Y29">
        <f t="shared" si="31"/>
        <v>2348.25</v>
      </c>
      <c r="AA29">
        <v>42244845</v>
      </c>
      <c r="AB29">
        <f t="shared" si="32"/>
        <v>142.34</v>
      </c>
      <c r="AC29">
        <f t="shared" si="33"/>
        <v>0</v>
      </c>
      <c r="AD29">
        <f>ROUND((((ET29)-(EU29))+AE29),6)</f>
        <v>0</v>
      </c>
      <c r="AE29">
        <f t="shared" si="34"/>
        <v>0</v>
      </c>
      <c r="AF29">
        <f t="shared" si="34"/>
        <v>142.34</v>
      </c>
      <c r="AG29">
        <f t="shared" si="35"/>
        <v>0</v>
      </c>
      <c r="AH29">
        <f t="shared" si="36"/>
        <v>18.68</v>
      </c>
      <c r="AI29">
        <f t="shared" si="36"/>
        <v>0</v>
      </c>
      <c r="AJ29">
        <f t="shared" si="37"/>
        <v>0</v>
      </c>
      <c r="AK29">
        <v>142.34</v>
      </c>
      <c r="AL29">
        <v>0</v>
      </c>
      <c r="AM29">
        <v>0</v>
      </c>
      <c r="AN29">
        <v>0</v>
      </c>
      <c r="AO29">
        <v>142.34</v>
      </c>
      <c r="AP29">
        <v>0</v>
      </c>
      <c r="AQ29">
        <v>18.68</v>
      </c>
      <c r="AR29">
        <v>0</v>
      </c>
      <c r="AS29">
        <v>0</v>
      </c>
      <c r="AT29">
        <v>104</v>
      </c>
      <c r="AU29">
        <v>60</v>
      </c>
      <c r="AV29">
        <v>1</v>
      </c>
      <c r="AW29">
        <v>1</v>
      </c>
      <c r="AZ29">
        <v>1</v>
      </c>
      <c r="BA29">
        <v>30.05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19</v>
      </c>
      <c r="BM29">
        <v>68001</v>
      </c>
      <c r="BN29">
        <v>0</v>
      </c>
      <c r="BO29" t="s">
        <v>16</v>
      </c>
      <c r="BP29">
        <v>1</v>
      </c>
      <c r="BQ29">
        <v>6</v>
      </c>
      <c r="BR29">
        <v>0</v>
      </c>
      <c r="BS29">
        <v>30.05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104</v>
      </c>
      <c r="CA29">
        <v>60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8"/>
        <v>3913.75</v>
      </c>
      <c r="CQ29">
        <f t="shared" si="39"/>
        <v>0</v>
      </c>
      <c r="CR29">
        <f t="shared" si="40"/>
        <v>0</v>
      </c>
      <c r="CS29">
        <f t="shared" si="41"/>
        <v>0</v>
      </c>
      <c r="CT29">
        <f t="shared" si="42"/>
        <v>4277.317</v>
      </c>
      <c r="CU29">
        <f t="shared" si="43"/>
        <v>0</v>
      </c>
      <c r="CV29">
        <f t="shared" si="44"/>
        <v>18.68</v>
      </c>
      <c r="CW29">
        <f t="shared" si="45"/>
        <v>0</v>
      </c>
      <c r="CX29">
        <f t="shared" si="46"/>
        <v>0</v>
      </c>
      <c r="CY29">
        <f t="shared" si="47"/>
        <v>4070.3</v>
      </c>
      <c r="CZ29">
        <f t="shared" si="48"/>
        <v>2348.25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18</v>
      </c>
      <c r="DW29" t="s">
        <v>18</v>
      </c>
      <c r="DX29">
        <v>1</v>
      </c>
      <c r="EE29">
        <v>42018777</v>
      </c>
      <c r="EF29">
        <v>6</v>
      </c>
      <c r="EG29" t="s">
        <v>20</v>
      </c>
      <c r="EH29">
        <v>0</v>
      </c>
      <c r="EI29" t="s">
        <v>3</v>
      </c>
      <c r="EJ29">
        <v>1</v>
      </c>
      <c r="EK29">
        <v>68001</v>
      </c>
      <c r="EL29" t="s">
        <v>21</v>
      </c>
      <c r="EM29" t="s">
        <v>22</v>
      </c>
      <c r="EO29" t="s">
        <v>3</v>
      </c>
      <c r="EQ29">
        <v>0</v>
      </c>
      <c r="ER29">
        <v>142.34</v>
      </c>
      <c r="ES29">
        <v>0</v>
      </c>
      <c r="ET29">
        <v>0</v>
      </c>
      <c r="EU29">
        <v>0</v>
      </c>
      <c r="EV29">
        <v>142.34</v>
      </c>
      <c r="EW29">
        <v>18.68</v>
      </c>
      <c r="EX29">
        <v>0</v>
      </c>
      <c r="EY29">
        <v>0</v>
      </c>
      <c r="FQ29">
        <v>0</v>
      </c>
      <c r="FR29">
        <f t="shared" si="49"/>
        <v>0</v>
      </c>
      <c r="FS29">
        <v>0</v>
      </c>
      <c r="FX29">
        <v>104</v>
      </c>
      <c r="FY29">
        <v>60</v>
      </c>
      <c r="GA29" t="s">
        <v>3</v>
      </c>
      <c r="GD29">
        <v>1</v>
      </c>
      <c r="GF29">
        <v>1535450391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50"/>
        <v>0</v>
      </c>
      <c r="GM29">
        <f t="shared" si="51"/>
        <v>10332.299999999999</v>
      </c>
      <c r="GN29">
        <f t="shared" si="52"/>
        <v>10332.299999999999</v>
      </c>
      <c r="GO29">
        <f t="shared" si="53"/>
        <v>0</v>
      </c>
      <c r="GP29">
        <f t="shared" si="54"/>
        <v>0</v>
      </c>
      <c r="GR29">
        <v>0</v>
      </c>
      <c r="GS29">
        <v>3</v>
      </c>
      <c r="GT29">
        <v>0</v>
      </c>
      <c r="GU29" t="s">
        <v>3</v>
      </c>
      <c r="GV29">
        <f t="shared" si="55"/>
        <v>0</v>
      </c>
      <c r="GW29">
        <v>1</v>
      </c>
      <c r="GX29">
        <f t="shared" si="56"/>
        <v>0</v>
      </c>
      <c r="HA29">
        <v>0</v>
      </c>
      <c r="HB29">
        <v>0</v>
      </c>
      <c r="HC29">
        <f t="shared" si="57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ROW(SmtRes!A7)</f>
        <v>7</v>
      </c>
      <c r="D30" s="2">
        <f>ROW(EtalonRes!A7)</f>
        <v>7</v>
      </c>
      <c r="E30" s="2" t="s">
        <v>23</v>
      </c>
      <c r="F30" s="2" t="s">
        <v>24</v>
      </c>
      <c r="G30" s="2" t="s">
        <v>25</v>
      </c>
      <c r="H30" s="2" t="s">
        <v>26</v>
      </c>
      <c r="I30" s="2">
        <f>ROUND(4.575/100,9)</f>
        <v>4.5749999999999999E-2</v>
      </c>
      <c r="J30" s="2">
        <v>0</v>
      </c>
      <c r="K30" s="2"/>
      <c r="L30" s="2"/>
      <c r="M30" s="2"/>
      <c r="N30" s="2"/>
      <c r="O30" s="2">
        <f t="shared" si="21"/>
        <v>1607.01</v>
      </c>
      <c r="P30" s="2">
        <f t="shared" si="22"/>
        <v>0</v>
      </c>
      <c r="Q30" s="2">
        <f t="shared" si="23"/>
        <v>822</v>
      </c>
      <c r="R30" s="2">
        <f t="shared" si="24"/>
        <v>284.01</v>
      </c>
      <c r="S30" s="2">
        <f t="shared" si="25"/>
        <v>785.01</v>
      </c>
      <c r="T30" s="2">
        <f t="shared" si="26"/>
        <v>0</v>
      </c>
      <c r="U30" s="2">
        <f t="shared" si="27"/>
        <v>3.5556899999999998</v>
      </c>
      <c r="V30" s="2">
        <f t="shared" si="28"/>
        <v>0.77088750000000006</v>
      </c>
      <c r="W30" s="2">
        <f t="shared" si="29"/>
        <v>0</v>
      </c>
      <c r="X30" s="2">
        <f t="shared" si="30"/>
        <v>1111.78</v>
      </c>
      <c r="Y30" s="2">
        <f t="shared" si="31"/>
        <v>641.41</v>
      </c>
      <c r="Z30" s="2"/>
      <c r="AA30" s="2">
        <v>42244862</v>
      </c>
      <c r="AB30" s="2">
        <f t="shared" si="32"/>
        <v>2556.5700000000002</v>
      </c>
      <c r="AC30" s="2">
        <f t="shared" si="33"/>
        <v>0</v>
      </c>
      <c r="AD30" s="2">
        <f>ROUND((((ET30)-(EU30))+AE30),6)</f>
        <v>1927.82</v>
      </c>
      <c r="AE30" s="2">
        <f t="shared" si="34"/>
        <v>227.48</v>
      </c>
      <c r="AF30" s="2">
        <f t="shared" si="34"/>
        <v>628.75</v>
      </c>
      <c r="AG30" s="2">
        <f t="shared" si="35"/>
        <v>0</v>
      </c>
      <c r="AH30" s="2">
        <f t="shared" si="36"/>
        <v>77.72</v>
      </c>
      <c r="AI30" s="2">
        <f t="shared" si="36"/>
        <v>16.850000000000001</v>
      </c>
      <c r="AJ30" s="2">
        <f t="shared" si="37"/>
        <v>0</v>
      </c>
      <c r="AK30" s="2">
        <v>2556.5700000000002</v>
      </c>
      <c r="AL30" s="2">
        <v>0</v>
      </c>
      <c r="AM30" s="2">
        <v>1927.82</v>
      </c>
      <c r="AN30" s="2">
        <v>227.48</v>
      </c>
      <c r="AO30" s="2">
        <v>628.75</v>
      </c>
      <c r="AP30" s="2">
        <v>0</v>
      </c>
      <c r="AQ30" s="2">
        <v>77.72</v>
      </c>
      <c r="AR30" s="2">
        <v>16.850000000000001</v>
      </c>
      <c r="AS30" s="2">
        <v>0</v>
      </c>
      <c r="AT30" s="2">
        <v>104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27.29</v>
      </c>
      <c r="BB30" s="2">
        <v>9.32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27</v>
      </c>
      <c r="BK30" s="2"/>
      <c r="BL30" s="2"/>
      <c r="BM30" s="2">
        <v>68001</v>
      </c>
      <c r="BN30" s="2">
        <v>0</v>
      </c>
      <c r="BO30" s="2" t="s">
        <v>24</v>
      </c>
      <c r="BP30" s="2">
        <v>1</v>
      </c>
      <c r="BQ30" s="2">
        <v>6</v>
      </c>
      <c r="BR30" s="2">
        <v>0</v>
      </c>
      <c r="BS30" s="2">
        <v>27.29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104</v>
      </c>
      <c r="CA30" s="2">
        <v>60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8"/>
        <v>1607.01</v>
      </c>
      <c r="CQ30" s="2">
        <f t="shared" si="39"/>
        <v>0</v>
      </c>
      <c r="CR30" s="2">
        <f t="shared" si="40"/>
        <v>17967.2824</v>
      </c>
      <c r="CS30" s="2">
        <f t="shared" si="41"/>
        <v>6207.9291999999996</v>
      </c>
      <c r="CT30" s="2">
        <f t="shared" si="42"/>
        <v>17158.587499999998</v>
      </c>
      <c r="CU30" s="2">
        <f t="shared" si="43"/>
        <v>0</v>
      </c>
      <c r="CV30" s="2">
        <f t="shared" si="44"/>
        <v>77.72</v>
      </c>
      <c r="CW30" s="2">
        <f t="shared" si="45"/>
        <v>16.850000000000001</v>
      </c>
      <c r="CX30" s="2">
        <f t="shared" si="46"/>
        <v>0</v>
      </c>
      <c r="CY30" s="2">
        <f t="shared" si="47"/>
        <v>1111.7808</v>
      </c>
      <c r="CZ30" s="2">
        <f t="shared" si="48"/>
        <v>641.41199999999992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26</v>
      </c>
      <c r="DW30" s="2" t="s">
        <v>26</v>
      </c>
      <c r="DX30" s="2">
        <v>100</v>
      </c>
      <c r="DY30" s="2"/>
      <c r="DZ30" s="2"/>
      <c r="EA30" s="2"/>
      <c r="EB30" s="2"/>
      <c r="EC30" s="2"/>
      <c r="ED30" s="2"/>
      <c r="EE30" s="2">
        <v>42018777</v>
      </c>
      <c r="EF30" s="2">
        <v>6</v>
      </c>
      <c r="EG30" s="2" t="s">
        <v>20</v>
      </c>
      <c r="EH30" s="2">
        <v>0</v>
      </c>
      <c r="EI30" s="2" t="s">
        <v>3</v>
      </c>
      <c r="EJ30" s="2">
        <v>1</v>
      </c>
      <c r="EK30" s="2">
        <v>68001</v>
      </c>
      <c r="EL30" s="2" t="s">
        <v>21</v>
      </c>
      <c r="EM30" s="2" t="s">
        <v>22</v>
      </c>
      <c r="EN30" s="2"/>
      <c r="EO30" s="2" t="s">
        <v>3</v>
      </c>
      <c r="EP30" s="2"/>
      <c r="EQ30" s="2">
        <v>0</v>
      </c>
      <c r="ER30" s="2">
        <v>2556.5700000000002</v>
      </c>
      <c r="ES30" s="2">
        <v>0</v>
      </c>
      <c r="ET30" s="2">
        <v>1927.82</v>
      </c>
      <c r="EU30" s="2">
        <v>227.48</v>
      </c>
      <c r="EV30" s="2">
        <v>628.75</v>
      </c>
      <c r="EW30" s="2">
        <v>77.72</v>
      </c>
      <c r="EX30" s="2">
        <v>16.850000000000001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9"/>
        <v>0</v>
      </c>
      <c r="FS30" s="2">
        <v>0</v>
      </c>
      <c r="FT30" s="2"/>
      <c r="FU30" s="2"/>
      <c r="FV30" s="2"/>
      <c r="FW30" s="2"/>
      <c r="FX30" s="2">
        <v>104</v>
      </c>
      <c r="FY30" s="2">
        <v>60</v>
      </c>
      <c r="FZ30" s="2"/>
      <c r="GA30" s="2" t="s">
        <v>3</v>
      </c>
      <c r="GB30" s="2"/>
      <c r="GC30" s="2"/>
      <c r="GD30" s="2">
        <v>1</v>
      </c>
      <c r="GE30" s="2"/>
      <c r="GF30" s="2">
        <v>-1045082659</v>
      </c>
      <c r="GG30" s="2">
        <v>2</v>
      </c>
      <c r="GH30" s="2">
        <v>1</v>
      </c>
      <c r="GI30" s="2">
        <v>2</v>
      </c>
      <c r="GJ30" s="2">
        <v>0</v>
      </c>
      <c r="GK30" s="2">
        <v>0</v>
      </c>
      <c r="GL30" s="2">
        <f t="shared" si="50"/>
        <v>0</v>
      </c>
      <c r="GM30" s="2">
        <f t="shared" si="51"/>
        <v>3360.2</v>
      </c>
      <c r="GN30" s="2">
        <f t="shared" si="52"/>
        <v>3360.2</v>
      </c>
      <c r="GO30" s="2">
        <f t="shared" si="53"/>
        <v>0</v>
      </c>
      <c r="GP30" s="2">
        <f t="shared" si="54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5"/>
        <v>0</v>
      </c>
      <c r="GW30" s="2">
        <v>1</v>
      </c>
      <c r="GX30" s="2">
        <f t="shared" si="56"/>
        <v>0</v>
      </c>
      <c r="GY30" s="2"/>
      <c r="GZ30" s="2"/>
      <c r="HA30" s="2">
        <v>0</v>
      </c>
      <c r="HB30" s="2">
        <v>0</v>
      </c>
      <c r="HC30" s="2">
        <f t="shared" si="57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ROW(SmtRes!A12)</f>
        <v>12</v>
      </c>
      <c r="D31">
        <f>ROW(EtalonRes!A12)</f>
        <v>12</v>
      </c>
      <c r="E31" t="s">
        <v>23</v>
      </c>
      <c r="F31" t="s">
        <v>24</v>
      </c>
      <c r="G31" t="s">
        <v>25</v>
      </c>
      <c r="H31" t="s">
        <v>26</v>
      </c>
      <c r="I31">
        <f>ROUND(4.575/100,9)</f>
        <v>4.5749999999999999E-2</v>
      </c>
      <c r="J31">
        <v>0</v>
      </c>
      <c r="O31">
        <f t="shared" si="21"/>
        <v>1732.27</v>
      </c>
      <c r="P31">
        <f t="shared" si="22"/>
        <v>0</v>
      </c>
      <c r="Q31">
        <f t="shared" si="23"/>
        <v>867.87</v>
      </c>
      <c r="R31">
        <f t="shared" si="24"/>
        <v>312.74</v>
      </c>
      <c r="S31">
        <f t="shared" si="25"/>
        <v>864.4</v>
      </c>
      <c r="T31">
        <f t="shared" si="26"/>
        <v>0</v>
      </c>
      <c r="U31">
        <f t="shared" si="27"/>
        <v>3.5556899999999998</v>
      </c>
      <c r="V31">
        <f t="shared" si="28"/>
        <v>0.77088750000000006</v>
      </c>
      <c r="W31">
        <f t="shared" si="29"/>
        <v>0</v>
      </c>
      <c r="X31">
        <f t="shared" si="30"/>
        <v>1224.23</v>
      </c>
      <c r="Y31">
        <f t="shared" si="31"/>
        <v>706.28</v>
      </c>
      <c r="AA31">
        <v>42244845</v>
      </c>
      <c r="AB31">
        <f t="shared" si="32"/>
        <v>2556.5700000000002</v>
      </c>
      <c r="AC31">
        <f t="shared" si="33"/>
        <v>0</v>
      </c>
      <c r="AD31">
        <f>ROUND((((ET31)-(EU31))+AE31),6)</f>
        <v>1927.82</v>
      </c>
      <c r="AE31">
        <f t="shared" si="34"/>
        <v>227.48</v>
      </c>
      <c r="AF31">
        <f t="shared" si="34"/>
        <v>628.75</v>
      </c>
      <c r="AG31">
        <f t="shared" si="35"/>
        <v>0</v>
      </c>
      <c r="AH31">
        <f t="shared" si="36"/>
        <v>77.72</v>
      </c>
      <c r="AI31">
        <f t="shared" si="36"/>
        <v>16.850000000000001</v>
      </c>
      <c r="AJ31">
        <f t="shared" si="37"/>
        <v>0</v>
      </c>
      <c r="AK31">
        <v>2556.5700000000002</v>
      </c>
      <c r="AL31">
        <v>0</v>
      </c>
      <c r="AM31">
        <v>1927.82</v>
      </c>
      <c r="AN31">
        <v>227.48</v>
      </c>
      <c r="AO31">
        <v>628.75</v>
      </c>
      <c r="AP31">
        <v>0</v>
      </c>
      <c r="AQ31">
        <v>77.72</v>
      </c>
      <c r="AR31">
        <v>16.850000000000001</v>
      </c>
      <c r="AS31">
        <v>0</v>
      </c>
      <c r="AT31">
        <v>104</v>
      </c>
      <c r="AU31">
        <v>60</v>
      </c>
      <c r="AV31">
        <v>1</v>
      </c>
      <c r="AW31">
        <v>1</v>
      </c>
      <c r="AZ31">
        <v>1</v>
      </c>
      <c r="BA31">
        <v>30.05</v>
      </c>
      <c r="BB31">
        <v>9.84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27</v>
      </c>
      <c r="BM31">
        <v>68001</v>
      </c>
      <c r="BN31">
        <v>0</v>
      </c>
      <c r="BO31" t="s">
        <v>24</v>
      </c>
      <c r="BP31">
        <v>1</v>
      </c>
      <c r="BQ31">
        <v>6</v>
      </c>
      <c r="BR31">
        <v>0</v>
      </c>
      <c r="BS31">
        <v>30.05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104</v>
      </c>
      <c r="CA31">
        <v>60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8"/>
        <v>1732.27</v>
      </c>
      <c r="CQ31">
        <f t="shared" si="39"/>
        <v>0</v>
      </c>
      <c r="CR31">
        <f t="shared" si="40"/>
        <v>18969.748799999998</v>
      </c>
      <c r="CS31">
        <f t="shared" si="41"/>
        <v>6835.7739999999994</v>
      </c>
      <c r="CT31">
        <f t="shared" si="42"/>
        <v>18893.9375</v>
      </c>
      <c r="CU31">
        <f t="shared" si="43"/>
        <v>0</v>
      </c>
      <c r="CV31">
        <f t="shared" si="44"/>
        <v>77.72</v>
      </c>
      <c r="CW31">
        <f t="shared" si="45"/>
        <v>16.850000000000001</v>
      </c>
      <c r="CX31">
        <f t="shared" si="46"/>
        <v>0</v>
      </c>
      <c r="CY31">
        <f t="shared" si="47"/>
        <v>1224.2255999999998</v>
      </c>
      <c r="CZ31">
        <f t="shared" si="48"/>
        <v>706.28399999999999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26</v>
      </c>
      <c r="DW31" t="s">
        <v>26</v>
      </c>
      <c r="DX31">
        <v>100</v>
      </c>
      <c r="EE31">
        <v>42018777</v>
      </c>
      <c r="EF31">
        <v>6</v>
      </c>
      <c r="EG31" t="s">
        <v>20</v>
      </c>
      <c r="EH31">
        <v>0</v>
      </c>
      <c r="EI31" t="s">
        <v>3</v>
      </c>
      <c r="EJ31">
        <v>1</v>
      </c>
      <c r="EK31">
        <v>68001</v>
      </c>
      <c r="EL31" t="s">
        <v>21</v>
      </c>
      <c r="EM31" t="s">
        <v>22</v>
      </c>
      <c r="EO31" t="s">
        <v>3</v>
      </c>
      <c r="EQ31">
        <v>0</v>
      </c>
      <c r="ER31">
        <v>2556.5700000000002</v>
      </c>
      <c r="ES31">
        <v>0</v>
      </c>
      <c r="ET31">
        <v>1927.82</v>
      </c>
      <c r="EU31">
        <v>227.48</v>
      </c>
      <c r="EV31">
        <v>628.75</v>
      </c>
      <c r="EW31">
        <v>77.72</v>
      </c>
      <c r="EX31">
        <v>16.850000000000001</v>
      </c>
      <c r="EY31">
        <v>0</v>
      </c>
      <c r="FQ31">
        <v>0</v>
      </c>
      <c r="FR31">
        <f t="shared" si="49"/>
        <v>0</v>
      </c>
      <c r="FS31">
        <v>0</v>
      </c>
      <c r="FX31">
        <v>104</v>
      </c>
      <c r="FY31">
        <v>60</v>
      </c>
      <c r="GA31" t="s">
        <v>3</v>
      </c>
      <c r="GD31">
        <v>1</v>
      </c>
      <c r="GF31">
        <v>-1045082659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50"/>
        <v>0</v>
      </c>
      <c r="GM31">
        <f t="shared" si="51"/>
        <v>3662.78</v>
      </c>
      <c r="GN31">
        <f t="shared" si="52"/>
        <v>3662.78</v>
      </c>
      <c r="GO31">
        <f t="shared" si="53"/>
        <v>0</v>
      </c>
      <c r="GP31">
        <f t="shared" si="54"/>
        <v>0</v>
      </c>
      <c r="GR31">
        <v>0</v>
      </c>
      <c r="GS31">
        <v>3</v>
      </c>
      <c r="GT31">
        <v>0</v>
      </c>
      <c r="GU31" t="s">
        <v>3</v>
      </c>
      <c r="GV31">
        <f t="shared" si="55"/>
        <v>0</v>
      </c>
      <c r="GW31">
        <v>1</v>
      </c>
      <c r="GX31">
        <f t="shared" si="56"/>
        <v>0</v>
      </c>
      <c r="HA31">
        <v>0</v>
      </c>
      <c r="HB31">
        <v>0</v>
      </c>
      <c r="HC31">
        <f t="shared" si="57"/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ROW(SmtRes!A13)</f>
        <v>13</v>
      </c>
      <c r="D32" s="2">
        <f>ROW(EtalonRes!A13)</f>
        <v>13</v>
      </c>
      <c r="E32" s="2" t="s">
        <v>28</v>
      </c>
      <c r="F32" s="2" t="s">
        <v>29</v>
      </c>
      <c r="G32" s="2" t="s">
        <v>30</v>
      </c>
      <c r="H32" s="2" t="s">
        <v>31</v>
      </c>
      <c r="I32" s="2">
        <v>4.5</v>
      </c>
      <c r="J32" s="2">
        <v>0</v>
      </c>
      <c r="K32" s="2"/>
      <c r="L32" s="2"/>
      <c r="M32" s="2"/>
      <c r="N32" s="2"/>
      <c r="O32" s="2">
        <f t="shared" si="21"/>
        <v>1084.6099999999999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1084.6099999999999</v>
      </c>
      <c r="T32" s="2">
        <f t="shared" si="26"/>
        <v>0</v>
      </c>
      <c r="U32" s="2">
        <f t="shared" si="27"/>
        <v>4.6574999999999998</v>
      </c>
      <c r="V32" s="2">
        <f t="shared" si="28"/>
        <v>0</v>
      </c>
      <c r="W32" s="2">
        <f t="shared" si="29"/>
        <v>0</v>
      </c>
      <c r="X32" s="2">
        <f t="shared" si="30"/>
        <v>976.15</v>
      </c>
      <c r="Y32" s="2">
        <f t="shared" si="31"/>
        <v>759.23</v>
      </c>
      <c r="Z32" s="2"/>
      <c r="AA32" s="2">
        <v>42244862</v>
      </c>
      <c r="AB32" s="2">
        <f t="shared" si="32"/>
        <v>8.8320000000000007</v>
      </c>
      <c r="AC32" s="2">
        <f t="shared" si="33"/>
        <v>0</v>
      </c>
      <c r="AD32" s="2">
        <f>ROUND(((((ET32*1.25))-((EU32*1.25)))+AE32),6)</f>
        <v>0</v>
      </c>
      <c r="AE32" s="2">
        <f>ROUND(((EU32*1.25)),6)</f>
        <v>0</v>
      </c>
      <c r="AF32" s="2">
        <f>ROUND(((EV32*1.15)),6)</f>
        <v>8.8320000000000007</v>
      </c>
      <c r="AG32" s="2">
        <f t="shared" si="35"/>
        <v>0</v>
      </c>
      <c r="AH32" s="2">
        <f>((EW32*1.15))</f>
        <v>1.0349999999999999</v>
      </c>
      <c r="AI32" s="2">
        <f>((EX32*1.25))</f>
        <v>0</v>
      </c>
      <c r="AJ32" s="2">
        <f t="shared" si="37"/>
        <v>0</v>
      </c>
      <c r="AK32" s="2">
        <v>7.68</v>
      </c>
      <c r="AL32" s="2">
        <v>0</v>
      </c>
      <c r="AM32" s="2">
        <v>0</v>
      </c>
      <c r="AN32" s="2">
        <v>0</v>
      </c>
      <c r="AO32" s="2">
        <v>7.68</v>
      </c>
      <c r="AP32" s="2">
        <v>0</v>
      </c>
      <c r="AQ32" s="2">
        <v>0.9</v>
      </c>
      <c r="AR32" s="2">
        <v>0</v>
      </c>
      <c r="AS32" s="2">
        <v>0</v>
      </c>
      <c r="AT32" s="2">
        <v>90</v>
      </c>
      <c r="AU32" s="2">
        <v>70</v>
      </c>
      <c r="AV32" s="2">
        <v>1</v>
      </c>
      <c r="AW32" s="2">
        <v>1</v>
      </c>
      <c r="AX32" s="2"/>
      <c r="AY32" s="2"/>
      <c r="AZ32" s="2">
        <v>1</v>
      </c>
      <c r="BA32" s="2">
        <v>27.29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32</v>
      </c>
      <c r="BK32" s="2"/>
      <c r="BL32" s="2"/>
      <c r="BM32" s="2">
        <v>13001</v>
      </c>
      <c r="BN32" s="2">
        <v>0</v>
      </c>
      <c r="BO32" s="2" t="s">
        <v>29</v>
      </c>
      <c r="BP32" s="2">
        <v>1</v>
      </c>
      <c r="BQ32" s="2">
        <v>2</v>
      </c>
      <c r="BR32" s="2">
        <v>0</v>
      </c>
      <c r="BS32" s="2">
        <v>27.29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90</v>
      </c>
      <c r="CA32" s="2">
        <v>70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575</v>
      </c>
      <c r="CO32" s="2">
        <v>0</v>
      </c>
      <c r="CP32" s="2">
        <f t="shared" si="38"/>
        <v>1084.6099999999999</v>
      </c>
      <c r="CQ32" s="2">
        <f t="shared" si="39"/>
        <v>0</v>
      </c>
      <c r="CR32" s="2">
        <f t="shared" si="40"/>
        <v>0</v>
      </c>
      <c r="CS32" s="2">
        <f t="shared" si="41"/>
        <v>0</v>
      </c>
      <c r="CT32" s="2">
        <f t="shared" si="42"/>
        <v>241.02528000000001</v>
      </c>
      <c r="CU32" s="2">
        <f t="shared" si="43"/>
        <v>0</v>
      </c>
      <c r="CV32" s="2">
        <f t="shared" si="44"/>
        <v>1.0349999999999999</v>
      </c>
      <c r="CW32" s="2">
        <f t="shared" si="45"/>
        <v>0</v>
      </c>
      <c r="CX32" s="2">
        <f t="shared" si="46"/>
        <v>0</v>
      </c>
      <c r="CY32" s="2">
        <f t="shared" si="47"/>
        <v>976.14899999999989</v>
      </c>
      <c r="CZ32" s="2">
        <f t="shared" si="48"/>
        <v>759.22699999999998</v>
      </c>
      <c r="DA32" s="2"/>
      <c r="DB32" s="2"/>
      <c r="DC32" s="2" t="s">
        <v>3</v>
      </c>
      <c r="DD32" s="2" t="s">
        <v>3</v>
      </c>
      <c r="DE32" s="2" t="s">
        <v>33</v>
      </c>
      <c r="DF32" s="2" t="s">
        <v>33</v>
      </c>
      <c r="DG32" s="2" t="s">
        <v>34</v>
      </c>
      <c r="DH32" s="2" t="s">
        <v>3</v>
      </c>
      <c r="DI32" s="2" t="s">
        <v>34</v>
      </c>
      <c r="DJ32" s="2" t="s">
        <v>33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31</v>
      </c>
      <c r="DW32" s="2" t="s">
        <v>31</v>
      </c>
      <c r="DX32" s="2">
        <v>1</v>
      </c>
      <c r="DY32" s="2"/>
      <c r="DZ32" s="2"/>
      <c r="EA32" s="2"/>
      <c r="EB32" s="2"/>
      <c r="EC32" s="2"/>
      <c r="ED32" s="2"/>
      <c r="EE32" s="2">
        <v>42018654</v>
      </c>
      <c r="EF32" s="2">
        <v>2</v>
      </c>
      <c r="EG32" s="2" t="s">
        <v>35</v>
      </c>
      <c r="EH32" s="2">
        <v>0</v>
      </c>
      <c r="EI32" s="2" t="s">
        <v>3</v>
      </c>
      <c r="EJ32" s="2">
        <v>1</v>
      </c>
      <c r="EK32" s="2">
        <v>13001</v>
      </c>
      <c r="EL32" s="2" t="s">
        <v>36</v>
      </c>
      <c r="EM32" s="2" t="s">
        <v>37</v>
      </c>
      <c r="EN32" s="2"/>
      <c r="EO32" s="2" t="s">
        <v>38</v>
      </c>
      <c r="EP32" s="2"/>
      <c r="EQ32" s="2">
        <v>0</v>
      </c>
      <c r="ER32" s="2">
        <v>7.68</v>
      </c>
      <c r="ES32" s="2">
        <v>0</v>
      </c>
      <c r="ET32" s="2">
        <v>0</v>
      </c>
      <c r="EU32" s="2">
        <v>0</v>
      </c>
      <c r="EV32" s="2">
        <v>7.68</v>
      </c>
      <c r="EW32" s="2">
        <v>0.9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9"/>
        <v>0</v>
      </c>
      <c r="FS32" s="2">
        <v>0</v>
      </c>
      <c r="FT32" s="2"/>
      <c r="FU32" s="2"/>
      <c r="FV32" s="2"/>
      <c r="FW32" s="2"/>
      <c r="FX32" s="2">
        <v>90</v>
      </c>
      <c r="FY32" s="2">
        <v>70</v>
      </c>
      <c r="FZ32" s="2"/>
      <c r="GA32" s="2" t="s">
        <v>3</v>
      </c>
      <c r="GB32" s="2"/>
      <c r="GC32" s="2"/>
      <c r="GD32" s="2">
        <v>1</v>
      </c>
      <c r="GE32" s="2"/>
      <c r="GF32" s="2">
        <v>1553747501</v>
      </c>
      <c r="GG32" s="2">
        <v>2</v>
      </c>
      <c r="GH32" s="2">
        <v>1</v>
      </c>
      <c r="GI32" s="2">
        <v>2</v>
      </c>
      <c r="GJ32" s="2">
        <v>0</v>
      </c>
      <c r="GK32" s="2">
        <v>0</v>
      </c>
      <c r="GL32" s="2">
        <f t="shared" si="50"/>
        <v>0</v>
      </c>
      <c r="GM32" s="2">
        <f t="shared" si="51"/>
        <v>2819.99</v>
      </c>
      <c r="GN32" s="2">
        <f t="shared" si="52"/>
        <v>2819.99</v>
      </c>
      <c r="GO32" s="2">
        <f t="shared" si="53"/>
        <v>0</v>
      </c>
      <c r="GP32" s="2">
        <f t="shared" si="54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5"/>
        <v>0</v>
      </c>
      <c r="GW32" s="2">
        <v>1</v>
      </c>
      <c r="GX32" s="2">
        <f t="shared" si="56"/>
        <v>0</v>
      </c>
      <c r="GY32" s="2"/>
      <c r="GZ32" s="2"/>
      <c r="HA32" s="2">
        <v>0</v>
      </c>
      <c r="HB32" s="2">
        <v>0</v>
      </c>
      <c r="HC32" s="2">
        <f t="shared" si="57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ROW(SmtRes!A14)</f>
        <v>14</v>
      </c>
      <c r="D33">
        <f>ROW(EtalonRes!A14)</f>
        <v>14</v>
      </c>
      <c r="E33" t="s">
        <v>28</v>
      </c>
      <c r="F33" t="s">
        <v>29</v>
      </c>
      <c r="G33" t="s">
        <v>30</v>
      </c>
      <c r="H33" t="s">
        <v>31</v>
      </c>
      <c r="I33">
        <v>4.5</v>
      </c>
      <c r="J33">
        <v>0</v>
      </c>
      <c r="O33">
        <f t="shared" si="21"/>
        <v>1194.31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1194.31</v>
      </c>
      <c r="T33">
        <f t="shared" si="26"/>
        <v>0</v>
      </c>
      <c r="U33">
        <f t="shared" si="27"/>
        <v>4.6574999999999998</v>
      </c>
      <c r="V33">
        <f t="shared" si="28"/>
        <v>0</v>
      </c>
      <c r="W33">
        <f t="shared" si="29"/>
        <v>0</v>
      </c>
      <c r="X33">
        <f t="shared" si="30"/>
        <v>1074.8800000000001</v>
      </c>
      <c r="Y33">
        <f t="shared" si="31"/>
        <v>836.02</v>
      </c>
      <c r="AA33">
        <v>42244845</v>
      </c>
      <c r="AB33">
        <f t="shared" si="32"/>
        <v>8.8320000000000007</v>
      </c>
      <c r="AC33">
        <f t="shared" si="33"/>
        <v>0</v>
      </c>
      <c r="AD33">
        <f>ROUND(((((ET33*1.25))-((EU33*1.25)))+AE33),6)</f>
        <v>0</v>
      </c>
      <c r="AE33">
        <f>ROUND(((EU33*1.25)),6)</f>
        <v>0</v>
      </c>
      <c r="AF33">
        <f>ROUND(((EV33*1.15)),6)</f>
        <v>8.8320000000000007</v>
      </c>
      <c r="AG33">
        <f t="shared" si="35"/>
        <v>0</v>
      </c>
      <c r="AH33">
        <f>((EW33*1.15))</f>
        <v>1.0349999999999999</v>
      </c>
      <c r="AI33">
        <f>((EX33*1.25))</f>
        <v>0</v>
      </c>
      <c r="AJ33">
        <f t="shared" si="37"/>
        <v>0</v>
      </c>
      <c r="AK33">
        <v>7.68</v>
      </c>
      <c r="AL33">
        <v>0</v>
      </c>
      <c r="AM33">
        <v>0</v>
      </c>
      <c r="AN33">
        <v>0</v>
      </c>
      <c r="AO33">
        <v>7.68</v>
      </c>
      <c r="AP33">
        <v>0</v>
      </c>
      <c r="AQ33">
        <v>0.9</v>
      </c>
      <c r="AR33">
        <v>0</v>
      </c>
      <c r="AS33">
        <v>0</v>
      </c>
      <c r="AT33">
        <v>90</v>
      </c>
      <c r="AU33">
        <v>70</v>
      </c>
      <c r="AV33">
        <v>1</v>
      </c>
      <c r="AW33">
        <v>1</v>
      </c>
      <c r="AZ33">
        <v>1</v>
      </c>
      <c r="BA33">
        <v>30.05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32</v>
      </c>
      <c r="BM33">
        <v>13001</v>
      </c>
      <c r="BN33">
        <v>0</v>
      </c>
      <c r="BO33" t="s">
        <v>29</v>
      </c>
      <c r="BP33">
        <v>1</v>
      </c>
      <c r="BQ33">
        <v>2</v>
      </c>
      <c r="BR33">
        <v>0</v>
      </c>
      <c r="BS33">
        <v>30.05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90</v>
      </c>
      <c r="CA33">
        <v>70</v>
      </c>
      <c r="CE33">
        <v>0</v>
      </c>
      <c r="CF33">
        <v>0</v>
      </c>
      <c r="CG33">
        <v>0</v>
      </c>
      <c r="CM33">
        <v>0</v>
      </c>
      <c r="CN33" t="s">
        <v>575</v>
      </c>
      <c r="CO33">
        <v>0</v>
      </c>
      <c r="CP33">
        <f t="shared" si="38"/>
        <v>1194.31</v>
      </c>
      <c r="CQ33">
        <f t="shared" si="39"/>
        <v>0</v>
      </c>
      <c r="CR33">
        <f t="shared" si="40"/>
        <v>0</v>
      </c>
      <c r="CS33">
        <f t="shared" si="41"/>
        <v>0</v>
      </c>
      <c r="CT33">
        <f t="shared" si="42"/>
        <v>265.40160000000003</v>
      </c>
      <c r="CU33">
        <f t="shared" si="43"/>
        <v>0</v>
      </c>
      <c r="CV33">
        <f t="shared" si="44"/>
        <v>1.0349999999999999</v>
      </c>
      <c r="CW33">
        <f t="shared" si="45"/>
        <v>0</v>
      </c>
      <c r="CX33">
        <f t="shared" si="46"/>
        <v>0</v>
      </c>
      <c r="CY33">
        <f t="shared" si="47"/>
        <v>1074.8789999999999</v>
      </c>
      <c r="CZ33">
        <f t="shared" si="48"/>
        <v>836.01699999999994</v>
      </c>
      <c r="DC33" t="s">
        <v>3</v>
      </c>
      <c r="DD33" t="s">
        <v>3</v>
      </c>
      <c r="DE33" t="s">
        <v>33</v>
      </c>
      <c r="DF33" t="s">
        <v>33</v>
      </c>
      <c r="DG33" t="s">
        <v>34</v>
      </c>
      <c r="DH33" t="s">
        <v>3</v>
      </c>
      <c r="DI33" t="s">
        <v>34</v>
      </c>
      <c r="DJ33" t="s">
        <v>33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31</v>
      </c>
      <c r="DW33" t="s">
        <v>31</v>
      </c>
      <c r="DX33">
        <v>1</v>
      </c>
      <c r="EE33">
        <v>42018654</v>
      </c>
      <c r="EF33">
        <v>2</v>
      </c>
      <c r="EG33" t="s">
        <v>35</v>
      </c>
      <c r="EH33">
        <v>0</v>
      </c>
      <c r="EI33" t="s">
        <v>3</v>
      </c>
      <c r="EJ33">
        <v>1</v>
      </c>
      <c r="EK33">
        <v>13001</v>
      </c>
      <c r="EL33" t="s">
        <v>36</v>
      </c>
      <c r="EM33" t="s">
        <v>37</v>
      </c>
      <c r="EO33" t="s">
        <v>38</v>
      </c>
      <c r="EQ33">
        <v>0</v>
      </c>
      <c r="ER33">
        <v>7.68</v>
      </c>
      <c r="ES33">
        <v>0</v>
      </c>
      <c r="ET33">
        <v>0</v>
      </c>
      <c r="EU33">
        <v>0</v>
      </c>
      <c r="EV33">
        <v>7.68</v>
      </c>
      <c r="EW33">
        <v>0.9</v>
      </c>
      <c r="EX33">
        <v>0</v>
      </c>
      <c r="EY33">
        <v>0</v>
      </c>
      <c r="FQ33">
        <v>0</v>
      </c>
      <c r="FR33">
        <f t="shared" si="49"/>
        <v>0</v>
      </c>
      <c r="FS33">
        <v>0</v>
      </c>
      <c r="FX33">
        <v>90</v>
      </c>
      <c r="FY33">
        <v>70</v>
      </c>
      <c r="GA33" t="s">
        <v>3</v>
      </c>
      <c r="GD33">
        <v>1</v>
      </c>
      <c r="GF33">
        <v>1553747501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50"/>
        <v>0</v>
      </c>
      <c r="GM33">
        <f t="shared" si="51"/>
        <v>3105.21</v>
      </c>
      <c r="GN33">
        <f t="shared" si="52"/>
        <v>3105.21</v>
      </c>
      <c r="GO33">
        <f t="shared" si="53"/>
        <v>0</v>
      </c>
      <c r="GP33">
        <f t="shared" si="54"/>
        <v>0</v>
      </c>
      <c r="GR33">
        <v>0</v>
      </c>
      <c r="GS33">
        <v>3</v>
      </c>
      <c r="GT33">
        <v>0</v>
      </c>
      <c r="GU33" t="s">
        <v>3</v>
      </c>
      <c r="GV33">
        <f t="shared" si="55"/>
        <v>0</v>
      </c>
      <c r="GW33">
        <v>1</v>
      </c>
      <c r="GX33">
        <f t="shared" si="56"/>
        <v>0</v>
      </c>
      <c r="HA33">
        <v>0</v>
      </c>
      <c r="HB33">
        <v>0</v>
      </c>
      <c r="HC33">
        <f t="shared" si="57"/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ROW(SmtRes!A22)</f>
        <v>22</v>
      </c>
      <c r="D34" s="2">
        <f>ROW(EtalonRes!A22)</f>
        <v>22</v>
      </c>
      <c r="E34" s="2" t="s">
        <v>39</v>
      </c>
      <c r="F34" s="2" t="s">
        <v>40</v>
      </c>
      <c r="G34" s="2" t="s">
        <v>41</v>
      </c>
      <c r="H34" s="2" t="s">
        <v>42</v>
      </c>
      <c r="I34" s="2">
        <f>ROUND(4.5/100,9)</f>
        <v>4.4999999999999998E-2</v>
      </c>
      <c r="J34" s="2">
        <v>0</v>
      </c>
      <c r="K34" s="2"/>
      <c r="L34" s="2"/>
      <c r="M34" s="2"/>
      <c r="N34" s="2"/>
      <c r="O34" s="2">
        <f t="shared" si="21"/>
        <v>706.94</v>
      </c>
      <c r="P34" s="2">
        <f t="shared" si="22"/>
        <v>0.55000000000000004</v>
      </c>
      <c r="Q34" s="2">
        <f t="shared" si="23"/>
        <v>33.659999999999997</v>
      </c>
      <c r="R34" s="2">
        <f t="shared" si="24"/>
        <v>29.7</v>
      </c>
      <c r="S34" s="2">
        <f t="shared" si="25"/>
        <v>672.73</v>
      </c>
      <c r="T34" s="2">
        <f t="shared" si="26"/>
        <v>0</v>
      </c>
      <c r="U34" s="2">
        <f t="shared" si="27"/>
        <v>2.6853075</v>
      </c>
      <c r="V34" s="2">
        <f t="shared" si="28"/>
        <v>0.10518750000000002</v>
      </c>
      <c r="W34" s="2">
        <f t="shared" si="29"/>
        <v>0</v>
      </c>
      <c r="X34" s="2">
        <f t="shared" si="30"/>
        <v>737.55</v>
      </c>
      <c r="Y34" s="2">
        <f t="shared" si="31"/>
        <v>386.34</v>
      </c>
      <c r="Z34" s="2"/>
      <c r="AA34" s="2">
        <v>42244862</v>
      </c>
      <c r="AB34" s="2">
        <f t="shared" si="32"/>
        <v>586.48</v>
      </c>
      <c r="AC34" s="2">
        <f t="shared" si="33"/>
        <v>1.54</v>
      </c>
      <c r="AD34" s="2">
        <f>ROUND(((((ET34*1.25))-((EU34*1.25)))+AE34),6)</f>
        <v>37.137500000000003</v>
      </c>
      <c r="AE34" s="2">
        <f>ROUND(((EU34*1.25)),6)</f>
        <v>24.1875</v>
      </c>
      <c r="AF34" s="2">
        <f>ROUND(((EV34*1.15)),6)</f>
        <v>547.80250000000001</v>
      </c>
      <c r="AG34" s="2">
        <f t="shared" si="35"/>
        <v>0</v>
      </c>
      <c r="AH34" s="2">
        <f>((EW34*1.15))</f>
        <v>59.673499999999997</v>
      </c>
      <c r="AI34" s="2">
        <f>((EX34*1.25))</f>
        <v>2.3375000000000004</v>
      </c>
      <c r="AJ34" s="2">
        <f t="shared" si="37"/>
        <v>0</v>
      </c>
      <c r="AK34" s="2">
        <v>507.6</v>
      </c>
      <c r="AL34" s="2">
        <v>1.54</v>
      </c>
      <c r="AM34" s="2">
        <v>29.71</v>
      </c>
      <c r="AN34" s="2">
        <v>19.350000000000001</v>
      </c>
      <c r="AO34" s="2">
        <v>476.35</v>
      </c>
      <c r="AP34" s="2">
        <v>0</v>
      </c>
      <c r="AQ34" s="2">
        <v>51.89</v>
      </c>
      <c r="AR34" s="2">
        <v>1.87</v>
      </c>
      <c r="AS34" s="2">
        <v>0</v>
      </c>
      <c r="AT34" s="2">
        <v>105</v>
      </c>
      <c r="AU34" s="2">
        <v>55</v>
      </c>
      <c r="AV34" s="2">
        <v>1</v>
      </c>
      <c r="AW34" s="2">
        <v>1</v>
      </c>
      <c r="AX34" s="2"/>
      <c r="AY34" s="2"/>
      <c r="AZ34" s="2">
        <v>1</v>
      </c>
      <c r="BA34" s="2">
        <v>27.29</v>
      </c>
      <c r="BB34" s="2">
        <v>20.14</v>
      </c>
      <c r="BC34" s="2">
        <v>7.95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43</v>
      </c>
      <c r="BK34" s="2"/>
      <c r="BL34" s="2"/>
      <c r="BM34" s="2">
        <v>15001</v>
      </c>
      <c r="BN34" s="2">
        <v>0</v>
      </c>
      <c r="BO34" s="2" t="s">
        <v>40</v>
      </c>
      <c r="BP34" s="2">
        <v>1</v>
      </c>
      <c r="BQ34" s="2">
        <v>2</v>
      </c>
      <c r="BR34" s="2">
        <v>0</v>
      </c>
      <c r="BS34" s="2">
        <v>27.29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105</v>
      </c>
      <c r="CA34" s="2">
        <v>55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575</v>
      </c>
      <c r="CO34" s="2">
        <v>0</v>
      </c>
      <c r="CP34" s="2">
        <f t="shared" si="38"/>
        <v>706.94</v>
      </c>
      <c r="CQ34" s="2">
        <f t="shared" si="39"/>
        <v>12.243</v>
      </c>
      <c r="CR34" s="2">
        <f t="shared" si="40"/>
        <v>747.94925000000012</v>
      </c>
      <c r="CS34" s="2">
        <f t="shared" si="41"/>
        <v>660.07687499999997</v>
      </c>
      <c r="CT34" s="2">
        <f t="shared" si="42"/>
        <v>14949.530225</v>
      </c>
      <c r="CU34" s="2">
        <f t="shared" si="43"/>
        <v>0</v>
      </c>
      <c r="CV34" s="2">
        <f t="shared" si="44"/>
        <v>59.673499999999997</v>
      </c>
      <c r="CW34" s="2">
        <f t="shared" si="45"/>
        <v>2.3375000000000004</v>
      </c>
      <c r="CX34" s="2">
        <f t="shared" si="46"/>
        <v>0</v>
      </c>
      <c r="CY34" s="2">
        <f t="shared" si="47"/>
        <v>737.55150000000003</v>
      </c>
      <c r="CZ34" s="2">
        <f t="shared" si="48"/>
        <v>386.3365</v>
      </c>
      <c r="DA34" s="2"/>
      <c r="DB34" s="2"/>
      <c r="DC34" s="2" t="s">
        <v>3</v>
      </c>
      <c r="DD34" s="2" t="s">
        <v>3</v>
      </c>
      <c r="DE34" s="2" t="s">
        <v>33</v>
      </c>
      <c r="DF34" s="2" t="s">
        <v>33</v>
      </c>
      <c r="DG34" s="2" t="s">
        <v>34</v>
      </c>
      <c r="DH34" s="2" t="s">
        <v>3</v>
      </c>
      <c r="DI34" s="2" t="s">
        <v>34</v>
      </c>
      <c r="DJ34" s="2" t="s">
        <v>33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42</v>
      </c>
      <c r="DW34" s="2" t="s">
        <v>42</v>
      </c>
      <c r="DX34" s="2">
        <v>1</v>
      </c>
      <c r="DY34" s="2"/>
      <c r="DZ34" s="2"/>
      <c r="EA34" s="2"/>
      <c r="EB34" s="2"/>
      <c r="EC34" s="2"/>
      <c r="ED34" s="2"/>
      <c r="EE34" s="2">
        <v>42018677</v>
      </c>
      <c r="EF34" s="2">
        <v>2</v>
      </c>
      <c r="EG34" s="2" t="s">
        <v>35</v>
      </c>
      <c r="EH34" s="2">
        <v>0</v>
      </c>
      <c r="EI34" s="2" t="s">
        <v>3</v>
      </c>
      <c r="EJ34" s="2">
        <v>1</v>
      </c>
      <c r="EK34" s="2">
        <v>15001</v>
      </c>
      <c r="EL34" s="2" t="s">
        <v>44</v>
      </c>
      <c r="EM34" s="2" t="s">
        <v>45</v>
      </c>
      <c r="EN34" s="2"/>
      <c r="EO34" s="2" t="s">
        <v>38</v>
      </c>
      <c r="EP34" s="2"/>
      <c r="EQ34" s="2">
        <v>0</v>
      </c>
      <c r="ER34" s="2">
        <v>507.6</v>
      </c>
      <c r="ES34" s="2">
        <v>1.54</v>
      </c>
      <c r="ET34" s="2">
        <v>29.71</v>
      </c>
      <c r="EU34" s="2">
        <v>19.350000000000001</v>
      </c>
      <c r="EV34" s="2">
        <v>476.35</v>
      </c>
      <c r="EW34" s="2">
        <v>51.89</v>
      </c>
      <c r="EX34" s="2">
        <v>1.87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9"/>
        <v>0</v>
      </c>
      <c r="FS34" s="2">
        <v>0</v>
      </c>
      <c r="FT34" s="2"/>
      <c r="FU34" s="2"/>
      <c r="FV34" s="2"/>
      <c r="FW34" s="2"/>
      <c r="FX34" s="2">
        <v>105</v>
      </c>
      <c r="FY34" s="2">
        <v>55</v>
      </c>
      <c r="FZ34" s="2"/>
      <c r="GA34" s="2" t="s">
        <v>3</v>
      </c>
      <c r="GB34" s="2"/>
      <c r="GC34" s="2"/>
      <c r="GD34" s="2">
        <v>1</v>
      </c>
      <c r="GE34" s="2"/>
      <c r="GF34" s="2">
        <v>1860992946</v>
      </c>
      <c r="GG34" s="2">
        <v>2</v>
      </c>
      <c r="GH34" s="2">
        <v>1</v>
      </c>
      <c r="GI34" s="2">
        <v>2</v>
      </c>
      <c r="GJ34" s="2">
        <v>0</v>
      </c>
      <c r="GK34" s="2">
        <v>0</v>
      </c>
      <c r="GL34" s="2">
        <f t="shared" si="50"/>
        <v>0</v>
      </c>
      <c r="GM34" s="2">
        <f t="shared" si="51"/>
        <v>1830.83</v>
      </c>
      <c r="GN34" s="2">
        <f t="shared" si="52"/>
        <v>1830.83</v>
      </c>
      <c r="GO34" s="2">
        <f t="shared" si="53"/>
        <v>0</v>
      </c>
      <c r="GP34" s="2">
        <f t="shared" si="54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5"/>
        <v>0</v>
      </c>
      <c r="GW34" s="2">
        <v>1</v>
      </c>
      <c r="GX34" s="2">
        <f t="shared" si="56"/>
        <v>0</v>
      </c>
      <c r="GY34" s="2"/>
      <c r="GZ34" s="2"/>
      <c r="HA34" s="2">
        <v>0</v>
      </c>
      <c r="HB34" s="2">
        <v>0</v>
      </c>
      <c r="HC34" s="2">
        <f t="shared" si="57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ROW(SmtRes!A30)</f>
        <v>30</v>
      </c>
      <c r="D35">
        <f>ROW(EtalonRes!A30)</f>
        <v>30</v>
      </c>
      <c r="E35" t="s">
        <v>39</v>
      </c>
      <c r="F35" t="s">
        <v>40</v>
      </c>
      <c r="G35" t="s">
        <v>41</v>
      </c>
      <c r="H35" t="s">
        <v>42</v>
      </c>
      <c r="I35">
        <f>ROUND(4.5/100,9)</f>
        <v>4.4999999999999998E-2</v>
      </c>
      <c r="J35">
        <v>0</v>
      </c>
      <c r="O35">
        <f t="shared" si="21"/>
        <v>778.2</v>
      </c>
      <c r="P35">
        <f t="shared" si="22"/>
        <v>0.6</v>
      </c>
      <c r="Q35">
        <f t="shared" si="23"/>
        <v>36.83</v>
      </c>
      <c r="R35">
        <f t="shared" si="24"/>
        <v>32.71</v>
      </c>
      <c r="S35">
        <f t="shared" si="25"/>
        <v>740.77</v>
      </c>
      <c r="T35">
        <f t="shared" si="26"/>
        <v>0</v>
      </c>
      <c r="U35">
        <f t="shared" si="27"/>
        <v>2.6853075</v>
      </c>
      <c r="V35">
        <f t="shared" si="28"/>
        <v>0.10518750000000002</v>
      </c>
      <c r="W35">
        <f t="shared" si="29"/>
        <v>0</v>
      </c>
      <c r="X35">
        <f t="shared" si="30"/>
        <v>812.15</v>
      </c>
      <c r="Y35">
        <f t="shared" si="31"/>
        <v>425.41</v>
      </c>
      <c r="AA35">
        <v>42244845</v>
      </c>
      <c r="AB35">
        <f t="shared" si="32"/>
        <v>586.48</v>
      </c>
      <c r="AC35">
        <f t="shared" si="33"/>
        <v>1.54</v>
      </c>
      <c r="AD35">
        <f>ROUND(((((ET35*1.25))-((EU35*1.25)))+AE35),6)</f>
        <v>37.137500000000003</v>
      </c>
      <c r="AE35">
        <f>ROUND(((EU35*1.25)),6)</f>
        <v>24.1875</v>
      </c>
      <c r="AF35">
        <f>ROUND(((EV35*1.15)),6)</f>
        <v>547.80250000000001</v>
      </c>
      <c r="AG35">
        <f t="shared" si="35"/>
        <v>0</v>
      </c>
      <c r="AH35">
        <f>((EW35*1.15))</f>
        <v>59.673499999999997</v>
      </c>
      <c r="AI35">
        <f>((EX35*1.25))</f>
        <v>2.3375000000000004</v>
      </c>
      <c r="AJ35">
        <f t="shared" si="37"/>
        <v>0</v>
      </c>
      <c r="AK35">
        <v>507.6</v>
      </c>
      <c r="AL35">
        <v>1.54</v>
      </c>
      <c r="AM35">
        <v>29.71</v>
      </c>
      <c r="AN35">
        <v>19.350000000000001</v>
      </c>
      <c r="AO35">
        <v>476.35</v>
      </c>
      <c r="AP35">
        <v>0</v>
      </c>
      <c r="AQ35">
        <v>51.89</v>
      </c>
      <c r="AR35">
        <v>1.87</v>
      </c>
      <c r="AS35">
        <v>0</v>
      </c>
      <c r="AT35">
        <v>105</v>
      </c>
      <c r="AU35">
        <v>55</v>
      </c>
      <c r="AV35">
        <v>1</v>
      </c>
      <c r="AW35">
        <v>1</v>
      </c>
      <c r="AZ35">
        <v>1</v>
      </c>
      <c r="BA35">
        <v>30.05</v>
      </c>
      <c r="BB35">
        <v>22.04</v>
      </c>
      <c r="BC35">
        <v>8.6999999999999993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43</v>
      </c>
      <c r="BM35">
        <v>15001</v>
      </c>
      <c r="BN35">
        <v>0</v>
      </c>
      <c r="BO35" t="s">
        <v>40</v>
      </c>
      <c r="BP35">
        <v>1</v>
      </c>
      <c r="BQ35">
        <v>2</v>
      </c>
      <c r="BR35">
        <v>0</v>
      </c>
      <c r="BS35">
        <v>30.05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105</v>
      </c>
      <c r="CA35">
        <v>55</v>
      </c>
      <c r="CE35">
        <v>0</v>
      </c>
      <c r="CF35">
        <v>0</v>
      </c>
      <c r="CG35">
        <v>0</v>
      </c>
      <c r="CM35">
        <v>0</v>
      </c>
      <c r="CN35" t="s">
        <v>575</v>
      </c>
      <c r="CO35">
        <v>0</v>
      </c>
      <c r="CP35">
        <f t="shared" si="38"/>
        <v>778.19999999999993</v>
      </c>
      <c r="CQ35">
        <f t="shared" si="39"/>
        <v>13.398</v>
      </c>
      <c r="CR35">
        <f t="shared" si="40"/>
        <v>818.51049999999998</v>
      </c>
      <c r="CS35">
        <f t="shared" si="41"/>
        <v>726.83437500000002</v>
      </c>
      <c r="CT35">
        <f t="shared" si="42"/>
        <v>16461.465125000002</v>
      </c>
      <c r="CU35">
        <f t="shared" si="43"/>
        <v>0</v>
      </c>
      <c r="CV35">
        <f t="shared" si="44"/>
        <v>59.673499999999997</v>
      </c>
      <c r="CW35">
        <f t="shared" si="45"/>
        <v>2.3375000000000004</v>
      </c>
      <c r="CX35">
        <f t="shared" si="46"/>
        <v>0</v>
      </c>
      <c r="CY35">
        <f t="shared" si="47"/>
        <v>812.15400000000011</v>
      </c>
      <c r="CZ35">
        <f t="shared" si="48"/>
        <v>425.41399999999999</v>
      </c>
      <c r="DC35" t="s">
        <v>3</v>
      </c>
      <c r="DD35" t="s">
        <v>3</v>
      </c>
      <c r="DE35" t="s">
        <v>33</v>
      </c>
      <c r="DF35" t="s">
        <v>33</v>
      </c>
      <c r="DG35" t="s">
        <v>34</v>
      </c>
      <c r="DH35" t="s">
        <v>3</v>
      </c>
      <c r="DI35" t="s">
        <v>34</v>
      </c>
      <c r="DJ35" t="s">
        <v>33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42</v>
      </c>
      <c r="DW35" t="s">
        <v>42</v>
      </c>
      <c r="DX35">
        <v>1</v>
      </c>
      <c r="EE35">
        <v>42018677</v>
      </c>
      <c r="EF35">
        <v>2</v>
      </c>
      <c r="EG35" t="s">
        <v>35</v>
      </c>
      <c r="EH35">
        <v>0</v>
      </c>
      <c r="EI35" t="s">
        <v>3</v>
      </c>
      <c r="EJ35">
        <v>1</v>
      </c>
      <c r="EK35">
        <v>15001</v>
      </c>
      <c r="EL35" t="s">
        <v>44</v>
      </c>
      <c r="EM35" t="s">
        <v>45</v>
      </c>
      <c r="EO35" t="s">
        <v>38</v>
      </c>
      <c r="EQ35">
        <v>0</v>
      </c>
      <c r="ER35">
        <v>507.6</v>
      </c>
      <c r="ES35">
        <v>1.54</v>
      </c>
      <c r="ET35">
        <v>29.71</v>
      </c>
      <c r="EU35">
        <v>19.350000000000001</v>
      </c>
      <c r="EV35">
        <v>476.35</v>
      </c>
      <c r="EW35">
        <v>51.89</v>
      </c>
      <c r="EX35">
        <v>1.87</v>
      </c>
      <c r="EY35">
        <v>0</v>
      </c>
      <c r="FQ35">
        <v>0</v>
      </c>
      <c r="FR35">
        <f t="shared" si="49"/>
        <v>0</v>
      </c>
      <c r="FS35">
        <v>0</v>
      </c>
      <c r="FX35">
        <v>105</v>
      </c>
      <c r="FY35">
        <v>55</v>
      </c>
      <c r="GA35" t="s">
        <v>3</v>
      </c>
      <c r="GD35">
        <v>1</v>
      </c>
      <c r="GF35">
        <v>1860992946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0"/>
        <v>0</v>
      </c>
      <c r="GM35">
        <f t="shared" si="51"/>
        <v>2015.76</v>
      </c>
      <c r="GN35">
        <f t="shared" si="52"/>
        <v>2015.76</v>
      </c>
      <c r="GO35">
        <f t="shared" si="53"/>
        <v>0</v>
      </c>
      <c r="GP35">
        <f t="shared" si="54"/>
        <v>0</v>
      </c>
      <c r="GR35">
        <v>0</v>
      </c>
      <c r="GS35">
        <v>3</v>
      </c>
      <c r="GT35">
        <v>0</v>
      </c>
      <c r="GU35" t="s">
        <v>3</v>
      </c>
      <c r="GV35">
        <f t="shared" si="55"/>
        <v>0</v>
      </c>
      <c r="GW35">
        <v>1</v>
      </c>
      <c r="GX35">
        <f t="shared" si="56"/>
        <v>0</v>
      </c>
      <c r="HA35">
        <v>0</v>
      </c>
      <c r="HB35">
        <v>0</v>
      </c>
      <c r="HC35">
        <f t="shared" si="57"/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20</v>
      </c>
      <c r="D36" s="2"/>
      <c r="E36" s="2" t="s">
        <v>46</v>
      </c>
      <c r="F36" s="2" t="s">
        <v>47</v>
      </c>
      <c r="G36" s="2" t="s">
        <v>48</v>
      </c>
      <c r="H36" s="2" t="s">
        <v>49</v>
      </c>
      <c r="I36" s="2">
        <f>I34*J36</f>
        <v>3.8249999999999999E-2</v>
      </c>
      <c r="J36" s="2">
        <v>0.85</v>
      </c>
      <c r="K36" s="2"/>
      <c r="L36" s="2"/>
      <c r="M36" s="2"/>
      <c r="N36" s="2"/>
      <c r="O36" s="2">
        <f t="shared" si="21"/>
        <v>619.57000000000005</v>
      </c>
      <c r="P36" s="2">
        <f t="shared" si="22"/>
        <v>619.57000000000005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1.57</v>
      </c>
      <c r="X36" s="2">
        <f t="shared" si="30"/>
        <v>0</v>
      </c>
      <c r="Y36" s="2">
        <f t="shared" si="31"/>
        <v>0</v>
      </c>
      <c r="Z36" s="2"/>
      <c r="AA36" s="2">
        <v>42244862</v>
      </c>
      <c r="AB36" s="2">
        <f t="shared" si="32"/>
        <v>7329.36</v>
      </c>
      <c r="AC36" s="2">
        <f t="shared" si="33"/>
        <v>7329.36</v>
      </c>
      <c r="AD36" s="2">
        <f>ROUND((((ET36)-(EU36))+AE36),6)</f>
        <v>0</v>
      </c>
      <c r="AE36" s="2">
        <f t="shared" ref="AE36:AF39" si="58">ROUND((EU36),6)</f>
        <v>0</v>
      </c>
      <c r="AF36" s="2">
        <f t="shared" si="58"/>
        <v>0</v>
      </c>
      <c r="AG36" s="2">
        <f t="shared" si="35"/>
        <v>0</v>
      </c>
      <c r="AH36" s="2">
        <f t="shared" ref="AH36:AI39" si="59">(EW36)</f>
        <v>0</v>
      </c>
      <c r="AI36" s="2">
        <f t="shared" si="59"/>
        <v>0</v>
      </c>
      <c r="AJ36" s="2">
        <f t="shared" si="37"/>
        <v>41</v>
      </c>
      <c r="AK36" s="2">
        <v>7329.36</v>
      </c>
      <c r="AL36" s="2">
        <v>7329.36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41</v>
      </c>
      <c r="AT36" s="2">
        <v>105</v>
      </c>
      <c r="AU36" s="2">
        <v>55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2.21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50</v>
      </c>
      <c r="BK36" s="2"/>
      <c r="BL36" s="2"/>
      <c r="BM36" s="2">
        <v>15001</v>
      </c>
      <c r="BN36" s="2">
        <v>0</v>
      </c>
      <c r="BO36" s="2" t="s">
        <v>47</v>
      </c>
      <c r="BP36" s="2">
        <v>1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105</v>
      </c>
      <c r="CA36" s="2">
        <v>55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8"/>
        <v>619.57000000000005</v>
      </c>
      <c r="CQ36" s="2">
        <f t="shared" si="39"/>
        <v>16197.8856</v>
      </c>
      <c r="CR36" s="2">
        <f t="shared" si="40"/>
        <v>0</v>
      </c>
      <c r="CS36" s="2">
        <f t="shared" si="41"/>
        <v>0</v>
      </c>
      <c r="CT36" s="2">
        <f t="shared" si="42"/>
        <v>0</v>
      </c>
      <c r="CU36" s="2">
        <f t="shared" si="43"/>
        <v>0</v>
      </c>
      <c r="CV36" s="2">
        <f t="shared" si="44"/>
        <v>0</v>
      </c>
      <c r="CW36" s="2">
        <f t="shared" si="45"/>
        <v>0</v>
      </c>
      <c r="CX36" s="2">
        <f t="shared" si="46"/>
        <v>41</v>
      </c>
      <c r="CY36" s="2">
        <f t="shared" si="47"/>
        <v>0</v>
      </c>
      <c r="CZ36" s="2">
        <f t="shared" si="48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49</v>
      </c>
      <c r="DW36" s="2" t="s">
        <v>49</v>
      </c>
      <c r="DX36" s="2">
        <v>1000</v>
      </c>
      <c r="DY36" s="2"/>
      <c r="DZ36" s="2"/>
      <c r="EA36" s="2"/>
      <c r="EB36" s="2"/>
      <c r="EC36" s="2"/>
      <c r="ED36" s="2"/>
      <c r="EE36" s="2">
        <v>42018677</v>
      </c>
      <c r="EF36" s="2">
        <v>2</v>
      </c>
      <c r="EG36" s="2" t="s">
        <v>35</v>
      </c>
      <c r="EH36" s="2">
        <v>0</v>
      </c>
      <c r="EI36" s="2" t="s">
        <v>3</v>
      </c>
      <c r="EJ36" s="2">
        <v>1</v>
      </c>
      <c r="EK36" s="2">
        <v>15001</v>
      </c>
      <c r="EL36" s="2" t="s">
        <v>44</v>
      </c>
      <c r="EM36" s="2" t="s">
        <v>45</v>
      </c>
      <c r="EN36" s="2"/>
      <c r="EO36" s="2" t="s">
        <v>3</v>
      </c>
      <c r="EP36" s="2"/>
      <c r="EQ36" s="2">
        <v>0</v>
      </c>
      <c r="ER36" s="2">
        <v>7329.36</v>
      </c>
      <c r="ES36" s="2">
        <v>7329.36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9"/>
        <v>0</v>
      </c>
      <c r="FS36" s="2">
        <v>0</v>
      </c>
      <c r="FT36" s="2"/>
      <c r="FU36" s="2"/>
      <c r="FV36" s="2"/>
      <c r="FW36" s="2"/>
      <c r="FX36" s="2">
        <v>105</v>
      </c>
      <c r="FY36" s="2">
        <v>55</v>
      </c>
      <c r="FZ36" s="2"/>
      <c r="GA36" s="2" t="s">
        <v>3</v>
      </c>
      <c r="GB36" s="2"/>
      <c r="GC36" s="2"/>
      <c r="GD36" s="2">
        <v>1</v>
      </c>
      <c r="GE36" s="2"/>
      <c r="GF36" s="2">
        <v>1197594138</v>
      </c>
      <c r="GG36" s="2">
        <v>2</v>
      </c>
      <c r="GH36" s="2">
        <v>1</v>
      </c>
      <c r="GI36" s="2">
        <v>2</v>
      </c>
      <c r="GJ36" s="2">
        <v>0</v>
      </c>
      <c r="GK36" s="2">
        <v>0</v>
      </c>
      <c r="GL36" s="2">
        <f t="shared" si="50"/>
        <v>0</v>
      </c>
      <c r="GM36" s="2">
        <f t="shared" si="51"/>
        <v>619.57000000000005</v>
      </c>
      <c r="GN36" s="2">
        <f t="shared" si="52"/>
        <v>619.57000000000005</v>
      </c>
      <c r="GO36" s="2">
        <f t="shared" si="53"/>
        <v>0</v>
      </c>
      <c r="GP36" s="2">
        <f t="shared" si="54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5"/>
        <v>0</v>
      </c>
      <c r="GW36" s="2">
        <v>1</v>
      </c>
      <c r="GX36" s="2">
        <f t="shared" si="56"/>
        <v>0</v>
      </c>
      <c r="GY36" s="2"/>
      <c r="GZ36" s="2"/>
      <c r="HA36" s="2">
        <v>0</v>
      </c>
      <c r="HB36" s="2">
        <v>0</v>
      </c>
      <c r="HC36" s="2">
        <f t="shared" si="57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28</v>
      </c>
      <c r="E37" t="s">
        <v>46</v>
      </c>
      <c r="F37" t="s">
        <v>47</v>
      </c>
      <c r="G37" t="s">
        <v>48</v>
      </c>
      <c r="H37" t="s">
        <v>49</v>
      </c>
      <c r="I37">
        <f>I35*J37</f>
        <v>3.8249999999999999E-2</v>
      </c>
      <c r="J37">
        <v>0.85</v>
      </c>
      <c r="O37">
        <f t="shared" si="21"/>
        <v>684.05</v>
      </c>
      <c r="P37">
        <f t="shared" si="22"/>
        <v>684.05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1.57</v>
      </c>
      <c r="X37">
        <f t="shared" si="30"/>
        <v>0</v>
      </c>
      <c r="Y37">
        <f t="shared" si="31"/>
        <v>0</v>
      </c>
      <c r="AA37">
        <v>42244845</v>
      </c>
      <c r="AB37">
        <f t="shared" si="32"/>
        <v>7329.36</v>
      </c>
      <c r="AC37">
        <f t="shared" si="33"/>
        <v>7329.36</v>
      </c>
      <c r="AD37">
        <f>ROUND((((ET37)-(EU37))+AE37),6)</f>
        <v>0</v>
      </c>
      <c r="AE37">
        <f t="shared" si="58"/>
        <v>0</v>
      </c>
      <c r="AF37">
        <f t="shared" si="58"/>
        <v>0</v>
      </c>
      <c r="AG37">
        <f t="shared" si="35"/>
        <v>0</v>
      </c>
      <c r="AH37">
        <f t="shared" si="59"/>
        <v>0</v>
      </c>
      <c r="AI37">
        <f t="shared" si="59"/>
        <v>0</v>
      </c>
      <c r="AJ37">
        <f t="shared" si="37"/>
        <v>41</v>
      </c>
      <c r="AK37">
        <v>7329.36</v>
      </c>
      <c r="AL37">
        <v>7329.36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41</v>
      </c>
      <c r="AT37">
        <v>105</v>
      </c>
      <c r="AU37">
        <v>55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2.44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50</v>
      </c>
      <c r="BM37">
        <v>15001</v>
      </c>
      <c r="BN37">
        <v>0</v>
      </c>
      <c r="BO37" t="s">
        <v>47</v>
      </c>
      <c r="BP37">
        <v>1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105</v>
      </c>
      <c r="CA37">
        <v>55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8"/>
        <v>684.05</v>
      </c>
      <c r="CQ37">
        <f t="shared" si="39"/>
        <v>17883.6384</v>
      </c>
      <c r="CR37">
        <f t="shared" si="40"/>
        <v>0</v>
      </c>
      <c r="CS37">
        <f t="shared" si="41"/>
        <v>0</v>
      </c>
      <c r="CT37">
        <f t="shared" si="42"/>
        <v>0</v>
      </c>
      <c r="CU37">
        <f t="shared" si="43"/>
        <v>0</v>
      </c>
      <c r="CV37">
        <f t="shared" si="44"/>
        <v>0</v>
      </c>
      <c r="CW37">
        <f t="shared" si="45"/>
        <v>0</v>
      </c>
      <c r="CX37">
        <f t="shared" si="46"/>
        <v>41</v>
      </c>
      <c r="CY37">
        <f t="shared" si="47"/>
        <v>0</v>
      </c>
      <c r="CZ37">
        <f t="shared" si="48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49</v>
      </c>
      <c r="DW37" t="s">
        <v>49</v>
      </c>
      <c r="DX37">
        <v>1000</v>
      </c>
      <c r="EE37">
        <v>42018677</v>
      </c>
      <c r="EF37">
        <v>2</v>
      </c>
      <c r="EG37" t="s">
        <v>35</v>
      </c>
      <c r="EH37">
        <v>0</v>
      </c>
      <c r="EI37" t="s">
        <v>3</v>
      </c>
      <c r="EJ37">
        <v>1</v>
      </c>
      <c r="EK37">
        <v>15001</v>
      </c>
      <c r="EL37" t="s">
        <v>44</v>
      </c>
      <c r="EM37" t="s">
        <v>45</v>
      </c>
      <c r="EO37" t="s">
        <v>3</v>
      </c>
      <c r="EQ37">
        <v>0</v>
      </c>
      <c r="ER37">
        <v>7329.36</v>
      </c>
      <c r="ES37">
        <v>7329.36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9"/>
        <v>0</v>
      </c>
      <c r="FS37">
        <v>0</v>
      </c>
      <c r="FX37">
        <v>105</v>
      </c>
      <c r="FY37">
        <v>55</v>
      </c>
      <c r="GA37" t="s">
        <v>3</v>
      </c>
      <c r="GD37">
        <v>1</v>
      </c>
      <c r="GF37">
        <v>1197594138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50"/>
        <v>0</v>
      </c>
      <c r="GM37">
        <f t="shared" si="51"/>
        <v>684.05</v>
      </c>
      <c r="GN37">
        <f t="shared" si="52"/>
        <v>684.05</v>
      </c>
      <c r="GO37">
        <f t="shared" si="53"/>
        <v>0</v>
      </c>
      <c r="GP37">
        <f t="shared" si="54"/>
        <v>0</v>
      </c>
      <c r="GR37">
        <v>0</v>
      </c>
      <c r="GS37">
        <v>3</v>
      </c>
      <c r="GT37">
        <v>0</v>
      </c>
      <c r="GU37" t="s">
        <v>3</v>
      </c>
      <c r="GV37">
        <f t="shared" si="55"/>
        <v>0</v>
      </c>
      <c r="GW37">
        <v>1</v>
      </c>
      <c r="GX37">
        <f t="shared" si="56"/>
        <v>0</v>
      </c>
      <c r="HA37">
        <v>0</v>
      </c>
      <c r="HB37">
        <v>0</v>
      </c>
      <c r="HC37">
        <f t="shared" si="57"/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21</v>
      </c>
      <c r="D38" s="2"/>
      <c r="E38" s="2" t="s">
        <v>51</v>
      </c>
      <c r="F38" s="2" t="s">
        <v>52</v>
      </c>
      <c r="G38" s="2" t="s">
        <v>53</v>
      </c>
      <c r="H38" s="2" t="s">
        <v>49</v>
      </c>
      <c r="I38" s="2">
        <f>I34*J38</f>
        <v>0</v>
      </c>
      <c r="J38" s="2">
        <v>0</v>
      </c>
      <c r="K38" s="2"/>
      <c r="L38" s="2"/>
      <c r="M38" s="2"/>
      <c r="N38" s="2"/>
      <c r="O38" s="2">
        <f t="shared" si="21"/>
        <v>0</v>
      </c>
      <c r="P38" s="2">
        <f t="shared" si="22"/>
        <v>0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42244862</v>
      </c>
      <c r="AB38" s="2">
        <f t="shared" si="32"/>
        <v>0</v>
      </c>
      <c r="AC38" s="2">
        <f t="shared" si="33"/>
        <v>0</v>
      </c>
      <c r="AD38" s="2">
        <f>ROUND((((ET38)-(EU38))+AE38),6)</f>
        <v>0</v>
      </c>
      <c r="AE38" s="2">
        <f t="shared" si="58"/>
        <v>0</v>
      </c>
      <c r="AF38" s="2">
        <f t="shared" si="58"/>
        <v>0</v>
      </c>
      <c r="AG38" s="2">
        <f t="shared" si="35"/>
        <v>0</v>
      </c>
      <c r="AH38" s="2">
        <f t="shared" si="59"/>
        <v>0</v>
      </c>
      <c r="AI38" s="2">
        <f t="shared" si="59"/>
        <v>0</v>
      </c>
      <c r="AJ38" s="2">
        <f t="shared" si="37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105</v>
      </c>
      <c r="AU38" s="2">
        <v>55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54</v>
      </c>
      <c r="BK38" s="2"/>
      <c r="BL38" s="2"/>
      <c r="BM38" s="2">
        <v>15001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105</v>
      </c>
      <c r="CA38" s="2">
        <v>55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8"/>
        <v>0</v>
      </c>
      <c r="CQ38" s="2">
        <f t="shared" si="39"/>
        <v>0</v>
      </c>
      <c r="CR38" s="2">
        <f t="shared" si="40"/>
        <v>0</v>
      </c>
      <c r="CS38" s="2">
        <f t="shared" si="41"/>
        <v>0</v>
      </c>
      <c r="CT38" s="2">
        <f t="shared" si="42"/>
        <v>0</v>
      </c>
      <c r="CU38" s="2">
        <f t="shared" si="43"/>
        <v>0</v>
      </c>
      <c r="CV38" s="2">
        <f t="shared" si="44"/>
        <v>0</v>
      </c>
      <c r="CW38" s="2">
        <f t="shared" si="45"/>
        <v>0</v>
      </c>
      <c r="CX38" s="2">
        <f t="shared" si="46"/>
        <v>0</v>
      </c>
      <c r="CY38" s="2">
        <f t="shared" si="47"/>
        <v>0</v>
      </c>
      <c r="CZ38" s="2">
        <f t="shared" si="48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49</v>
      </c>
      <c r="DW38" s="2" t="s">
        <v>49</v>
      </c>
      <c r="DX38" s="2">
        <v>1000</v>
      </c>
      <c r="DY38" s="2"/>
      <c r="DZ38" s="2"/>
      <c r="EA38" s="2"/>
      <c r="EB38" s="2"/>
      <c r="EC38" s="2"/>
      <c r="ED38" s="2"/>
      <c r="EE38" s="2">
        <v>42018677</v>
      </c>
      <c r="EF38" s="2">
        <v>2</v>
      </c>
      <c r="EG38" s="2" t="s">
        <v>35</v>
      </c>
      <c r="EH38" s="2">
        <v>0</v>
      </c>
      <c r="EI38" s="2" t="s">
        <v>3</v>
      </c>
      <c r="EJ38" s="2">
        <v>1</v>
      </c>
      <c r="EK38" s="2">
        <v>15001</v>
      </c>
      <c r="EL38" s="2" t="s">
        <v>44</v>
      </c>
      <c r="EM38" s="2" t="s">
        <v>45</v>
      </c>
      <c r="EN38" s="2"/>
      <c r="EO38" s="2" t="s">
        <v>3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9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55</v>
      </c>
      <c r="FZ38" s="2"/>
      <c r="GA38" s="2" t="s">
        <v>3</v>
      </c>
      <c r="GB38" s="2"/>
      <c r="GC38" s="2"/>
      <c r="GD38" s="2">
        <v>1</v>
      </c>
      <c r="GE38" s="2"/>
      <c r="GF38" s="2">
        <v>-1113803170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50"/>
        <v>0</v>
      </c>
      <c r="GM38" s="2">
        <f t="shared" si="51"/>
        <v>0</v>
      </c>
      <c r="GN38" s="2">
        <f t="shared" si="52"/>
        <v>0</v>
      </c>
      <c r="GO38" s="2">
        <f t="shared" si="53"/>
        <v>0</v>
      </c>
      <c r="GP38" s="2">
        <f t="shared" si="54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5"/>
        <v>0</v>
      </c>
      <c r="GW38" s="2">
        <v>1</v>
      </c>
      <c r="GX38" s="2">
        <f t="shared" si="56"/>
        <v>0</v>
      </c>
      <c r="GY38" s="2"/>
      <c r="GZ38" s="2"/>
      <c r="HA38" s="2">
        <v>0</v>
      </c>
      <c r="HB38" s="2">
        <v>0</v>
      </c>
      <c r="HC38" s="2">
        <f t="shared" si="57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29</v>
      </c>
      <c r="E39" t="s">
        <v>51</v>
      </c>
      <c r="F39" t="s">
        <v>52</v>
      </c>
      <c r="G39" t="s">
        <v>53</v>
      </c>
      <c r="H39" t="s">
        <v>49</v>
      </c>
      <c r="I39">
        <f>I35*J39</f>
        <v>0</v>
      </c>
      <c r="J39">
        <v>0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42244845</v>
      </c>
      <c r="AB39">
        <f t="shared" si="32"/>
        <v>0</v>
      </c>
      <c r="AC39">
        <f t="shared" si="33"/>
        <v>0</v>
      </c>
      <c r="AD39">
        <f>ROUND((((ET39)-(EU39))+AE39),6)</f>
        <v>0</v>
      </c>
      <c r="AE39">
        <f t="shared" si="58"/>
        <v>0</v>
      </c>
      <c r="AF39">
        <f t="shared" si="58"/>
        <v>0</v>
      </c>
      <c r="AG39">
        <f t="shared" si="35"/>
        <v>0</v>
      </c>
      <c r="AH39">
        <f t="shared" si="59"/>
        <v>0</v>
      </c>
      <c r="AI39">
        <f t="shared" si="59"/>
        <v>0</v>
      </c>
      <c r="AJ39">
        <f t="shared" si="37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105</v>
      </c>
      <c r="AU39">
        <v>55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54</v>
      </c>
      <c r="BM39">
        <v>15001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105</v>
      </c>
      <c r="CA39">
        <v>55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8"/>
        <v>0</v>
      </c>
      <c r="CQ39">
        <f t="shared" si="39"/>
        <v>0</v>
      </c>
      <c r="CR39">
        <f t="shared" si="40"/>
        <v>0</v>
      </c>
      <c r="CS39">
        <f t="shared" si="41"/>
        <v>0</v>
      </c>
      <c r="CT39">
        <f t="shared" si="42"/>
        <v>0</v>
      </c>
      <c r="CU39">
        <f t="shared" si="43"/>
        <v>0</v>
      </c>
      <c r="CV39">
        <f t="shared" si="44"/>
        <v>0</v>
      </c>
      <c r="CW39">
        <f t="shared" si="45"/>
        <v>0</v>
      </c>
      <c r="CX39">
        <f t="shared" si="46"/>
        <v>0</v>
      </c>
      <c r="CY39">
        <f t="shared" si="47"/>
        <v>0</v>
      </c>
      <c r="CZ39">
        <f t="shared" si="48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49</v>
      </c>
      <c r="DW39" t="s">
        <v>49</v>
      </c>
      <c r="DX39">
        <v>1000</v>
      </c>
      <c r="EE39">
        <v>42018677</v>
      </c>
      <c r="EF39">
        <v>2</v>
      </c>
      <c r="EG39" t="s">
        <v>35</v>
      </c>
      <c r="EH39">
        <v>0</v>
      </c>
      <c r="EI39" t="s">
        <v>3</v>
      </c>
      <c r="EJ39">
        <v>1</v>
      </c>
      <c r="EK39">
        <v>15001</v>
      </c>
      <c r="EL39" t="s">
        <v>44</v>
      </c>
      <c r="EM39" t="s">
        <v>45</v>
      </c>
      <c r="EO39" t="s">
        <v>3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9"/>
        <v>0</v>
      </c>
      <c r="FS39">
        <v>0</v>
      </c>
      <c r="FX39">
        <v>105</v>
      </c>
      <c r="FY39">
        <v>55</v>
      </c>
      <c r="GA39" t="s">
        <v>3</v>
      </c>
      <c r="GD39">
        <v>1</v>
      </c>
      <c r="GF39">
        <v>-1113803170</v>
      </c>
      <c r="GG39">
        <v>2</v>
      </c>
      <c r="GH39">
        <v>1</v>
      </c>
      <c r="GI39">
        <v>-2</v>
      </c>
      <c r="GJ39">
        <v>0</v>
      </c>
      <c r="GK39">
        <v>0</v>
      </c>
      <c r="GL39">
        <f t="shared" si="50"/>
        <v>0</v>
      </c>
      <c r="GM39">
        <f t="shared" si="51"/>
        <v>0</v>
      </c>
      <c r="GN39">
        <f t="shared" si="52"/>
        <v>0</v>
      </c>
      <c r="GO39">
        <f t="shared" si="53"/>
        <v>0</v>
      </c>
      <c r="GP39">
        <f t="shared" si="54"/>
        <v>0</v>
      </c>
      <c r="GR39">
        <v>0</v>
      </c>
      <c r="GS39">
        <v>3</v>
      </c>
      <c r="GT39">
        <v>0</v>
      </c>
      <c r="GU39" t="s">
        <v>3</v>
      </c>
      <c r="GV39">
        <f t="shared" si="55"/>
        <v>0</v>
      </c>
      <c r="GW39">
        <v>1</v>
      </c>
      <c r="GX39">
        <f t="shared" si="56"/>
        <v>0</v>
      </c>
      <c r="HA39">
        <v>0</v>
      </c>
      <c r="HB39">
        <v>0</v>
      </c>
      <c r="HC39">
        <f t="shared" si="57"/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ROW(SmtRes!A40)</f>
        <v>40</v>
      </c>
      <c r="D40" s="2">
        <f>ROW(EtalonRes!A37)</f>
        <v>37</v>
      </c>
      <c r="E40" s="2" t="s">
        <v>55</v>
      </c>
      <c r="F40" s="2" t="s">
        <v>56</v>
      </c>
      <c r="G40" s="2" t="s">
        <v>57</v>
      </c>
      <c r="H40" s="2" t="s">
        <v>58</v>
      </c>
      <c r="I40" s="2">
        <f>ROUND(4.5/100,9)</f>
        <v>4.4999999999999998E-2</v>
      </c>
      <c r="J40" s="2">
        <v>0</v>
      </c>
      <c r="K40" s="2"/>
      <c r="L40" s="2"/>
      <c r="M40" s="2"/>
      <c r="N40" s="2"/>
      <c r="O40" s="2">
        <f t="shared" si="21"/>
        <v>577</v>
      </c>
      <c r="P40" s="2">
        <f t="shared" si="22"/>
        <v>269.68</v>
      </c>
      <c r="Q40" s="2">
        <f t="shared" si="23"/>
        <v>22.59</v>
      </c>
      <c r="R40" s="2">
        <f t="shared" si="24"/>
        <v>0</v>
      </c>
      <c r="S40" s="2">
        <f t="shared" si="25"/>
        <v>284.73</v>
      </c>
      <c r="T40" s="2">
        <f t="shared" si="26"/>
        <v>0</v>
      </c>
      <c r="U40" s="2">
        <f t="shared" si="27"/>
        <v>1.0971</v>
      </c>
      <c r="V40" s="2">
        <f t="shared" si="28"/>
        <v>0</v>
      </c>
      <c r="W40" s="2">
        <f t="shared" si="29"/>
        <v>0</v>
      </c>
      <c r="X40" s="2">
        <f t="shared" si="30"/>
        <v>347.37</v>
      </c>
      <c r="Y40" s="2">
        <f t="shared" si="31"/>
        <v>227.78</v>
      </c>
      <c r="Z40" s="2"/>
      <c r="AA40" s="2">
        <v>42244862</v>
      </c>
      <c r="AB40" s="2">
        <f t="shared" si="32"/>
        <v>1225.2439999999999</v>
      </c>
      <c r="AC40" s="2">
        <f t="shared" si="33"/>
        <v>898.48</v>
      </c>
      <c r="AD40" s="2">
        <f>ROUND(((((ET40*1.25))-((EU40*1.25)))+AE40),6)</f>
        <v>94.912499999999994</v>
      </c>
      <c r="AE40" s="2">
        <f>ROUND(((EU40*1.25)),6)</f>
        <v>0</v>
      </c>
      <c r="AF40" s="2">
        <f>ROUND(((EV40*1.15)),6)</f>
        <v>231.85149999999999</v>
      </c>
      <c r="AG40" s="2">
        <f t="shared" si="35"/>
        <v>0</v>
      </c>
      <c r="AH40" s="2">
        <f>((EW40*1.15))</f>
        <v>24.38</v>
      </c>
      <c r="AI40" s="2">
        <f>((EX40*1.25))</f>
        <v>0</v>
      </c>
      <c r="AJ40" s="2">
        <f t="shared" si="37"/>
        <v>0</v>
      </c>
      <c r="AK40" s="2">
        <v>1176.02</v>
      </c>
      <c r="AL40" s="2">
        <v>898.48</v>
      </c>
      <c r="AM40" s="2">
        <v>75.930000000000007</v>
      </c>
      <c r="AN40" s="2">
        <v>0</v>
      </c>
      <c r="AO40" s="2">
        <v>201.61</v>
      </c>
      <c r="AP40" s="2">
        <v>0</v>
      </c>
      <c r="AQ40" s="2">
        <v>21.2</v>
      </c>
      <c r="AR40" s="2">
        <v>0</v>
      </c>
      <c r="AS40" s="2">
        <v>0</v>
      </c>
      <c r="AT40" s="2">
        <v>122</v>
      </c>
      <c r="AU40" s="2">
        <v>80</v>
      </c>
      <c r="AV40" s="2">
        <v>1</v>
      </c>
      <c r="AW40" s="2">
        <v>1</v>
      </c>
      <c r="AX40" s="2"/>
      <c r="AY40" s="2"/>
      <c r="AZ40" s="2">
        <v>1</v>
      </c>
      <c r="BA40" s="2">
        <v>27.29</v>
      </c>
      <c r="BB40" s="2">
        <v>5.29</v>
      </c>
      <c r="BC40" s="2">
        <v>6.67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59</v>
      </c>
      <c r="BK40" s="2"/>
      <c r="BL40" s="2"/>
      <c r="BM40" s="2">
        <v>8001</v>
      </c>
      <c r="BN40" s="2">
        <v>0</v>
      </c>
      <c r="BO40" s="2" t="s">
        <v>56</v>
      </c>
      <c r="BP40" s="2">
        <v>1</v>
      </c>
      <c r="BQ40" s="2">
        <v>2</v>
      </c>
      <c r="BR40" s="2">
        <v>0</v>
      </c>
      <c r="BS40" s="2">
        <v>27.29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122</v>
      </c>
      <c r="CA40" s="2">
        <v>80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575</v>
      </c>
      <c r="CO40" s="2">
        <v>0</v>
      </c>
      <c r="CP40" s="2">
        <f t="shared" si="38"/>
        <v>577</v>
      </c>
      <c r="CQ40" s="2">
        <f t="shared" si="39"/>
        <v>5992.8616000000002</v>
      </c>
      <c r="CR40" s="2">
        <f t="shared" si="40"/>
        <v>502.08712499999996</v>
      </c>
      <c r="CS40" s="2">
        <f t="shared" si="41"/>
        <v>0</v>
      </c>
      <c r="CT40" s="2">
        <f t="shared" si="42"/>
        <v>6327.2274349999998</v>
      </c>
      <c r="CU40" s="2">
        <f t="shared" si="43"/>
        <v>0</v>
      </c>
      <c r="CV40" s="2">
        <f t="shared" si="44"/>
        <v>24.38</v>
      </c>
      <c r="CW40" s="2">
        <f t="shared" si="45"/>
        <v>0</v>
      </c>
      <c r="CX40" s="2">
        <f t="shared" si="46"/>
        <v>0</v>
      </c>
      <c r="CY40" s="2">
        <f t="shared" si="47"/>
        <v>347.37060000000002</v>
      </c>
      <c r="CZ40" s="2">
        <f t="shared" si="48"/>
        <v>227.78400000000002</v>
      </c>
      <c r="DA40" s="2"/>
      <c r="DB40" s="2"/>
      <c r="DC40" s="2" t="s">
        <v>3</v>
      </c>
      <c r="DD40" s="2" t="s">
        <v>3</v>
      </c>
      <c r="DE40" s="2" t="s">
        <v>33</v>
      </c>
      <c r="DF40" s="2" t="s">
        <v>33</v>
      </c>
      <c r="DG40" s="2" t="s">
        <v>34</v>
      </c>
      <c r="DH40" s="2" t="s">
        <v>3</v>
      </c>
      <c r="DI40" s="2" t="s">
        <v>34</v>
      </c>
      <c r="DJ40" s="2" t="s">
        <v>33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1005</v>
      </c>
      <c r="DV40" s="2" t="s">
        <v>58</v>
      </c>
      <c r="DW40" s="2" t="s">
        <v>58</v>
      </c>
      <c r="DX40" s="2">
        <v>100</v>
      </c>
      <c r="DY40" s="2"/>
      <c r="DZ40" s="2"/>
      <c r="EA40" s="2"/>
      <c r="EB40" s="2"/>
      <c r="EC40" s="2"/>
      <c r="ED40" s="2"/>
      <c r="EE40" s="2">
        <v>42018649</v>
      </c>
      <c r="EF40" s="2">
        <v>2</v>
      </c>
      <c r="EG40" s="2" t="s">
        <v>35</v>
      </c>
      <c r="EH40" s="2">
        <v>0</v>
      </c>
      <c r="EI40" s="2" t="s">
        <v>3</v>
      </c>
      <c r="EJ40" s="2">
        <v>1</v>
      </c>
      <c r="EK40" s="2">
        <v>8001</v>
      </c>
      <c r="EL40" s="2" t="s">
        <v>60</v>
      </c>
      <c r="EM40" s="2" t="s">
        <v>61</v>
      </c>
      <c r="EN40" s="2"/>
      <c r="EO40" s="2" t="s">
        <v>38</v>
      </c>
      <c r="EP40" s="2"/>
      <c r="EQ40" s="2">
        <v>0</v>
      </c>
      <c r="ER40" s="2">
        <v>1176.02</v>
      </c>
      <c r="ES40" s="2">
        <v>898.48</v>
      </c>
      <c r="ET40" s="2">
        <v>75.930000000000007</v>
      </c>
      <c r="EU40" s="2">
        <v>0</v>
      </c>
      <c r="EV40" s="2">
        <v>201.61</v>
      </c>
      <c r="EW40" s="2">
        <v>21.2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9"/>
        <v>0</v>
      </c>
      <c r="FS40" s="2">
        <v>0</v>
      </c>
      <c r="FT40" s="2"/>
      <c r="FU40" s="2"/>
      <c r="FV40" s="2"/>
      <c r="FW40" s="2"/>
      <c r="FX40" s="2">
        <v>122</v>
      </c>
      <c r="FY40" s="2">
        <v>80</v>
      </c>
      <c r="FZ40" s="2"/>
      <c r="GA40" s="2" t="s">
        <v>3</v>
      </c>
      <c r="GB40" s="2"/>
      <c r="GC40" s="2"/>
      <c r="GD40" s="2">
        <v>1</v>
      </c>
      <c r="GE40" s="2"/>
      <c r="GF40" s="2">
        <v>-1245815952</v>
      </c>
      <c r="GG40" s="2">
        <v>2</v>
      </c>
      <c r="GH40" s="2">
        <v>1</v>
      </c>
      <c r="GI40" s="2">
        <v>2</v>
      </c>
      <c r="GJ40" s="2">
        <v>0</v>
      </c>
      <c r="GK40" s="2">
        <v>0</v>
      </c>
      <c r="GL40" s="2">
        <f t="shared" si="50"/>
        <v>0</v>
      </c>
      <c r="GM40" s="2">
        <f t="shared" si="51"/>
        <v>1152.1500000000001</v>
      </c>
      <c r="GN40" s="2">
        <f t="shared" si="52"/>
        <v>1152.1500000000001</v>
      </c>
      <c r="GO40" s="2">
        <f t="shared" si="53"/>
        <v>0</v>
      </c>
      <c r="GP40" s="2">
        <f t="shared" si="54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5"/>
        <v>0</v>
      </c>
      <c r="GW40" s="2">
        <v>1</v>
      </c>
      <c r="GX40" s="2">
        <f t="shared" si="56"/>
        <v>0</v>
      </c>
      <c r="GY40" s="2"/>
      <c r="GZ40" s="2"/>
      <c r="HA40" s="2">
        <v>0</v>
      </c>
      <c r="HB40" s="2">
        <v>0</v>
      </c>
      <c r="HC40" s="2">
        <f t="shared" si="57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ROW(SmtRes!A50)</f>
        <v>50</v>
      </c>
      <c r="D41">
        <f>ROW(EtalonRes!A44)</f>
        <v>44</v>
      </c>
      <c r="E41" t="s">
        <v>55</v>
      </c>
      <c r="F41" t="s">
        <v>56</v>
      </c>
      <c r="G41" t="s">
        <v>57</v>
      </c>
      <c r="H41" t="s">
        <v>58</v>
      </c>
      <c r="I41">
        <f>ROUND(4.5/100,9)</f>
        <v>4.4999999999999998E-2</v>
      </c>
      <c r="J41">
        <v>0</v>
      </c>
      <c r="O41">
        <f t="shared" si="21"/>
        <v>616.72</v>
      </c>
      <c r="P41">
        <f t="shared" si="22"/>
        <v>279.79000000000002</v>
      </c>
      <c r="Q41">
        <f t="shared" si="23"/>
        <v>23.41</v>
      </c>
      <c r="R41">
        <f t="shared" si="24"/>
        <v>0</v>
      </c>
      <c r="S41">
        <f t="shared" si="25"/>
        <v>313.52</v>
      </c>
      <c r="T41">
        <f t="shared" si="26"/>
        <v>0</v>
      </c>
      <c r="U41">
        <f t="shared" si="27"/>
        <v>1.0971</v>
      </c>
      <c r="V41">
        <f t="shared" si="28"/>
        <v>0</v>
      </c>
      <c r="W41">
        <f t="shared" si="29"/>
        <v>0</v>
      </c>
      <c r="X41">
        <f t="shared" si="30"/>
        <v>382.49</v>
      </c>
      <c r="Y41">
        <f t="shared" si="31"/>
        <v>250.82</v>
      </c>
      <c r="AA41">
        <v>42244845</v>
      </c>
      <c r="AB41">
        <f t="shared" si="32"/>
        <v>1225.2439999999999</v>
      </c>
      <c r="AC41">
        <f t="shared" si="33"/>
        <v>898.48</v>
      </c>
      <c r="AD41">
        <f>ROUND(((((ET41*1.25))-((EU41*1.25)))+AE41),6)</f>
        <v>94.912499999999994</v>
      </c>
      <c r="AE41">
        <f>ROUND(((EU41*1.25)),6)</f>
        <v>0</v>
      </c>
      <c r="AF41">
        <f>ROUND(((EV41*1.15)),6)</f>
        <v>231.85149999999999</v>
      </c>
      <c r="AG41">
        <f t="shared" si="35"/>
        <v>0</v>
      </c>
      <c r="AH41">
        <f>((EW41*1.15))</f>
        <v>24.38</v>
      </c>
      <c r="AI41">
        <f>((EX41*1.25))</f>
        <v>0</v>
      </c>
      <c r="AJ41">
        <f t="shared" si="37"/>
        <v>0</v>
      </c>
      <c r="AK41">
        <v>1176.02</v>
      </c>
      <c r="AL41">
        <v>898.48</v>
      </c>
      <c r="AM41">
        <v>75.930000000000007</v>
      </c>
      <c r="AN41">
        <v>0</v>
      </c>
      <c r="AO41">
        <v>201.61</v>
      </c>
      <c r="AP41">
        <v>0</v>
      </c>
      <c r="AQ41">
        <v>21.2</v>
      </c>
      <c r="AR41">
        <v>0</v>
      </c>
      <c r="AS41">
        <v>0</v>
      </c>
      <c r="AT41">
        <v>122</v>
      </c>
      <c r="AU41">
        <v>80</v>
      </c>
      <c r="AV41">
        <v>1</v>
      </c>
      <c r="AW41">
        <v>1</v>
      </c>
      <c r="AZ41">
        <v>1</v>
      </c>
      <c r="BA41">
        <v>30.05</v>
      </c>
      <c r="BB41">
        <v>5.48</v>
      </c>
      <c r="BC41">
        <v>6.92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59</v>
      </c>
      <c r="BM41">
        <v>8001</v>
      </c>
      <c r="BN41">
        <v>0</v>
      </c>
      <c r="BO41" t="s">
        <v>56</v>
      </c>
      <c r="BP41">
        <v>1</v>
      </c>
      <c r="BQ41">
        <v>2</v>
      </c>
      <c r="BR41">
        <v>0</v>
      </c>
      <c r="BS41">
        <v>30.05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122</v>
      </c>
      <c r="CA41">
        <v>80</v>
      </c>
      <c r="CE41">
        <v>0</v>
      </c>
      <c r="CF41">
        <v>0</v>
      </c>
      <c r="CG41">
        <v>0</v>
      </c>
      <c r="CM41">
        <v>0</v>
      </c>
      <c r="CN41" t="s">
        <v>575</v>
      </c>
      <c r="CO41">
        <v>0</v>
      </c>
      <c r="CP41">
        <f t="shared" si="38"/>
        <v>616.72</v>
      </c>
      <c r="CQ41">
        <f t="shared" si="39"/>
        <v>6217.4816000000001</v>
      </c>
      <c r="CR41">
        <f t="shared" si="40"/>
        <v>520.12049999999999</v>
      </c>
      <c r="CS41">
        <f t="shared" si="41"/>
        <v>0</v>
      </c>
      <c r="CT41">
        <f t="shared" si="42"/>
        <v>6967.1375749999997</v>
      </c>
      <c r="CU41">
        <f t="shared" si="43"/>
        <v>0</v>
      </c>
      <c r="CV41">
        <f t="shared" si="44"/>
        <v>24.38</v>
      </c>
      <c r="CW41">
        <f t="shared" si="45"/>
        <v>0</v>
      </c>
      <c r="CX41">
        <f t="shared" si="46"/>
        <v>0</v>
      </c>
      <c r="CY41">
        <f t="shared" si="47"/>
        <v>382.49439999999993</v>
      </c>
      <c r="CZ41">
        <f t="shared" si="48"/>
        <v>250.81599999999997</v>
      </c>
      <c r="DC41" t="s">
        <v>3</v>
      </c>
      <c r="DD41" t="s">
        <v>3</v>
      </c>
      <c r="DE41" t="s">
        <v>33</v>
      </c>
      <c r="DF41" t="s">
        <v>33</v>
      </c>
      <c r="DG41" t="s">
        <v>34</v>
      </c>
      <c r="DH41" t="s">
        <v>3</v>
      </c>
      <c r="DI41" t="s">
        <v>34</v>
      </c>
      <c r="DJ41" t="s">
        <v>33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58</v>
      </c>
      <c r="DW41" t="s">
        <v>58</v>
      </c>
      <c r="DX41">
        <v>100</v>
      </c>
      <c r="EE41">
        <v>42018649</v>
      </c>
      <c r="EF41">
        <v>2</v>
      </c>
      <c r="EG41" t="s">
        <v>35</v>
      </c>
      <c r="EH41">
        <v>0</v>
      </c>
      <c r="EI41" t="s">
        <v>3</v>
      </c>
      <c r="EJ41">
        <v>1</v>
      </c>
      <c r="EK41">
        <v>8001</v>
      </c>
      <c r="EL41" t="s">
        <v>60</v>
      </c>
      <c r="EM41" t="s">
        <v>61</v>
      </c>
      <c r="EO41" t="s">
        <v>38</v>
      </c>
      <c r="EQ41">
        <v>0</v>
      </c>
      <c r="ER41">
        <v>1176.02</v>
      </c>
      <c r="ES41">
        <v>898.48</v>
      </c>
      <c r="ET41">
        <v>75.930000000000007</v>
      </c>
      <c r="EU41">
        <v>0</v>
      </c>
      <c r="EV41">
        <v>201.61</v>
      </c>
      <c r="EW41">
        <v>21.2</v>
      </c>
      <c r="EX41">
        <v>0</v>
      </c>
      <c r="EY41">
        <v>0</v>
      </c>
      <c r="FQ41">
        <v>0</v>
      </c>
      <c r="FR41">
        <f t="shared" si="49"/>
        <v>0</v>
      </c>
      <c r="FS41">
        <v>0</v>
      </c>
      <c r="FX41">
        <v>122</v>
      </c>
      <c r="FY41">
        <v>80</v>
      </c>
      <c r="GA41" t="s">
        <v>3</v>
      </c>
      <c r="GD41">
        <v>1</v>
      </c>
      <c r="GF41">
        <v>-1245815952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50"/>
        <v>0</v>
      </c>
      <c r="GM41">
        <f t="shared" si="51"/>
        <v>1250.03</v>
      </c>
      <c r="GN41">
        <f t="shared" si="52"/>
        <v>1250.03</v>
      </c>
      <c r="GO41">
        <f t="shared" si="53"/>
        <v>0</v>
      </c>
      <c r="GP41">
        <f t="shared" si="54"/>
        <v>0</v>
      </c>
      <c r="GR41">
        <v>0</v>
      </c>
      <c r="GS41">
        <v>3</v>
      </c>
      <c r="GT41">
        <v>0</v>
      </c>
      <c r="GU41" t="s">
        <v>3</v>
      </c>
      <c r="GV41">
        <f t="shared" si="55"/>
        <v>0</v>
      </c>
      <c r="GW41">
        <v>1</v>
      </c>
      <c r="GX41">
        <f t="shared" si="56"/>
        <v>0</v>
      </c>
      <c r="HA41">
        <v>0</v>
      </c>
      <c r="HB41">
        <v>0</v>
      </c>
      <c r="HC41">
        <f t="shared" si="57"/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36</v>
      </c>
      <c r="D42" s="2"/>
      <c r="E42" s="2" t="s">
        <v>62</v>
      </c>
      <c r="F42" s="2" t="s">
        <v>63</v>
      </c>
      <c r="G42" s="2" t="s">
        <v>64</v>
      </c>
      <c r="H42" s="2" t="s">
        <v>49</v>
      </c>
      <c r="I42" s="2">
        <f>I40*J42</f>
        <v>-1.08E-3</v>
      </c>
      <c r="J42" s="2">
        <v>-2.4E-2</v>
      </c>
      <c r="K42" s="2"/>
      <c r="L42" s="2"/>
      <c r="M42" s="2"/>
      <c r="N42" s="2"/>
      <c r="O42" s="2">
        <f t="shared" si="21"/>
        <v>-32.18</v>
      </c>
      <c r="P42" s="2">
        <f t="shared" si="22"/>
        <v>-32.18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-0.04</v>
      </c>
      <c r="X42" s="2">
        <f t="shared" si="30"/>
        <v>0</v>
      </c>
      <c r="Y42" s="2">
        <f t="shared" si="31"/>
        <v>0</v>
      </c>
      <c r="Z42" s="2"/>
      <c r="AA42" s="2">
        <v>42244862</v>
      </c>
      <c r="AB42" s="2">
        <f t="shared" si="32"/>
        <v>2606.89</v>
      </c>
      <c r="AC42" s="2">
        <f t="shared" si="33"/>
        <v>2606.89</v>
      </c>
      <c r="AD42" s="2">
        <f t="shared" ref="AD42:AD47" si="60">ROUND((((ET42)-(EU42))+AE42),6)</f>
        <v>0</v>
      </c>
      <c r="AE42" s="2">
        <f t="shared" ref="AE42:AF47" si="61">ROUND((EU42),6)</f>
        <v>0</v>
      </c>
      <c r="AF42" s="2">
        <f t="shared" si="61"/>
        <v>0</v>
      </c>
      <c r="AG42" s="2">
        <f t="shared" si="35"/>
        <v>0</v>
      </c>
      <c r="AH42" s="2">
        <f t="shared" ref="AH42:AI47" si="62">(EW42)</f>
        <v>0</v>
      </c>
      <c r="AI42" s="2">
        <f t="shared" si="62"/>
        <v>0</v>
      </c>
      <c r="AJ42" s="2">
        <f t="shared" si="37"/>
        <v>41.41</v>
      </c>
      <c r="AK42" s="2">
        <v>2606.89</v>
      </c>
      <c r="AL42" s="2">
        <v>2606.89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41.41</v>
      </c>
      <c r="AT42" s="2">
        <v>122</v>
      </c>
      <c r="AU42" s="2">
        <v>80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11.43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65</v>
      </c>
      <c r="BK42" s="2"/>
      <c r="BL42" s="2"/>
      <c r="BM42" s="2">
        <v>8001</v>
      </c>
      <c r="BN42" s="2">
        <v>0</v>
      </c>
      <c r="BO42" s="2" t="s">
        <v>63</v>
      </c>
      <c r="BP42" s="2">
        <v>1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122</v>
      </c>
      <c r="CA42" s="2">
        <v>80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8"/>
        <v>-32.18</v>
      </c>
      <c r="CQ42" s="2">
        <f t="shared" si="39"/>
        <v>29796.752699999997</v>
      </c>
      <c r="CR42" s="2">
        <f t="shared" si="40"/>
        <v>0</v>
      </c>
      <c r="CS42" s="2">
        <f t="shared" si="41"/>
        <v>0</v>
      </c>
      <c r="CT42" s="2">
        <f t="shared" si="42"/>
        <v>0</v>
      </c>
      <c r="CU42" s="2">
        <f t="shared" si="43"/>
        <v>0</v>
      </c>
      <c r="CV42" s="2">
        <f t="shared" si="44"/>
        <v>0</v>
      </c>
      <c r="CW42" s="2">
        <f t="shared" si="45"/>
        <v>0</v>
      </c>
      <c r="CX42" s="2">
        <f t="shared" si="46"/>
        <v>41.41</v>
      </c>
      <c r="CY42" s="2">
        <f t="shared" si="47"/>
        <v>0</v>
      </c>
      <c r="CZ42" s="2">
        <f t="shared" si="48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49</v>
      </c>
      <c r="DW42" s="2" t="s">
        <v>49</v>
      </c>
      <c r="DX42" s="2">
        <v>1000</v>
      </c>
      <c r="DY42" s="2"/>
      <c r="DZ42" s="2"/>
      <c r="EA42" s="2"/>
      <c r="EB42" s="2"/>
      <c r="EC42" s="2"/>
      <c r="ED42" s="2"/>
      <c r="EE42" s="2">
        <v>42018649</v>
      </c>
      <c r="EF42" s="2">
        <v>2</v>
      </c>
      <c r="EG42" s="2" t="s">
        <v>35</v>
      </c>
      <c r="EH42" s="2">
        <v>0</v>
      </c>
      <c r="EI42" s="2" t="s">
        <v>3</v>
      </c>
      <c r="EJ42" s="2">
        <v>1</v>
      </c>
      <c r="EK42" s="2">
        <v>8001</v>
      </c>
      <c r="EL42" s="2" t="s">
        <v>60</v>
      </c>
      <c r="EM42" s="2" t="s">
        <v>61</v>
      </c>
      <c r="EN42" s="2"/>
      <c r="EO42" s="2" t="s">
        <v>3</v>
      </c>
      <c r="EP42" s="2"/>
      <c r="EQ42" s="2">
        <v>0</v>
      </c>
      <c r="ER42" s="2">
        <v>2606.89</v>
      </c>
      <c r="ES42" s="2">
        <v>2606.89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9"/>
        <v>0</v>
      </c>
      <c r="FS42" s="2">
        <v>0</v>
      </c>
      <c r="FT42" s="2"/>
      <c r="FU42" s="2"/>
      <c r="FV42" s="2"/>
      <c r="FW42" s="2"/>
      <c r="FX42" s="2">
        <v>122</v>
      </c>
      <c r="FY42" s="2">
        <v>80</v>
      </c>
      <c r="FZ42" s="2"/>
      <c r="GA42" s="2" t="s">
        <v>3</v>
      </c>
      <c r="GB42" s="2"/>
      <c r="GC42" s="2"/>
      <c r="GD42" s="2">
        <v>1</v>
      </c>
      <c r="GE42" s="2"/>
      <c r="GF42" s="2">
        <v>1313199458</v>
      </c>
      <c r="GG42" s="2">
        <v>2</v>
      </c>
      <c r="GH42" s="2">
        <v>1</v>
      </c>
      <c r="GI42" s="2">
        <v>2</v>
      </c>
      <c r="GJ42" s="2">
        <v>0</v>
      </c>
      <c r="GK42" s="2">
        <v>0</v>
      </c>
      <c r="GL42" s="2">
        <f t="shared" si="50"/>
        <v>0</v>
      </c>
      <c r="GM42" s="2">
        <f t="shared" si="51"/>
        <v>-32.18</v>
      </c>
      <c r="GN42" s="2">
        <f t="shared" si="52"/>
        <v>-32.18</v>
      </c>
      <c r="GO42" s="2">
        <f t="shared" si="53"/>
        <v>0</v>
      </c>
      <c r="GP42" s="2">
        <f t="shared" si="54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5"/>
        <v>0</v>
      </c>
      <c r="GW42" s="2">
        <v>1</v>
      </c>
      <c r="GX42" s="2">
        <f t="shared" si="56"/>
        <v>0</v>
      </c>
      <c r="GY42" s="2"/>
      <c r="GZ42" s="2"/>
      <c r="HA42" s="2">
        <v>0</v>
      </c>
      <c r="HB42" s="2">
        <v>0</v>
      </c>
      <c r="HC42" s="2">
        <f t="shared" si="57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46</v>
      </c>
      <c r="E43" t="s">
        <v>62</v>
      </c>
      <c r="F43" t="s">
        <v>63</v>
      </c>
      <c r="G43" t="s">
        <v>64</v>
      </c>
      <c r="H43" t="s">
        <v>49</v>
      </c>
      <c r="I43">
        <f>I41*J43</f>
        <v>-1.08E-3</v>
      </c>
      <c r="J43">
        <v>-2.4E-2</v>
      </c>
      <c r="O43">
        <f t="shared" si="21"/>
        <v>-36.49</v>
      </c>
      <c r="P43">
        <f t="shared" si="22"/>
        <v>-36.49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-0.04</v>
      </c>
      <c r="X43">
        <f t="shared" si="30"/>
        <v>0</v>
      </c>
      <c r="Y43">
        <f t="shared" si="31"/>
        <v>0</v>
      </c>
      <c r="AA43">
        <v>42244845</v>
      </c>
      <c r="AB43">
        <f t="shared" si="32"/>
        <v>2606.89</v>
      </c>
      <c r="AC43">
        <f t="shared" si="33"/>
        <v>2606.89</v>
      </c>
      <c r="AD43">
        <f t="shared" si="60"/>
        <v>0</v>
      </c>
      <c r="AE43">
        <f t="shared" si="61"/>
        <v>0</v>
      </c>
      <c r="AF43">
        <f t="shared" si="61"/>
        <v>0</v>
      </c>
      <c r="AG43">
        <f t="shared" si="35"/>
        <v>0</v>
      </c>
      <c r="AH43">
        <f t="shared" si="62"/>
        <v>0</v>
      </c>
      <c r="AI43">
        <f t="shared" si="62"/>
        <v>0</v>
      </c>
      <c r="AJ43">
        <f t="shared" si="37"/>
        <v>41.41</v>
      </c>
      <c r="AK43">
        <v>2606.89</v>
      </c>
      <c r="AL43">
        <v>2606.89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41.41</v>
      </c>
      <c r="AT43">
        <v>122</v>
      </c>
      <c r="AU43">
        <v>80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12.96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65</v>
      </c>
      <c r="BM43">
        <v>8001</v>
      </c>
      <c r="BN43">
        <v>0</v>
      </c>
      <c r="BO43" t="s">
        <v>63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122</v>
      </c>
      <c r="CA43">
        <v>80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8"/>
        <v>-36.49</v>
      </c>
      <c r="CQ43">
        <f t="shared" si="39"/>
        <v>33785.294399999999</v>
      </c>
      <c r="CR43">
        <f t="shared" si="40"/>
        <v>0</v>
      </c>
      <c r="CS43">
        <f t="shared" si="41"/>
        <v>0</v>
      </c>
      <c r="CT43">
        <f t="shared" si="42"/>
        <v>0</v>
      </c>
      <c r="CU43">
        <f t="shared" si="43"/>
        <v>0</v>
      </c>
      <c r="CV43">
        <f t="shared" si="44"/>
        <v>0</v>
      </c>
      <c r="CW43">
        <f t="shared" si="45"/>
        <v>0</v>
      </c>
      <c r="CX43">
        <f t="shared" si="46"/>
        <v>41.41</v>
      </c>
      <c r="CY43">
        <f t="shared" si="47"/>
        <v>0</v>
      </c>
      <c r="CZ43">
        <f t="shared" si="48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49</v>
      </c>
      <c r="DW43" t="s">
        <v>49</v>
      </c>
      <c r="DX43">
        <v>1000</v>
      </c>
      <c r="EE43">
        <v>42018649</v>
      </c>
      <c r="EF43">
        <v>2</v>
      </c>
      <c r="EG43" t="s">
        <v>35</v>
      </c>
      <c r="EH43">
        <v>0</v>
      </c>
      <c r="EI43" t="s">
        <v>3</v>
      </c>
      <c r="EJ43">
        <v>1</v>
      </c>
      <c r="EK43">
        <v>8001</v>
      </c>
      <c r="EL43" t="s">
        <v>60</v>
      </c>
      <c r="EM43" t="s">
        <v>61</v>
      </c>
      <c r="EO43" t="s">
        <v>3</v>
      </c>
      <c r="EQ43">
        <v>0</v>
      </c>
      <c r="ER43">
        <v>2606.89</v>
      </c>
      <c r="ES43">
        <v>2606.89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9"/>
        <v>0</v>
      </c>
      <c r="FS43">
        <v>0</v>
      </c>
      <c r="FX43">
        <v>122</v>
      </c>
      <c r="FY43">
        <v>80</v>
      </c>
      <c r="GA43" t="s">
        <v>3</v>
      </c>
      <c r="GD43">
        <v>1</v>
      </c>
      <c r="GF43">
        <v>1313199458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50"/>
        <v>0</v>
      </c>
      <c r="GM43">
        <f t="shared" si="51"/>
        <v>-36.49</v>
      </c>
      <c r="GN43">
        <f t="shared" si="52"/>
        <v>-36.49</v>
      </c>
      <c r="GO43">
        <f t="shared" si="53"/>
        <v>0</v>
      </c>
      <c r="GP43">
        <f t="shared" si="54"/>
        <v>0</v>
      </c>
      <c r="GR43">
        <v>0</v>
      </c>
      <c r="GS43">
        <v>3</v>
      </c>
      <c r="GT43">
        <v>0</v>
      </c>
      <c r="GU43" t="s">
        <v>3</v>
      </c>
      <c r="GV43">
        <f t="shared" si="55"/>
        <v>0</v>
      </c>
      <c r="GW43">
        <v>1</v>
      </c>
      <c r="GX43">
        <f t="shared" si="56"/>
        <v>0</v>
      </c>
      <c r="HA43">
        <v>0</v>
      </c>
      <c r="HB43">
        <v>0</v>
      </c>
      <c r="HC43">
        <f t="shared" si="57"/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38</v>
      </c>
      <c r="D44" s="2"/>
      <c r="E44" s="2" t="s">
        <v>66</v>
      </c>
      <c r="F44" s="2" t="s">
        <v>67</v>
      </c>
      <c r="G44" s="2" t="s">
        <v>68</v>
      </c>
      <c r="H44" s="2" t="s">
        <v>49</v>
      </c>
      <c r="I44" s="2">
        <f>I40*J44</f>
        <v>-1.0800000000000001E-2</v>
      </c>
      <c r="J44" s="2">
        <v>-0.24000000000000002</v>
      </c>
      <c r="K44" s="2"/>
      <c r="L44" s="2"/>
      <c r="M44" s="2"/>
      <c r="N44" s="2"/>
      <c r="O44" s="2">
        <f t="shared" si="21"/>
        <v>-222.6</v>
      </c>
      <c r="P44" s="2">
        <f t="shared" si="22"/>
        <v>-222.6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-0.44</v>
      </c>
      <c r="X44" s="2">
        <f t="shared" si="30"/>
        <v>0</v>
      </c>
      <c r="Y44" s="2">
        <f t="shared" si="31"/>
        <v>0</v>
      </c>
      <c r="Z44" s="2"/>
      <c r="AA44" s="2">
        <v>42244862</v>
      </c>
      <c r="AB44" s="2">
        <f t="shared" si="32"/>
        <v>3390</v>
      </c>
      <c r="AC44" s="2">
        <f t="shared" si="33"/>
        <v>3390</v>
      </c>
      <c r="AD44" s="2">
        <f t="shared" si="60"/>
        <v>0</v>
      </c>
      <c r="AE44" s="2">
        <f t="shared" si="61"/>
        <v>0</v>
      </c>
      <c r="AF44" s="2">
        <f t="shared" si="61"/>
        <v>0</v>
      </c>
      <c r="AG44" s="2">
        <f t="shared" si="35"/>
        <v>0</v>
      </c>
      <c r="AH44" s="2">
        <f t="shared" si="62"/>
        <v>0</v>
      </c>
      <c r="AI44" s="2">
        <f t="shared" si="62"/>
        <v>0</v>
      </c>
      <c r="AJ44" s="2">
        <f t="shared" si="37"/>
        <v>40.6</v>
      </c>
      <c r="AK44" s="2">
        <v>3390</v>
      </c>
      <c r="AL44" s="2">
        <v>3390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40.6</v>
      </c>
      <c r="AT44" s="2">
        <v>122</v>
      </c>
      <c r="AU44" s="2">
        <v>80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6.08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69</v>
      </c>
      <c r="BK44" s="2"/>
      <c r="BL44" s="2"/>
      <c r="BM44" s="2">
        <v>8001</v>
      </c>
      <c r="BN44" s="2">
        <v>0</v>
      </c>
      <c r="BO44" s="2" t="s">
        <v>67</v>
      </c>
      <c r="BP44" s="2">
        <v>1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122</v>
      </c>
      <c r="CA44" s="2">
        <v>80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8"/>
        <v>-222.6</v>
      </c>
      <c r="CQ44" s="2">
        <f t="shared" si="39"/>
        <v>20611.2</v>
      </c>
      <c r="CR44" s="2">
        <f t="shared" si="40"/>
        <v>0</v>
      </c>
      <c r="CS44" s="2">
        <f t="shared" si="41"/>
        <v>0</v>
      </c>
      <c r="CT44" s="2">
        <f t="shared" si="42"/>
        <v>0</v>
      </c>
      <c r="CU44" s="2">
        <f t="shared" si="43"/>
        <v>0</v>
      </c>
      <c r="CV44" s="2">
        <f t="shared" si="44"/>
        <v>0</v>
      </c>
      <c r="CW44" s="2">
        <f t="shared" si="45"/>
        <v>0</v>
      </c>
      <c r="CX44" s="2">
        <f t="shared" si="46"/>
        <v>40.6</v>
      </c>
      <c r="CY44" s="2">
        <f t="shared" si="47"/>
        <v>0</v>
      </c>
      <c r="CZ44" s="2">
        <f t="shared" si="48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49</v>
      </c>
      <c r="DW44" s="2" t="s">
        <v>49</v>
      </c>
      <c r="DX44" s="2">
        <v>1000</v>
      </c>
      <c r="DY44" s="2"/>
      <c r="DZ44" s="2"/>
      <c r="EA44" s="2"/>
      <c r="EB44" s="2"/>
      <c r="EC44" s="2"/>
      <c r="ED44" s="2"/>
      <c r="EE44" s="2">
        <v>42018649</v>
      </c>
      <c r="EF44" s="2">
        <v>2</v>
      </c>
      <c r="EG44" s="2" t="s">
        <v>35</v>
      </c>
      <c r="EH44" s="2">
        <v>0</v>
      </c>
      <c r="EI44" s="2" t="s">
        <v>3</v>
      </c>
      <c r="EJ44" s="2">
        <v>1</v>
      </c>
      <c r="EK44" s="2">
        <v>8001</v>
      </c>
      <c r="EL44" s="2" t="s">
        <v>60</v>
      </c>
      <c r="EM44" s="2" t="s">
        <v>61</v>
      </c>
      <c r="EN44" s="2"/>
      <c r="EO44" s="2" t="s">
        <v>3</v>
      </c>
      <c r="EP44" s="2"/>
      <c r="EQ44" s="2">
        <v>0</v>
      </c>
      <c r="ER44" s="2">
        <v>3390</v>
      </c>
      <c r="ES44" s="2">
        <v>3390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9"/>
        <v>0</v>
      </c>
      <c r="FS44" s="2">
        <v>0</v>
      </c>
      <c r="FT44" s="2"/>
      <c r="FU44" s="2"/>
      <c r="FV44" s="2"/>
      <c r="FW44" s="2"/>
      <c r="FX44" s="2">
        <v>122</v>
      </c>
      <c r="FY44" s="2">
        <v>80</v>
      </c>
      <c r="FZ44" s="2"/>
      <c r="GA44" s="2" t="s">
        <v>3</v>
      </c>
      <c r="GB44" s="2"/>
      <c r="GC44" s="2"/>
      <c r="GD44" s="2">
        <v>1</v>
      </c>
      <c r="GE44" s="2"/>
      <c r="GF44" s="2">
        <v>-1622221180</v>
      </c>
      <c r="GG44" s="2">
        <v>2</v>
      </c>
      <c r="GH44" s="2">
        <v>1</v>
      </c>
      <c r="GI44" s="2">
        <v>2</v>
      </c>
      <c r="GJ44" s="2">
        <v>0</v>
      </c>
      <c r="GK44" s="2">
        <v>0</v>
      </c>
      <c r="GL44" s="2">
        <f t="shared" si="50"/>
        <v>0</v>
      </c>
      <c r="GM44" s="2">
        <f t="shared" si="51"/>
        <v>-222.6</v>
      </c>
      <c r="GN44" s="2">
        <f t="shared" si="52"/>
        <v>-222.6</v>
      </c>
      <c r="GO44" s="2">
        <f t="shared" si="53"/>
        <v>0</v>
      </c>
      <c r="GP44" s="2">
        <f t="shared" si="54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5"/>
        <v>0</v>
      </c>
      <c r="GW44" s="2">
        <v>1</v>
      </c>
      <c r="GX44" s="2">
        <f t="shared" si="56"/>
        <v>0</v>
      </c>
      <c r="GY44" s="2"/>
      <c r="GZ44" s="2"/>
      <c r="HA44" s="2">
        <v>0</v>
      </c>
      <c r="HB44" s="2">
        <v>0</v>
      </c>
      <c r="HC44" s="2">
        <f t="shared" si="57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48</v>
      </c>
      <c r="E45" t="s">
        <v>66</v>
      </c>
      <c r="F45" t="s">
        <v>67</v>
      </c>
      <c r="G45" t="s">
        <v>68</v>
      </c>
      <c r="H45" t="s">
        <v>49</v>
      </c>
      <c r="I45">
        <f>I41*J45</f>
        <v>-1.0800000000000001E-2</v>
      </c>
      <c r="J45">
        <v>-0.24000000000000002</v>
      </c>
      <c r="O45">
        <f t="shared" si="21"/>
        <v>-227.73</v>
      </c>
      <c r="P45">
        <f t="shared" si="22"/>
        <v>-227.73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-0.44</v>
      </c>
      <c r="X45">
        <f t="shared" si="30"/>
        <v>0</v>
      </c>
      <c r="Y45">
        <f t="shared" si="31"/>
        <v>0</v>
      </c>
      <c r="AA45">
        <v>42244845</v>
      </c>
      <c r="AB45">
        <f t="shared" si="32"/>
        <v>3390</v>
      </c>
      <c r="AC45">
        <f t="shared" si="33"/>
        <v>3390</v>
      </c>
      <c r="AD45">
        <f t="shared" si="60"/>
        <v>0</v>
      </c>
      <c r="AE45">
        <f t="shared" si="61"/>
        <v>0</v>
      </c>
      <c r="AF45">
        <f t="shared" si="61"/>
        <v>0</v>
      </c>
      <c r="AG45">
        <f t="shared" si="35"/>
        <v>0</v>
      </c>
      <c r="AH45">
        <f t="shared" si="62"/>
        <v>0</v>
      </c>
      <c r="AI45">
        <f t="shared" si="62"/>
        <v>0</v>
      </c>
      <c r="AJ45">
        <f t="shared" si="37"/>
        <v>40.6</v>
      </c>
      <c r="AK45">
        <v>3390</v>
      </c>
      <c r="AL45">
        <v>3390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40.6</v>
      </c>
      <c r="AT45">
        <v>122</v>
      </c>
      <c r="AU45">
        <v>80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6.22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69</v>
      </c>
      <c r="BM45">
        <v>8001</v>
      </c>
      <c r="BN45">
        <v>0</v>
      </c>
      <c r="BO45" t="s">
        <v>67</v>
      </c>
      <c r="BP45">
        <v>1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122</v>
      </c>
      <c r="CA45">
        <v>80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8"/>
        <v>-227.73</v>
      </c>
      <c r="CQ45">
        <f t="shared" si="39"/>
        <v>21085.8</v>
      </c>
      <c r="CR45">
        <f t="shared" si="40"/>
        <v>0</v>
      </c>
      <c r="CS45">
        <f t="shared" si="41"/>
        <v>0</v>
      </c>
      <c r="CT45">
        <f t="shared" si="42"/>
        <v>0</v>
      </c>
      <c r="CU45">
        <f t="shared" si="43"/>
        <v>0</v>
      </c>
      <c r="CV45">
        <f t="shared" si="44"/>
        <v>0</v>
      </c>
      <c r="CW45">
        <f t="shared" si="45"/>
        <v>0</v>
      </c>
      <c r="CX45">
        <f t="shared" si="46"/>
        <v>40.6</v>
      </c>
      <c r="CY45">
        <f t="shared" si="47"/>
        <v>0</v>
      </c>
      <c r="CZ45">
        <f t="shared" si="48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49</v>
      </c>
      <c r="DW45" t="s">
        <v>49</v>
      </c>
      <c r="DX45">
        <v>1000</v>
      </c>
      <c r="EE45">
        <v>42018649</v>
      </c>
      <c r="EF45">
        <v>2</v>
      </c>
      <c r="EG45" t="s">
        <v>35</v>
      </c>
      <c r="EH45">
        <v>0</v>
      </c>
      <c r="EI45" t="s">
        <v>3</v>
      </c>
      <c r="EJ45">
        <v>1</v>
      </c>
      <c r="EK45">
        <v>8001</v>
      </c>
      <c r="EL45" t="s">
        <v>60</v>
      </c>
      <c r="EM45" t="s">
        <v>61</v>
      </c>
      <c r="EO45" t="s">
        <v>3</v>
      </c>
      <c r="EQ45">
        <v>0</v>
      </c>
      <c r="ER45">
        <v>3390</v>
      </c>
      <c r="ES45">
        <v>3390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9"/>
        <v>0</v>
      </c>
      <c r="FS45">
        <v>0</v>
      </c>
      <c r="FX45">
        <v>122</v>
      </c>
      <c r="FY45">
        <v>80</v>
      </c>
      <c r="GA45" t="s">
        <v>3</v>
      </c>
      <c r="GD45">
        <v>1</v>
      </c>
      <c r="GF45">
        <v>-1622221180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50"/>
        <v>0</v>
      </c>
      <c r="GM45">
        <f t="shared" si="51"/>
        <v>-227.73</v>
      </c>
      <c r="GN45">
        <f t="shared" si="52"/>
        <v>-227.73</v>
      </c>
      <c r="GO45">
        <f t="shared" si="53"/>
        <v>0</v>
      </c>
      <c r="GP45">
        <f t="shared" si="54"/>
        <v>0</v>
      </c>
      <c r="GR45">
        <v>0</v>
      </c>
      <c r="GS45">
        <v>3</v>
      </c>
      <c r="GT45">
        <v>0</v>
      </c>
      <c r="GU45" t="s">
        <v>3</v>
      </c>
      <c r="GV45">
        <f t="shared" si="55"/>
        <v>0</v>
      </c>
      <c r="GW45">
        <v>1</v>
      </c>
      <c r="GX45">
        <f t="shared" si="56"/>
        <v>0</v>
      </c>
      <c r="HA45">
        <v>0</v>
      </c>
      <c r="HB45">
        <v>0</v>
      </c>
      <c r="HC45">
        <f t="shared" si="57"/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40</v>
      </c>
      <c r="D46" s="2"/>
      <c r="E46" s="2" t="s">
        <v>70</v>
      </c>
      <c r="F46" s="2" t="s">
        <v>71</v>
      </c>
      <c r="G46" s="2" t="s">
        <v>72</v>
      </c>
      <c r="H46" s="2" t="s">
        <v>73</v>
      </c>
      <c r="I46" s="2">
        <f>I40*J46</f>
        <v>21.6</v>
      </c>
      <c r="J46" s="2">
        <v>480.00000000000006</v>
      </c>
      <c r="K46" s="2"/>
      <c r="L46" s="2"/>
      <c r="M46" s="2"/>
      <c r="N46" s="2"/>
      <c r="O46" s="2">
        <f t="shared" si="21"/>
        <v>2938.26</v>
      </c>
      <c r="P46" s="2">
        <f t="shared" si="22"/>
        <v>2938.26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1.08</v>
      </c>
      <c r="X46" s="2">
        <f t="shared" si="30"/>
        <v>0</v>
      </c>
      <c r="Y46" s="2">
        <f t="shared" si="31"/>
        <v>0</v>
      </c>
      <c r="Z46" s="2"/>
      <c r="AA46" s="2">
        <v>42244862</v>
      </c>
      <c r="AB46" s="2">
        <f t="shared" si="32"/>
        <v>14.41</v>
      </c>
      <c r="AC46" s="2">
        <f t="shared" si="33"/>
        <v>14.41</v>
      </c>
      <c r="AD46" s="2">
        <f t="shared" si="60"/>
        <v>0</v>
      </c>
      <c r="AE46" s="2">
        <f t="shared" si="61"/>
        <v>0</v>
      </c>
      <c r="AF46" s="2">
        <f t="shared" si="61"/>
        <v>0</v>
      </c>
      <c r="AG46" s="2">
        <f t="shared" si="35"/>
        <v>0</v>
      </c>
      <c r="AH46" s="2">
        <f t="shared" si="62"/>
        <v>0</v>
      </c>
      <c r="AI46" s="2">
        <f t="shared" si="62"/>
        <v>0</v>
      </c>
      <c r="AJ46" s="2">
        <f t="shared" si="37"/>
        <v>0.05</v>
      </c>
      <c r="AK46" s="2">
        <v>14.41</v>
      </c>
      <c r="AL46" s="2">
        <v>14.41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0.05</v>
      </c>
      <c r="AT46" s="2">
        <v>122</v>
      </c>
      <c r="AU46" s="2">
        <v>80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9.44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74</v>
      </c>
      <c r="BK46" s="2"/>
      <c r="BL46" s="2"/>
      <c r="BM46" s="2">
        <v>8001</v>
      </c>
      <c r="BN46" s="2">
        <v>0</v>
      </c>
      <c r="BO46" s="2" t="s">
        <v>71</v>
      </c>
      <c r="BP46" s="2">
        <v>1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122</v>
      </c>
      <c r="CA46" s="2">
        <v>80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8"/>
        <v>2938.26</v>
      </c>
      <c r="CQ46" s="2">
        <f t="shared" si="39"/>
        <v>136.03039999999999</v>
      </c>
      <c r="CR46" s="2">
        <f t="shared" si="40"/>
        <v>0</v>
      </c>
      <c r="CS46" s="2">
        <f t="shared" si="41"/>
        <v>0</v>
      </c>
      <c r="CT46" s="2">
        <f t="shared" si="42"/>
        <v>0</v>
      </c>
      <c r="CU46" s="2">
        <f t="shared" si="43"/>
        <v>0</v>
      </c>
      <c r="CV46" s="2">
        <f t="shared" si="44"/>
        <v>0</v>
      </c>
      <c r="CW46" s="2">
        <f t="shared" si="45"/>
        <v>0</v>
      </c>
      <c r="CX46" s="2">
        <f t="shared" si="46"/>
        <v>0.05</v>
      </c>
      <c r="CY46" s="2">
        <f t="shared" si="47"/>
        <v>0</v>
      </c>
      <c r="CZ46" s="2">
        <f t="shared" si="48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73</v>
      </c>
      <c r="DW46" s="2" t="s">
        <v>73</v>
      </c>
      <c r="DX46" s="2">
        <v>1</v>
      </c>
      <c r="DY46" s="2"/>
      <c r="DZ46" s="2"/>
      <c r="EA46" s="2"/>
      <c r="EB46" s="2"/>
      <c r="EC46" s="2"/>
      <c r="ED46" s="2"/>
      <c r="EE46" s="2">
        <v>42018649</v>
      </c>
      <c r="EF46" s="2">
        <v>2</v>
      </c>
      <c r="EG46" s="2" t="s">
        <v>35</v>
      </c>
      <c r="EH46" s="2">
        <v>0</v>
      </c>
      <c r="EI46" s="2" t="s">
        <v>3</v>
      </c>
      <c r="EJ46" s="2">
        <v>1</v>
      </c>
      <c r="EK46" s="2">
        <v>8001</v>
      </c>
      <c r="EL46" s="2" t="s">
        <v>60</v>
      </c>
      <c r="EM46" s="2" t="s">
        <v>61</v>
      </c>
      <c r="EN46" s="2"/>
      <c r="EO46" s="2" t="s">
        <v>3</v>
      </c>
      <c r="EP46" s="2"/>
      <c r="EQ46" s="2">
        <v>0</v>
      </c>
      <c r="ER46" s="2">
        <v>14.41</v>
      </c>
      <c r="ES46" s="2">
        <v>14.41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9"/>
        <v>0</v>
      </c>
      <c r="FS46" s="2">
        <v>0</v>
      </c>
      <c r="FT46" s="2"/>
      <c r="FU46" s="2"/>
      <c r="FV46" s="2"/>
      <c r="FW46" s="2"/>
      <c r="FX46" s="2">
        <v>122</v>
      </c>
      <c r="FY46" s="2">
        <v>80</v>
      </c>
      <c r="FZ46" s="2"/>
      <c r="GA46" s="2" t="s">
        <v>3</v>
      </c>
      <c r="GB46" s="2"/>
      <c r="GC46" s="2"/>
      <c r="GD46" s="2">
        <v>1</v>
      </c>
      <c r="GE46" s="2"/>
      <c r="GF46" s="2">
        <v>1622857882</v>
      </c>
      <c r="GG46" s="2">
        <v>2</v>
      </c>
      <c r="GH46" s="2">
        <v>1</v>
      </c>
      <c r="GI46" s="2">
        <v>2</v>
      </c>
      <c r="GJ46" s="2">
        <v>0</v>
      </c>
      <c r="GK46" s="2">
        <v>0</v>
      </c>
      <c r="GL46" s="2">
        <f t="shared" si="50"/>
        <v>0</v>
      </c>
      <c r="GM46" s="2">
        <f t="shared" si="51"/>
        <v>2938.26</v>
      </c>
      <c r="GN46" s="2">
        <f t="shared" si="52"/>
        <v>2938.26</v>
      </c>
      <c r="GO46" s="2">
        <f t="shared" si="53"/>
        <v>0</v>
      </c>
      <c r="GP46" s="2">
        <f t="shared" si="54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5"/>
        <v>0</v>
      </c>
      <c r="GW46" s="2">
        <v>1</v>
      </c>
      <c r="GX46" s="2">
        <f t="shared" si="56"/>
        <v>0</v>
      </c>
      <c r="GY46" s="2"/>
      <c r="GZ46" s="2"/>
      <c r="HA46" s="2">
        <v>0</v>
      </c>
      <c r="HB46" s="2">
        <v>0</v>
      </c>
      <c r="HC46" s="2">
        <f t="shared" si="57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50</v>
      </c>
      <c r="E47" t="s">
        <v>70</v>
      </c>
      <c r="F47" t="s">
        <v>71</v>
      </c>
      <c r="G47" t="s">
        <v>72</v>
      </c>
      <c r="H47" t="s">
        <v>73</v>
      </c>
      <c r="I47">
        <f>I41*J47</f>
        <v>21.6</v>
      </c>
      <c r="J47">
        <v>480.00000000000006</v>
      </c>
      <c r="O47">
        <f t="shared" si="21"/>
        <v>3240.17</v>
      </c>
      <c r="P47">
        <f t="shared" si="22"/>
        <v>3240.17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1.08</v>
      </c>
      <c r="X47">
        <f t="shared" si="30"/>
        <v>0</v>
      </c>
      <c r="Y47">
        <f t="shared" si="31"/>
        <v>0</v>
      </c>
      <c r="AA47">
        <v>42244845</v>
      </c>
      <c r="AB47">
        <f t="shared" si="32"/>
        <v>14.41</v>
      </c>
      <c r="AC47">
        <f t="shared" si="33"/>
        <v>14.41</v>
      </c>
      <c r="AD47">
        <f t="shared" si="60"/>
        <v>0</v>
      </c>
      <c r="AE47">
        <f t="shared" si="61"/>
        <v>0</v>
      </c>
      <c r="AF47">
        <f t="shared" si="61"/>
        <v>0</v>
      </c>
      <c r="AG47">
        <f t="shared" si="35"/>
        <v>0</v>
      </c>
      <c r="AH47">
        <f t="shared" si="62"/>
        <v>0</v>
      </c>
      <c r="AI47">
        <f t="shared" si="62"/>
        <v>0</v>
      </c>
      <c r="AJ47">
        <f t="shared" si="37"/>
        <v>0.05</v>
      </c>
      <c r="AK47">
        <v>14.41</v>
      </c>
      <c r="AL47">
        <v>14.41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0.05</v>
      </c>
      <c r="AT47">
        <v>122</v>
      </c>
      <c r="AU47">
        <v>80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10.41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74</v>
      </c>
      <c r="BM47">
        <v>8001</v>
      </c>
      <c r="BN47">
        <v>0</v>
      </c>
      <c r="BO47" t="s">
        <v>71</v>
      </c>
      <c r="BP47">
        <v>1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122</v>
      </c>
      <c r="CA47">
        <v>80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8"/>
        <v>3240.17</v>
      </c>
      <c r="CQ47">
        <f t="shared" si="39"/>
        <v>150.00810000000001</v>
      </c>
      <c r="CR47">
        <f t="shared" si="40"/>
        <v>0</v>
      </c>
      <c r="CS47">
        <f t="shared" si="41"/>
        <v>0</v>
      </c>
      <c r="CT47">
        <f t="shared" si="42"/>
        <v>0</v>
      </c>
      <c r="CU47">
        <f t="shared" si="43"/>
        <v>0</v>
      </c>
      <c r="CV47">
        <f t="shared" si="44"/>
        <v>0</v>
      </c>
      <c r="CW47">
        <f t="shared" si="45"/>
        <v>0</v>
      </c>
      <c r="CX47">
        <f t="shared" si="46"/>
        <v>0.05</v>
      </c>
      <c r="CY47">
        <f t="shared" si="47"/>
        <v>0</v>
      </c>
      <c r="CZ47">
        <f t="shared" si="48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73</v>
      </c>
      <c r="DW47" t="s">
        <v>73</v>
      </c>
      <c r="DX47">
        <v>1</v>
      </c>
      <c r="EE47">
        <v>42018649</v>
      </c>
      <c r="EF47">
        <v>2</v>
      </c>
      <c r="EG47" t="s">
        <v>35</v>
      </c>
      <c r="EH47">
        <v>0</v>
      </c>
      <c r="EI47" t="s">
        <v>3</v>
      </c>
      <c r="EJ47">
        <v>1</v>
      </c>
      <c r="EK47">
        <v>8001</v>
      </c>
      <c r="EL47" t="s">
        <v>60</v>
      </c>
      <c r="EM47" t="s">
        <v>61</v>
      </c>
      <c r="EO47" t="s">
        <v>3</v>
      </c>
      <c r="EQ47">
        <v>0</v>
      </c>
      <c r="ER47">
        <v>14.41</v>
      </c>
      <c r="ES47">
        <v>14.41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9"/>
        <v>0</v>
      </c>
      <c r="FS47">
        <v>0</v>
      </c>
      <c r="FX47">
        <v>122</v>
      </c>
      <c r="FY47">
        <v>80</v>
      </c>
      <c r="GA47" t="s">
        <v>3</v>
      </c>
      <c r="GD47">
        <v>1</v>
      </c>
      <c r="GF47">
        <v>1622857882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50"/>
        <v>0</v>
      </c>
      <c r="GM47">
        <f t="shared" si="51"/>
        <v>3240.17</v>
      </c>
      <c r="GN47">
        <f t="shared" si="52"/>
        <v>3240.17</v>
      </c>
      <c r="GO47">
        <f t="shared" si="53"/>
        <v>0</v>
      </c>
      <c r="GP47">
        <f t="shared" si="54"/>
        <v>0</v>
      </c>
      <c r="GR47">
        <v>0</v>
      </c>
      <c r="GS47">
        <v>3</v>
      </c>
      <c r="GT47">
        <v>0</v>
      </c>
      <c r="GU47" t="s">
        <v>3</v>
      </c>
      <c r="GV47">
        <f t="shared" si="55"/>
        <v>0</v>
      </c>
      <c r="GW47">
        <v>1</v>
      </c>
      <c r="GX47">
        <f t="shared" si="56"/>
        <v>0</v>
      </c>
      <c r="HA47">
        <v>0</v>
      </c>
      <c r="HB47">
        <v>0</v>
      </c>
      <c r="HC47">
        <f t="shared" si="57"/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ROW(SmtRes!A59)</f>
        <v>59</v>
      </c>
      <c r="D48" s="2">
        <f>ROW(EtalonRes!A53)</f>
        <v>53</v>
      </c>
      <c r="E48" s="2" t="s">
        <v>75</v>
      </c>
      <c r="F48" s="2" t="s">
        <v>76</v>
      </c>
      <c r="G48" s="2" t="s">
        <v>77</v>
      </c>
      <c r="H48" s="2" t="s">
        <v>58</v>
      </c>
      <c r="I48" s="2">
        <f>ROUND(91.5/100,9)</f>
        <v>0.91500000000000004</v>
      </c>
      <c r="J48" s="2">
        <v>0</v>
      </c>
      <c r="K48" s="2"/>
      <c r="L48" s="2"/>
      <c r="M48" s="2"/>
      <c r="N48" s="2"/>
      <c r="O48" s="2">
        <f t="shared" si="21"/>
        <v>10114.290000000001</v>
      </c>
      <c r="P48" s="2">
        <f t="shared" si="22"/>
        <v>1487.75</v>
      </c>
      <c r="Q48" s="2">
        <f t="shared" si="23"/>
        <v>153.91</v>
      </c>
      <c r="R48" s="2">
        <f t="shared" si="24"/>
        <v>12.8</v>
      </c>
      <c r="S48" s="2">
        <f t="shared" si="25"/>
        <v>8472.6299999999992</v>
      </c>
      <c r="T48" s="2">
        <f t="shared" si="26"/>
        <v>0</v>
      </c>
      <c r="U48" s="2">
        <f t="shared" si="27"/>
        <v>28.379182499999999</v>
      </c>
      <c r="V48" s="2">
        <f t="shared" si="28"/>
        <v>3.4312500000000003E-2</v>
      </c>
      <c r="W48" s="2">
        <f t="shared" si="29"/>
        <v>0</v>
      </c>
      <c r="X48" s="2">
        <f t="shared" si="30"/>
        <v>10437.08</v>
      </c>
      <c r="Y48" s="2">
        <f t="shared" si="31"/>
        <v>6364.07</v>
      </c>
      <c r="Z48" s="2"/>
      <c r="AA48" s="2">
        <v>42244862</v>
      </c>
      <c r="AB48" s="2">
        <f t="shared" si="32"/>
        <v>505.52249999999998</v>
      </c>
      <c r="AC48" s="2">
        <f t="shared" si="33"/>
        <v>132.84</v>
      </c>
      <c r="AD48" s="2">
        <f>ROUND(((((ET48*1.25))-((EU48*1.25)))+AE48),6)</f>
        <v>33.375</v>
      </c>
      <c r="AE48" s="2">
        <f>ROUND(((EU48*1.25)),6)</f>
        <v>0.51249999999999996</v>
      </c>
      <c r="AF48" s="2">
        <f>ROUND(((EV48*1.15)),6)</f>
        <v>339.3075</v>
      </c>
      <c r="AG48" s="2">
        <f t="shared" si="35"/>
        <v>0</v>
      </c>
      <c r="AH48" s="2">
        <f>((EW48*1.15))</f>
        <v>31.015499999999996</v>
      </c>
      <c r="AI48" s="2">
        <f>((EX48*1.25))</f>
        <v>3.7499999999999999E-2</v>
      </c>
      <c r="AJ48" s="2">
        <f t="shared" si="37"/>
        <v>0</v>
      </c>
      <c r="AK48" s="2">
        <v>454.59</v>
      </c>
      <c r="AL48" s="2">
        <v>132.84</v>
      </c>
      <c r="AM48" s="2">
        <v>26.7</v>
      </c>
      <c r="AN48" s="2">
        <v>0.41</v>
      </c>
      <c r="AO48" s="2">
        <v>295.05</v>
      </c>
      <c r="AP48" s="2">
        <v>0</v>
      </c>
      <c r="AQ48" s="2">
        <v>26.97</v>
      </c>
      <c r="AR48" s="2">
        <v>0.03</v>
      </c>
      <c r="AS48" s="2">
        <v>0</v>
      </c>
      <c r="AT48" s="2">
        <v>123</v>
      </c>
      <c r="AU48" s="2">
        <v>75</v>
      </c>
      <c r="AV48" s="2">
        <v>1</v>
      </c>
      <c r="AW48" s="2">
        <v>1</v>
      </c>
      <c r="AX48" s="2"/>
      <c r="AY48" s="2"/>
      <c r="AZ48" s="2">
        <v>1</v>
      </c>
      <c r="BA48" s="2">
        <v>27.29</v>
      </c>
      <c r="BB48" s="2">
        <v>5.04</v>
      </c>
      <c r="BC48" s="2">
        <v>12.24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78</v>
      </c>
      <c r="BK48" s="2"/>
      <c r="BL48" s="2"/>
      <c r="BM48" s="2">
        <v>11001</v>
      </c>
      <c r="BN48" s="2">
        <v>0</v>
      </c>
      <c r="BO48" s="2" t="s">
        <v>76</v>
      </c>
      <c r="BP48" s="2">
        <v>1</v>
      </c>
      <c r="BQ48" s="2">
        <v>2</v>
      </c>
      <c r="BR48" s="2">
        <v>0</v>
      </c>
      <c r="BS48" s="2">
        <v>27.29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123</v>
      </c>
      <c r="CA48" s="2">
        <v>75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575</v>
      </c>
      <c r="CO48" s="2">
        <v>0</v>
      </c>
      <c r="CP48" s="2">
        <f t="shared" si="38"/>
        <v>10114.289999999999</v>
      </c>
      <c r="CQ48" s="2">
        <f t="shared" si="39"/>
        <v>1625.9616000000001</v>
      </c>
      <c r="CR48" s="2">
        <f t="shared" si="40"/>
        <v>168.21</v>
      </c>
      <c r="CS48" s="2">
        <f t="shared" si="41"/>
        <v>13.986124999999998</v>
      </c>
      <c r="CT48" s="2">
        <f t="shared" si="42"/>
        <v>9259.7016750000003</v>
      </c>
      <c r="CU48" s="2">
        <f t="shared" si="43"/>
        <v>0</v>
      </c>
      <c r="CV48" s="2">
        <f t="shared" si="44"/>
        <v>31.015499999999996</v>
      </c>
      <c r="CW48" s="2">
        <f t="shared" si="45"/>
        <v>3.7499999999999999E-2</v>
      </c>
      <c r="CX48" s="2">
        <f t="shared" si="46"/>
        <v>0</v>
      </c>
      <c r="CY48" s="2">
        <f t="shared" si="47"/>
        <v>10437.078899999999</v>
      </c>
      <c r="CZ48" s="2">
        <f t="shared" si="48"/>
        <v>6364.0724999999984</v>
      </c>
      <c r="DA48" s="2"/>
      <c r="DB48" s="2"/>
      <c r="DC48" s="2" t="s">
        <v>3</v>
      </c>
      <c r="DD48" s="2" t="s">
        <v>3</v>
      </c>
      <c r="DE48" s="2" t="s">
        <v>33</v>
      </c>
      <c r="DF48" s="2" t="s">
        <v>33</v>
      </c>
      <c r="DG48" s="2" t="s">
        <v>34</v>
      </c>
      <c r="DH48" s="2" t="s">
        <v>3</v>
      </c>
      <c r="DI48" s="2" t="s">
        <v>34</v>
      </c>
      <c r="DJ48" s="2" t="s">
        <v>33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1005</v>
      </c>
      <c r="DV48" s="2" t="s">
        <v>58</v>
      </c>
      <c r="DW48" s="2" t="s">
        <v>58</v>
      </c>
      <c r="DX48" s="2">
        <v>100</v>
      </c>
      <c r="DY48" s="2"/>
      <c r="DZ48" s="2"/>
      <c r="EA48" s="2"/>
      <c r="EB48" s="2"/>
      <c r="EC48" s="2"/>
      <c r="ED48" s="2"/>
      <c r="EE48" s="2">
        <v>42018652</v>
      </c>
      <c r="EF48" s="2">
        <v>2</v>
      </c>
      <c r="EG48" s="2" t="s">
        <v>35</v>
      </c>
      <c r="EH48" s="2">
        <v>0</v>
      </c>
      <c r="EI48" s="2" t="s">
        <v>3</v>
      </c>
      <c r="EJ48" s="2">
        <v>1</v>
      </c>
      <c r="EK48" s="2">
        <v>11001</v>
      </c>
      <c r="EL48" s="2" t="s">
        <v>79</v>
      </c>
      <c r="EM48" s="2" t="s">
        <v>80</v>
      </c>
      <c r="EN48" s="2"/>
      <c r="EO48" s="2" t="s">
        <v>38</v>
      </c>
      <c r="EP48" s="2"/>
      <c r="EQ48" s="2">
        <v>0</v>
      </c>
      <c r="ER48" s="2">
        <v>454.59</v>
      </c>
      <c r="ES48" s="2">
        <v>132.84</v>
      </c>
      <c r="ET48" s="2">
        <v>26.7</v>
      </c>
      <c r="EU48" s="2">
        <v>0.41</v>
      </c>
      <c r="EV48" s="2">
        <v>295.05</v>
      </c>
      <c r="EW48" s="2">
        <v>26.97</v>
      </c>
      <c r="EX48" s="2">
        <v>0.03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9"/>
        <v>0</v>
      </c>
      <c r="FS48" s="2">
        <v>0</v>
      </c>
      <c r="FT48" s="2"/>
      <c r="FU48" s="2"/>
      <c r="FV48" s="2"/>
      <c r="FW48" s="2"/>
      <c r="FX48" s="2">
        <v>123</v>
      </c>
      <c r="FY48" s="2">
        <v>75</v>
      </c>
      <c r="FZ48" s="2"/>
      <c r="GA48" s="2" t="s">
        <v>3</v>
      </c>
      <c r="GB48" s="2"/>
      <c r="GC48" s="2"/>
      <c r="GD48" s="2">
        <v>1</v>
      </c>
      <c r="GE48" s="2"/>
      <c r="GF48" s="2">
        <v>1417684422</v>
      </c>
      <c r="GG48" s="2">
        <v>2</v>
      </c>
      <c r="GH48" s="2">
        <v>1</v>
      </c>
      <c r="GI48" s="2">
        <v>2</v>
      </c>
      <c r="GJ48" s="2">
        <v>0</v>
      </c>
      <c r="GK48" s="2">
        <v>0</v>
      </c>
      <c r="GL48" s="2">
        <f t="shared" si="50"/>
        <v>0</v>
      </c>
      <c r="GM48" s="2">
        <f t="shared" si="51"/>
        <v>26915.439999999999</v>
      </c>
      <c r="GN48" s="2">
        <f t="shared" si="52"/>
        <v>26915.439999999999</v>
      </c>
      <c r="GO48" s="2">
        <f t="shared" si="53"/>
        <v>0</v>
      </c>
      <c r="GP48" s="2">
        <f t="shared" si="54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5"/>
        <v>0</v>
      </c>
      <c r="GW48" s="2">
        <v>1</v>
      </c>
      <c r="GX48" s="2">
        <f t="shared" si="56"/>
        <v>0</v>
      </c>
      <c r="GY48" s="2"/>
      <c r="GZ48" s="2"/>
      <c r="HA48" s="2">
        <v>0</v>
      </c>
      <c r="HB48" s="2">
        <v>0</v>
      </c>
      <c r="HC48" s="2">
        <f t="shared" si="57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ROW(SmtRes!A68)</f>
        <v>68</v>
      </c>
      <c r="D49">
        <f>ROW(EtalonRes!A62)</f>
        <v>62</v>
      </c>
      <c r="E49" t="s">
        <v>75</v>
      </c>
      <c r="F49" t="s">
        <v>76</v>
      </c>
      <c r="G49" t="s">
        <v>77</v>
      </c>
      <c r="H49" t="s">
        <v>58</v>
      </c>
      <c r="I49">
        <f>ROUND(91.5/100,9)</f>
        <v>0.91500000000000004</v>
      </c>
      <c r="J49">
        <v>0</v>
      </c>
      <c r="O49">
        <f t="shared" si="21"/>
        <v>11138.33</v>
      </c>
      <c r="P49">
        <f t="shared" si="22"/>
        <v>1649.41</v>
      </c>
      <c r="Q49">
        <f t="shared" si="23"/>
        <v>159.41</v>
      </c>
      <c r="R49">
        <f t="shared" si="24"/>
        <v>14.09</v>
      </c>
      <c r="S49">
        <f t="shared" si="25"/>
        <v>9329.51</v>
      </c>
      <c r="T49">
        <f t="shared" si="26"/>
        <v>0</v>
      </c>
      <c r="U49">
        <f t="shared" si="27"/>
        <v>28.379182499999999</v>
      </c>
      <c r="V49">
        <f t="shared" si="28"/>
        <v>3.4312500000000003E-2</v>
      </c>
      <c r="W49">
        <f t="shared" si="29"/>
        <v>0</v>
      </c>
      <c r="X49">
        <f t="shared" si="30"/>
        <v>11492.63</v>
      </c>
      <c r="Y49">
        <f t="shared" si="31"/>
        <v>7007.7</v>
      </c>
      <c r="AA49">
        <v>42244845</v>
      </c>
      <c r="AB49">
        <f t="shared" si="32"/>
        <v>505.52249999999998</v>
      </c>
      <c r="AC49">
        <f t="shared" si="33"/>
        <v>132.84</v>
      </c>
      <c r="AD49">
        <f>ROUND(((((ET49*1.25))-((EU49*1.25)))+AE49),6)</f>
        <v>33.375</v>
      </c>
      <c r="AE49">
        <f>ROUND(((EU49*1.25)),6)</f>
        <v>0.51249999999999996</v>
      </c>
      <c r="AF49">
        <f>ROUND(((EV49*1.15)),6)</f>
        <v>339.3075</v>
      </c>
      <c r="AG49">
        <f t="shared" si="35"/>
        <v>0</v>
      </c>
      <c r="AH49">
        <f>((EW49*1.15))</f>
        <v>31.015499999999996</v>
      </c>
      <c r="AI49">
        <f>((EX49*1.25))</f>
        <v>3.7499999999999999E-2</v>
      </c>
      <c r="AJ49">
        <f t="shared" si="37"/>
        <v>0</v>
      </c>
      <c r="AK49">
        <v>454.59</v>
      </c>
      <c r="AL49">
        <v>132.84</v>
      </c>
      <c r="AM49">
        <v>26.7</v>
      </c>
      <c r="AN49">
        <v>0.41</v>
      </c>
      <c r="AO49">
        <v>295.05</v>
      </c>
      <c r="AP49">
        <v>0</v>
      </c>
      <c r="AQ49">
        <v>26.97</v>
      </c>
      <c r="AR49">
        <v>0.03</v>
      </c>
      <c r="AS49">
        <v>0</v>
      </c>
      <c r="AT49">
        <v>123</v>
      </c>
      <c r="AU49">
        <v>75</v>
      </c>
      <c r="AV49">
        <v>1</v>
      </c>
      <c r="AW49">
        <v>1</v>
      </c>
      <c r="AZ49">
        <v>1</v>
      </c>
      <c r="BA49">
        <v>30.05</v>
      </c>
      <c r="BB49">
        <v>5.22</v>
      </c>
      <c r="BC49">
        <v>13.57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78</v>
      </c>
      <c r="BM49">
        <v>11001</v>
      </c>
      <c r="BN49">
        <v>0</v>
      </c>
      <c r="BO49" t="s">
        <v>76</v>
      </c>
      <c r="BP49">
        <v>1</v>
      </c>
      <c r="BQ49">
        <v>2</v>
      </c>
      <c r="BR49">
        <v>0</v>
      </c>
      <c r="BS49">
        <v>30.05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123</v>
      </c>
      <c r="CA49">
        <v>75</v>
      </c>
      <c r="CE49">
        <v>0</v>
      </c>
      <c r="CF49">
        <v>0</v>
      </c>
      <c r="CG49">
        <v>0</v>
      </c>
      <c r="CM49">
        <v>0</v>
      </c>
      <c r="CN49" t="s">
        <v>575</v>
      </c>
      <c r="CO49">
        <v>0</v>
      </c>
      <c r="CP49">
        <f t="shared" si="38"/>
        <v>11138.33</v>
      </c>
      <c r="CQ49">
        <f t="shared" si="39"/>
        <v>1802.6388000000002</v>
      </c>
      <c r="CR49">
        <f t="shared" si="40"/>
        <v>174.2175</v>
      </c>
      <c r="CS49">
        <f t="shared" si="41"/>
        <v>15.400625</v>
      </c>
      <c r="CT49">
        <f t="shared" si="42"/>
        <v>10196.190375</v>
      </c>
      <c r="CU49">
        <f t="shared" si="43"/>
        <v>0</v>
      </c>
      <c r="CV49">
        <f t="shared" si="44"/>
        <v>31.015499999999996</v>
      </c>
      <c r="CW49">
        <f t="shared" si="45"/>
        <v>3.7499999999999999E-2</v>
      </c>
      <c r="CX49">
        <f t="shared" si="46"/>
        <v>0</v>
      </c>
      <c r="CY49">
        <f t="shared" si="47"/>
        <v>11492.628000000001</v>
      </c>
      <c r="CZ49">
        <f t="shared" si="48"/>
        <v>7007.7</v>
      </c>
      <c r="DC49" t="s">
        <v>3</v>
      </c>
      <c r="DD49" t="s">
        <v>3</v>
      </c>
      <c r="DE49" t="s">
        <v>33</v>
      </c>
      <c r="DF49" t="s">
        <v>33</v>
      </c>
      <c r="DG49" t="s">
        <v>34</v>
      </c>
      <c r="DH49" t="s">
        <v>3</v>
      </c>
      <c r="DI49" t="s">
        <v>34</v>
      </c>
      <c r="DJ49" t="s">
        <v>33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1005</v>
      </c>
      <c r="DV49" t="s">
        <v>58</v>
      </c>
      <c r="DW49" t="s">
        <v>58</v>
      </c>
      <c r="DX49">
        <v>100</v>
      </c>
      <c r="EE49">
        <v>42018652</v>
      </c>
      <c r="EF49">
        <v>2</v>
      </c>
      <c r="EG49" t="s">
        <v>35</v>
      </c>
      <c r="EH49">
        <v>0</v>
      </c>
      <c r="EI49" t="s">
        <v>3</v>
      </c>
      <c r="EJ49">
        <v>1</v>
      </c>
      <c r="EK49">
        <v>11001</v>
      </c>
      <c r="EL49" t="s">
        <v>79</v>
      </c>
      <c r="EM49" t="s">
        <v>80</v>
      </c>
      <c r="EO49" t="s">
        <v>38</v>
      </c>
      <c r="EQ49">
        <v>0</v>
      </c>
      <c r="ER49">
        <v>454.59</v>
      </c>
      <c r="ES49">
        <v>132.84</v>
      </c>
      <c r="ET49">
        <v>26.7</v>
      </c>
      <c r="EU49">
        <v>0.41</v>
      </c>
      <c r="EV49">
        <v>295.05</v>
      </c>
      <c r="EW49">
        <v>26.97</v>
      </c>
      <c r="EX49">
        <v>0.03</v>
      </c>
      <c r="EY49">
        <v>0</v>
      </c>
      <c r="FQ49">
        <v>0</v>
      </c>
      <c r="FR49">
        <f t="shared" si="49"/>
        <v>0</v>
      </c>
      <c r="FS49">
        <v>0</v>
      </c>
      <c r="FX49">
        <v>123</v>
      </c>
      <c r="FY49">
        <v>75</v>
      </c>
      <c r="GA49" t="s">
        <v>3</v>
      </c>
      <c r="GD49">
        <v>1</v>
      </c>
      <c r="GF49">
        <v>1417684422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50"/>
        <v>0</v>
      </c>
      <c r="GM49">
        <f t="shared" si="51"/>
        <v>29638.66</v>
      </c>
      <c r="GN49">
        <f t="shared" si="52"/>
        <v>29638.66</v>
      </c>
      <c r="GO49">
        <f t="shared" si="53"/>
        <v>0</v>
      </c>
      <c r="GP49">
        <f t="shared" si="54"/>
        <v>0</v>
      </c>
      <c r="GR49">
        <v>0</v>
      </c>
      <c r="GS49">
        <v>3</v>
      </c>
      <c r="GT49">
        <v>0</v>
      </c>
      <c r="GU49" t="s">
        <v>3</v>
      </c>
      <c r="GV49">
        <f t="shared" si="55"/>
        <v>0</v>
      </c>
      <c r="GW49">
        <v>1</v>
      </c>
      <c r="GX49">
        <f t="shared" si="56"/>
        <v>0</v>
      </c>
      <c r="HA49">
        <v>0</v>
      </c>
      <c r="HB49">
        <v>0</v>
      </c>
      <c r="HC49">
        <f t="shared" si="57"/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ROW(SmtRes!A81)</f>
        <v>81</v>
      </c>
      <c r="D50" s="2">
        <f>ROW(EtalonRes!A72)</f>
        <v>72</v>
      </c>
      <c r="E50" s="2" t="s">
        <v>81</v>
      </c>
      <c r="F50" s="2" t="s">
        <v>82</v>
      </c>
      <c r="G50" s="2" t="s">
        <v>83</v>
      </c>
      <c r="H50" s="2" t="s">
        <v>58</v>
      </c>
      <c r="I50" s="2">
        <f>ROUND(91.5/100,9)</f>
        <v>0.91500000000000004</v>
      </c>
      <c r="J50" s="2">
        <v>0</v>
      </c>
      <c r="K50" s="2"/>
      <c r="L50" s="2"/>
      <c r="M50" s="2"/>
      <c r="N50" s="2"/>
      <c r="O50" s="2">
        <f t="shared" si="21"/>
        <v>13015.31</v>
      </c>
      <c r="P50" s="2">
        <f t="shared" si="22"/>
        <v>7764.14</v>
      </c>
      <c r="Q50" s="2">
        <f t="shared" si="23"/>
        <v>524.82000000000005</v>
      </c>
      <c r="R50" s="2">
        <f t="shared" si="24"/>
        <v>75.849999999999994</v>
      </c>
      <c r="S50" s="2">
        <f t="shared" si="25"/>
        <v>4726.3500000000004</v>
      </c>
      <c r="T50" s="2">
        <f t="shared" si="26"/>
        <v>0</v>
      </c>
      <c r="U50" s="2">
        <f t="shared" si="27"/>
        <v>18.424897500000004</v>
      </c>
      <c r="V50" s="2">
        <f t="shared" si="28"/>
        <v>0.20587499999999997</v>
      </c>
      <c r="W50" s="2">
        <f t="shared" si="29"/>
        <v>0</v>
      </c>
      <c r="X50" s="2">
        <f t="shared" si="30"/>
        <v>5762.64</v>
      </c>
      <c r="Y50" s="2">
        <f t="shared" si="31"/>
        <v>3121.43</v>
      </c>
      <c r="Z50" s="2"/>
      <c r="AA50" s="2">
        <v>42244862</v>
      </c>
      <c r="AB50" s="2">
        <f t="shared" si="32"/>
        <v>1829.7284999999999</v>
      </c>
      <c r="AC50" s="2">
        <f t="shared" si="33"/>
        <v>1540</v>
      </c>
      <c r="AD50" s="2">
        <f>ROUND(((((ET50*1.25))-((EU50*1.25)))+AE50),6)</f>
        <v>100.45</v>
      </c>
      <c r="AE50" s="2">
        <f>ROUND(((EU50*1.25)),6)</f>
        <v>3.0375000000000001</v>
      </c>
      <c r="AF50" s="2">
        <f>ROUND(((EV50*1.15)),6)</f>
        <v>189.27850000000001</v>
      </c>
      <c r="AG50" s="2">
        <f t="shared" si="35"/>
        <v>0</v>
      </c>
      <c r="AH50" s="2">
        <f>((EW50*1.15))</f>
        <v>20.136500000000002</v>
      </c>
      <c r="AI50" s="2">
        <f>((EX50*1.25))</f>
        <v>0.22499999999999998</v>
      </c>
      <c r="AJ50" s="2">
        <f t="shared" si="37"/>
        <v>0</v>
      </c>
      <c r="AK50" s="2">
        <v>1784.95</v>
      </c>
      <c r="AL50" s="2">
        <v>1540</v>
      </c>
      <c r="AM50" s="2">
        <v>80.36</v>
      </c>
      <c r="AN50" s="2">
        <v>2.4300000000000002</v>
      </c>
      <c r="AO50" s="2">
        <v>164.59</v>
      </c>
      <c r="AP50" s="2">
        <v>0</v>
      </c>
      <c r="AQ50" s="2">
        <v>17.510000000000002</v>
      </c>
      <c r="AR50" s="2">
        <v>0.18</v>
      </c>
      <c r="AS50" s="2">
        <v>0</v>
      </c>
      <c r="AT50" s="2">
        <v>120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27.29</v>
      </c>
      <c r="BB50" s="2">
        <v>5.71</v>
      </c>
      <c r="BC50" s="2">
        <v>5.51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84</v>
      </c>
      <c r="BK50" s="2"/>
      <c r="BL50" s="2"/>
      <c r="BM50" s="2">
        <v>12001</v>
      </c>
      <c r="BN50" s="2">
        <v>0</v>
      </c>
      <c r="BO50" s="2" t="s">
        <v>82</v>
      </c>
      <c r="BP50" s="2">
        <v>1</v>
      </c>
      <c r="BQ50" s="2">
        <v>2</v>
      </c>
      <c r="BR50" s="2">
        <v>0</v>
      </c>
      <c r="BS50" s="2">
        <v>27.29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120</v>
      </c>
      <c r="CA50" s="2">
        <v>65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575</v>
      </c>
      <c r="CO50" s="2">
        <v>0</v>
      </c>
      <c r="CP50" s="2">
        <f t="shared" si="38"/>
        <v>13015.310000000001</v>
      </c>
      <c r="CQ50" s="2">
        <f t="shared" si="39"/>
        <v>8485.4</v>
      </c>
      <c r="CR50" s="2">
        <f t="shared" si="40"/>
        <v>573.56950000000006</v>
      </c>
      <c r="CS50" s="2">
        <f t="shared" si="41"/>
        <v>82.893375000000006</v>
      </c>
      <c r="CT50" s="2">
        <f t="shared" si="42"/>
        <v>5165.4102650000004</v>
      </c>
      <c r="CU50" s="2">
        <f t="shared" si="43"/>
        <v>0</v>
      </c>
      <c r="CV50" s="2">
        <f t="shared" si="44"/>
        <v>20.136500000000002</v>
      </c>
      <c r="CW50" s="2">
        <f t="shared" si="45"/>
        <v>0.22499999999999998</v>
      </c>
      <c r="CX50" s="2">
        <f t="shared" si="46"/>
        <v>0</v>
      </c>
      <c r="CY50" s="2">
        <f t="shared" si="47"/>
        <v>5762.6400000000012</v>
      </c>
      <c r="CZ50" s="2">
        <f t="shared" si="48"/>
        <v>3121.4300000000007</v>
      </c>
      <c r="DA50" s="2"/>
      <c r="DB50" s="2"/>
      <c r="DC50" s="2" t="s">
        <v>3</v>
      </c>
      <c r="DD50" s="2" t="s">
        <v>3</v>
      </c>
      <c r="DE50" s="2" t="s">
        <v>33</v>
      </c>
      <c r="DF50" s="2" t="s">
        <v>33</v>
      </c>
      <c r="DG50" s="2" t="s">
        <v>34</v>
      </c>
      <c r="DH50" s="2" t="s">
        <v>3</v>
      </c>
      <c r="DI50" s="2" t="s">
        <v>34</v>
      </c>
      <c r="DJ50" s="2" t="s">
        <v>33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58</v>
      </c>
      <c r="DW50" s="2" t="s">
        <v>58</v>
      </c>
      <c r="DX50" s="2">
        <v>100</v>
      </c>
      <c r="DY50" s="2"/>
      <c r="DZ50" s="2"/>
      <c r="EA50" s="2"/>
      <c r="EB50" s="2"/>
      <c r="EC50" s="2"/>
      <c r="ED50" s="2"/>
      <c r="EE50" s="2">
        <v>42018653</v>
      </c>
      <c r="EF50" s="2">
        <v>2</v>
      </c>
      <c r="EG50" s="2" t="s">
        <v>35</v>
      </c>
      <c r="EH50" s="2">
        <v>0</v>
      </c>
      <c r="EI50" s="2" t="s">
        <v>3</v>
      </c>
      <c r="EJ50" s="2">
        <v>1</v>
      </c>
      <c r="EK50" s="2">
        <v>12001</v>
      </c>
      <c r="EL50" s="2" t="s">
        <v>85</v>
      </c>
      <c r="EM50" s="2" t="s">
        <v>86</v>
      </c>
      <c r="EN50" s="2"/>
      <c r="EO50" s="2" t="s">
        <v>38</v>
      </c>
      <c r="EP50" s="2"/>
      <c r="EQ50" s="2">
        <v>0</v>
      </c>
      <c r="ER50" s="2">
        <v>1784.95</v>
      </c>
      <c r="ES50" s="2">
        <v>1540</v>
      </c>
      <c r="ET50" s="2">
        <v>80.36</v>
      </c>
      <c r="EU50" s="2">
        <v>2.4300000000000002</v>
      </c>
      <c r="EV50" s="2">
        <v>164.59</v>
      </c>
      <c r="EW50" s="2">
        <v>17.510000000000002</v>
      </c>
      <c r="EX50" s="2">
        <v>0.18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9"/>
        <v>0</v>
      </c>
      <c r="FS50" s="2">
        <v>0</v>
      </c>
      <c r="FT50" s="2"/>
      <c r="FU50" s="2"/>
      <c r="FV50" s="2"/>
      <c r="FW50" s="2"/>
      <c r="FX50" s="2">
        <v>120</v>
      </c>
      <c r="FY50" s="2">
        <v>65</v>
      </c>
      <c r="FZ50" s="2"/>
      <c r="GA50" s="2" t="s">
        <v>3</v>
      </c>
      <c r="GB50" s="2"/>
      <c r="GC50" s="2"/>
      <c r="GD50" s="2">
        <v>1</v>
      </c>
      <c r="GE50" s="2"/>
      <c r="GF50" s="2">
        <v>1097055067</v>
      </c>
      <c r="GG50" s="2">
        <v>2</v>
      </c>
      <c r="GH50" s="2">
        <v>1</v>
      </c>
      <c r="GI50" s="2">
        <v>2</v>
      </c>
      <c r="GJ50" s="2">
        <v>0</v>
      </c>
      <c r="GK50" s="2">
        <v>0</v>
      </c>
      <c r="GL50" s="2">
        <f t="shared" si="50"/>
        <v>0</v>
      </c>
      <c r="GM50" s="2">
        <f t="shared" si="51"/>
        <v>21899.38</v>
      </c>
      <c r="GN50" s="2">
        <f t="shared" si="52"/>
        <v>21899.38</v>
      </c>
      <c r="GO50" s="2">
        <f t="shared" si="53"/>
        <v>0</v>
      </c>
      <c r="GP50" s="2">
        <f t="shared" si="54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5"/>
        <v>0</v>
      </c>
      <c r="GW50" s="2">
        <v>1</v>
      </c>
      <c r="GX50" s="2">
        <f t="shared" si="56"/>
        <v>0</v>
      </c>
      <c r="GY50" s="2"/>
      <c r="GZ50" s="2"/>
      <c r="HA50" s="2">
        <v>0</v>
      </c>
      <c r="HB50" s="2">
        <v>0</v>
      </c>
      <c r="HC50" s="2">
        <f t="shared" si="57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ROW(SmtRes!A94)</f>
        <v>94</v>
      </c>
      <c r="D51">
        <f>ROW(EtalonRes!A82)</f>
        <v>82</v>
      </c>
      <c r="E51" t="s">
        <v>81</v>
      </c>
      <c r="F51" t="s">
        <v>82</v>
      </c>
      <c r="G51" t="s">
        <v>83</v>
      </c>
      <c r="H51" t="s">
        <v>58</v>
      </c>
      <c r="I51">
        <f>ROUND(91.5/100,9)</f>
        <v>0.91500000000000004</v>
      </c>
      <c r="J51">
        <v>0</v>
      </c>
      <c r="O51">
        <f t="shared" si="21"/>
        <v>14133.54</v>
      </c>
      <c r="P51">
        <f t="shared" si="22"/>
        <v>8384.15</v>
      </c>
      <c r="Q51">
        <f t="shared" si="23"/>
        <v>545.04</v>
      </c>
      <c r="R51">
        <f t="shared" si="24"/>
        <v>83.52</v>
      </c>
      <c r="S51">
        <f t="shared" si="25"/>
        <v>5204.3500000000004</v>
      </c>
      <c r="T51">
        <f t="shared" si="26"/>
        <v>0</v>
      </c>
      <c r="U51">
        <f t="shared" si="27"/>
        <v>18.424897500000004</v>
      </c>
      <c r="V51">
        <f t="shared" si="28"/>
        <v>0.20587499999999997</v>
      </c>
      <c r="W51">
        <f t="shared" si="29"/>
        <v>0</v>
      </c>
      <c r="X51">
        <f t="shared" si="30"/>
        <v>6345.44</v>
      </c>
      <c r="Y51">
        <f t="shared" si="31"/>
        <v>3437.12</v>
      </c>
      <c r="AA51">
        <v>42244845</v>
      </c>
      <c r="AB51">
        <f t="shared" si="32"/>
        <v>1829.7284999999999</v>
      </c>
      <c r="AC51">
        <f t="shared" si="33"/>
        <v>1540</v>
      </c>
      <c r="AD51">
        <f>ROUND(((((ET51*1.25))-((EU51*1.25)))+AE51),6)</f>
        <v>100.45</v>
      </c>
      <c r="AE51">
        <f>ROUND(((EU51*1.25)),6)</f>
        <v>3.0375000000000001</v>
      </c>
      <c r="AF51">
        <f>ROUND(((EV51*1.15)),6)</f>
        <v>189.27850000000001</v>
      </c>
      <c r="AG51">
        <f t="shared" si="35"/>
        <v>0</v>
      </c>
      <c r="AH51">
        <f>((EW51*1.15))</f>
        <v>20.136500000000002</v>
      </c>
      <c r="AI51">
        <f>((EX51*1.25))</f>
        <v>0.22499999999999998</v>
      </c>
      <c r="AJ51">
        <f t="shared" si="37"/>
        <v>0</v>
      </c>
      <c r="AK51">
        <v>1784.95</v>
      </c>
      <c r="AL51">
        <v>1540</v>
      </c>
      <c r="AM51">
        <v>80.36</v>
      </c>
      <c r="AN51">
        <v>2.4300000000000002</v>
      </c>
      <c r="AO51">
        <v>164.59</v>
      </c>
      <c r="AP51">
        <v>0</v>
      </c>
      <c r="AQ51">
        <v>17.510000000000002</v>
      </c>
      <c r="AR51">
        <v>0.18</v>
      </c>
      <c r="AS51">
        <v>0</v>
      </c>
      <c r="AT51">
        <v>120</v>
      </c>
      <c r="AU51">
        <v>65</v>
      </c>
      <c r="AV51">
        <v>1</v>
      </c>
      <c r="AW51">
        <v>1</v>
      </c>
      <c r="AZ51">
        <v>1</v>
      </c>
      <c r="BA51">
        <v>30.05</v>
      </c>
      <c r="BB51">
        <v>5.93</v>
      </c>
      <c r="BC51">
        <v>5.95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84</v>
      </c>
      <c r="BM51">
        <v>12001</v>
      </c>
      <c r="BN51">
        <v>0</v>
      </c>
      <c r="BO51" t="s">
        <v>82</v>
      </c>
      <c r="BP51">
        <v>1</v>
      </c>
      <c r="BQ51">
        <v>2</v>
      </c>
      <c r="BR51">
        <v>0</v>
      </c>
      <c r="BS51">
        <v>30.05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120</v>
      </c>
      <c r="CA51">
        <v>65</v>
      </c>
      <c r="CE51">
        <v>0</v>
      </c>
      <c r="CF51">
        <v>0</v>
      </c>
      <c r="CG51">
        <v>0</v>
      </c>
      <c r="CM51">
        <v>0</v>
      </c>
      <c r="CN51" t="s">
        <v>575</v>
      </c>
      <c r="CO51">
        <v>0</v>
      </c>
      <c r="CP51">
        <f t="shared" si="38"/>
        <v>14133.539999999999</v>
      </c>
      <c r="CQ51">
        <f t="shared" si="39"/>
        <v>9163</v>
      </c>
      <c r="CR51">
        <f t="shared" si="40"/>
        <v>595.66849999999999</v>
      </c>
      <c r="CS51">
        <f t="shared" si="41"/>
        <v>91.276875000000004</v>
      </c>
      <c r="CT51">
        <f t="shared" si="42"/>
        <v>5687.8189250000005</v>
      </c>
      <c r="CU51">
        <f t="shared" si="43"/>
        <v>0</v>
      </c>
      <c r="CV51">
        <f t="shared" si="44"/>
        <v>20.136500000000002</v>
      </c>
      <c r="CW51">
        <f t="shared" si="45"/>
        <v>0.22499999999999998</v>
      </c>
      <c r="CX51">
        <f t="shared" si="46"/>
        <v>0</v>
      </c>
      <c r="CY51">
        <f t="shared" si="47"/>
        <v>6345.4440000000013</v>
      </c>
      <c r="CZ51">
        <f t="shared" si="48"/>
        <v>3437.1155000000003</v>
      </c>
      <c r="DC51" t="s">
        <v>3</v>
      </c>
      <c r="DD51" t="s">
        <v>3</v>
      </c>
      <c r="DE51" t="s">
        <v>33</v>
      </c>
      <c r="DF51" t="s">
        <v>33</v>
      </c>
      <c r="DG51" t="s">
        <v>34</v>
      </c>
      <c r="DH51" t="s">
        <v>3</v>
      </c>
      <c r="DI51" t="s">
        <v>34</v>
      </c>
      <c r="DJ51" t="s">
        <v>33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58</v>
      </c>
      <c r="DW51" t="s">
        <v>58</v>
      </c>
      <c r="DX51">
        <v>100</v>
      </c>
      <c r="EE51">
        <v>42018653</v>
      </c>
      <c r="EF51">
        <v>2</v>
      </c>
      <c r="EG51" t="s">
        <v>35</v>
      </c>
      <c r="EH51">
        <v>0</v>
      </c>
      <c r="EI51" t="s">
        <v>3</v>
      </c>
      <c r="EJ51">
        <v>1</v>
      </c>
      <c r="EK51">
        <v>12001</v>
      </c>
      <c r="EL51" t="s">
        <v>85</v>
      </c>
      <c r="EM51" t="s">
        <v>86</v>
      </c>
      <c r="EO51" t="s">
        <v>38</v>
      </c>
      <c r="EQ51">
        <v>0</v>
      </c>
      <c r="ER51">
        <v>1784.95</v>
      </c>
      <c r="ES51">
        <v>1540</v>
      </c>
      <c r="ET51">
        <v>80.36</v>
      </c>
      <c r="EU51">
        <v>2.4300000000000002</v>
      </c>
      <c r="EV51">
        <v>164.59</v>
      </c>
      <c r="EW51">
        <v>17.510000000000002</v>
      </c>
      <c r="EX51">
        <v>0.18</v>
      </c>
      <c r="EY51">
        <v>0</v>
      </c>
      <c r="FQ51">
        <v>0</v>
      </c>
      <c r="FR51">
        <f t="shared" si="49"/>
        <v>0</v>
      </c>
      <c r="FS51">
        <v>0</v>
      </c>
      <c r="FX51">
        <v>120</v>
      </c>
      <c r="FY51">
        <v>65</v>
      </c>
      <c r="GA51" t="s">
        <v>3</v>
      </c>
      <c r="GD51">
        <v>1</v>
      </c>
      <c r="GF51">
        <v>1097055067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50"/>
        <v>0</v>
      </c>
      <c r="GM51">
        <f t="shared" si="51"/>
        <v>23916.1</v>
      </c>
      <c r="GN51">
        <f t="shared" si="52"/>
        <v>23916.1</v>
      </c>
      <c r="GO51">
        <f t="shared" si="53"/>
        <v>0</v>
      </c>
      <c r="GP51">
        <f t="shared" si="54"/>
        <v>0</v>
      </c>
      <c r="GR51">
        <v>0</v>
      </c>
      <c r="GS51">
        <v>3</v>
      </c>
      <c r="GT51">
        <v>0</v>
      </c>
      <c r="GU51" t="s">
        <v>3</v>
      </c>
      <c r="GV51">
        <f t="shared" si="55"/>
        <v>0</v>
      </c>
      <c r="GW51">
        <v>1</v>
      </c>
      <c r="GX51">
        <f t="shared" si="56"/>
        <v>0</v>
      </c>
      <c r="HA51">
        <v>0</v>
      </c>
      <c r="HB51">
        <v>0</v>
      </c>
      <c r="HC51">
        <f t="shared" si="57"/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78</v>
      </c>
      <c r="D52" s="2"/>
      <c r="E52" s="2" t="s">
        <v>87</v>
      </c>
      <c r="F52" s="2" t="s">
        <v>67</v>
      </c>
      <c r="G52" s="2" t="s">
        <v>68</v>
      </c>
      <c r="H52" s="2" t="s">
        <v>49</v>
      </c>
      <c r="I52" s="2">
        <f>I50*J52</f>
        <v>-0.17934</v>
      </c>
      <c r="J52" s="2">
        <v>-0.19599999999999998</v>
      </c>
      <c r="K52" s="2"/>
      <c r="L52" s="2"/>
      <c r="M52" s="2"/>
      <c r="N52" s="2"/>
      <c r="O52" s="2">
        <f t="shared" si="21"/>
        <v>-3696.41</v>
      </c>
      <c r="P52" s="2">
        <f t="shared" si="22"/>
        <v>-3696.41</v>
      </c>
      <c r="Q52" s="2">
        <f t="shared" si="23"/>
        <v>0</v>
      </c>
      <c r="R52" s="2">
        <f t="shared" si="24"/>
        <v>0</v>
      </c>
      <c r="S52" s="2">
        <f t="shared" si="25"/>
        <v>0</v>
      </c>
      <c r="T52" s="2">
        <f t="shared" si="26"/>
        <v>0</v>
      </c>
      <c r="U52" s="2">
        <f t="shared" si="27"/>
        <v>0</v>
      </c>
      <c r="V52" s="2">
        <f t="shared" si="28"/>
        <v>0</v>
      </c>
      <c r="W52" s="2">
        <f t="shared" si="29"/>
        <v>-7.28</v>
      </c>
      <c r="X52" s="2">
        <f t="shared" si="30"/>
        <v>0</v>
      </c>
      <c r="Y52" s="2">
        <f t="shared" si="31"/>
        <v>0</v>
      </c>
      <c r="Z52" s="2"/>
      <c r="AA52" s="2">
        <v>42244862</v>
      </c>
      <c r="AB52" s="2">
        <f t="shared" si="32"/>
        <v>3390</v>
      </c>
      <c r="AC52" s="2">
        <f t="shared" si="33"/>
        <v>3390</v>
      </c>
      <c r="AD52" s="2">
        <f t="shared" ref="AD52:AD57" si="63">ROUND((((ET52)-(EU52))+AE52),6)</f>
        <v>0</v>
      </c>
      <c r="AE52" s="2">
        <f t="shared" ref="AE52:AF57" si="64">ROUND((EU52),6)</f>
        <v>0</v>
      </c>
      <c r="AF52" s="2">
        <f t="shared" si="64"/>
        <v>0</v>
      </c>
      <c r="AG52" s="2">
        <f t="shared" si="35"/>
        <v>0</v>
      </c>
      <c r="AH52" s="2">
        <f t="shared" ref="AH52:AI57" si="65">(EW52)</f>
        <v>0</v>
      </c>
      <c r="AI52" s="2">
        <f t="shared" si="65"/>
        <v>0</v>
      </c>
      <c r="AJ52" s="2">
        <f t="shared" si="37"/>
        <v>40.6</v>
      </c>
      <c r="AK52" s="2">
        <v>3390</v>
      </c>
      <c r="AL52" s="2">
        <v>3390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40.6</v>
      </c>
      <c r="AT52" s="2">
        <v>120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6.08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69</v>
      </c>
      <c r="BK52" s="2"/>
      <c r="BL52" s="2"/>
      <c r="BM52" s="2">
        <v>12001</v>
      </c>
      <c r="BN52" s="2">
        <v>0</v>
      </c>
      <c r="BO52" s="2" t="s">
        <v>67</v>
      </c>
      <c r="BP52" s="2">
        <v>1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120</v>
      </c>
      <c r="CA52" s="2">
        <v>65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8"/>
        <v>-3696.41</v>
      </c>
      <c r="CQ52" s="2">
        <f t="shared" si="39"/>
        <v>20611.2</v>
      </c>
      <c r="CR52" s="2">
        <f t="shared" si="40"/>
        <v>0</v>
      </c>
      <c r="CS52" s="2">
        <f t="shared" si="41"/>
        <v>0</v>
      </c>
      <c r="CT52" s="2">
        <f t="shared" si="42"/>
        <v>0</v>
      </c>
      <c r="CU52" s="2">
        <f t="shared" si="43"/>
        <v>0</v>
      </c>
      <c r="CV52" s="2">
        <f t="shared" si="44"/>
        <v>0</v>
      </c>
      <c r="CW52" s="2">
        <f t="shared" si="45"/>
        <v>0</v>
      </c>
      <c r="CX52" s="2">
        <f t="shared" si="46"/>
        <v>40.6</v>
      </c>
      <c r="CY52" s="2">
        <f t="shared" si="47"/>
        <v>0</v>
      </c>
      <c r="CZ52" s="2">
        <f t="shared" si="48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49</v>
      </c>
      <c r="DW52" s="2" t="s">
        <v>49</v>
      </c>
      <c r="DX52" s="2">
        <v>1000</v>
      </c>
      <c r="DY52" s="2"/>
      <c r="DZ52" s="2"/>
      <c r="EA52" s="2"/>
      <c r="EB52" s="2"/>
      <c r="EC52" s="2"/>
      <c r="ED52" s="2"/>
      <c r="EE52" s="2">
        <v>42018653</v>
      </c>
      <c r="EF52" s="2">
        <v>2</v>
      </c>
      <c r="EG52" s="2" t="s">
        <v>35</v>
      </c>
      <c r="EH52" s="2">
        <v>0</v>
      </c>
      <c r="EI52" s="2" t="s">
        <v>3</v>
      </c>
      <c r="EJ52" s="2">
        <v>1</v>
      </c>
      <c r="EK52" s="2">
        <v>12001</v>
      </c>
      <c r="EL52" s="2" t="s">
        <v>85</v>
      </c>
      <c r="EM52" s="2" t="s">
        <v>86</v>
      </c>
      <c r="EN52" s="2"/>
      <c r="EO52" s="2" t="s">
        <v>3</v>
      </c>
      <c r="EP52" s="2"/>
      <c r="EQ52" s="2">
        <v>0</v>
      </c>
      <c r="ER52" s="2">
        <v>3390</v>
      </c>
      <c r="ES52" s="2">
        <v>3390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9"/>
        <v>0</v>
      </c>
      <c r="FS52" s="2">
        <v>0</v>
      </c>
      <c r="FT52" s="2"/>
      <c r="FU52" s="2"/>
      <c r="FV52" s="2"/>
      <c r="FW52" s="2"/>
      <c r="FX52" s="2">
        <v>120</v>
      </c>
      <c r="FY52" s="2">
        <v>65</v>
      </c>
      <c r="FZ52" s="2"/>
      <c r="GA52" s="2" t="s">
        <v>3</v>
      </c>
      <c r="GB52" s="2"/>
      <c r="GC52" s="2"/>
      <c r="GD52" s="2">
        <v>1</v>
      </c>
      <c r="GE52" s="2"/>
      <c r="GF52" s="2">
        <v>-1622221180</v>
      </c>
      <c r="GG52" s="2">
        <v>2</v>
      </c>
      <c r="GH52" s="2">
        <v>1</v>
      </c>
      <c r="GI52" s="2">
        <v>2</v>
      </c>
      <c r="GJ52" s="2">
        <v>0</v>
      </c>
      <c r="GK52" s="2">
        <v>0</v>
      </c>
      <c r="GL52" s="2">
        <f t="shared" si="50"/>
        <v>0</v>
      </c>
      <c r="GM52" s="2">
        <f t="shared" si="51"/>
        <v>-3696.41</v>
      </c>
      <c r="GN52" s="2">
        <f t="shared" si="52"/>
        <v>-3696.41</v>
      </c>
      <c r="GO52" s="2">
        <f t="shared" si="53"/>
        <v>0</v>
      </c>
      <c r="GP52" s="2">
        <f t="shared" si="54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5"/>
        <v>0</v>
      </c>
      <c r="GW52" s="2">
        <v>1</v>
      </c>
      <c r="GX52" s="2">
        <f t="shared" si="56"/>
        <v>0</v>
      </c>
      <c r="GY52" s="2"/>
      <c r="GZ52" s="2"/>
      <c r="HA52" s="2">
        <v>0</v>
      </c>
      <c r="HB52" s="2">
        <v>0</v>
      </c>
      <c r="HC52" s="2">
        <f t="shared" si="57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91</v>
      </c>
      <c r="E53" t="s">
        <v>87</v>
      </c>
      <c r="F53" t="s">
        <v>67</v>
      </c>
      <c r="G53" t="s">
        <v>68</v>
      </c>
      <c r="H53" t="s">
        <v>49</v>
      </c>
      <c r="I53">
        <f>I51*J53</f>
        <v>-0.17934</v>
      </c>
      <c r="J53">
        <v>-0.19599999999999998</v>
      </c>
      <c r="O53">
        <f t="shared" si="21"/>
        <v>-3781.53</v>
      </c>
      <c r="P53">
        <f t="shared" si="22"/>
        <v>-3781.53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-7.28</v>
      </c>
      <c r="X53">
        <f t="shared" si="30"/>
        <v>0</v>
      </c>
      <c r="Y53">
        <f t="shared" si="31"/>
        <v>0</v>
      </c>
      <c r="AA53">
        <v>42244845</v>
      </c>
      <c r="AB53">
        <f t="shared" si="32"/>
        <v>3390</v>
      </c>
      <c r="AC53">
        <f t="shared" si="33"/>
        <v>3390</v>
      </c>
      <c r="AD53">
        <f t="shared" si="63"/>
        <v>0</v>
      </c>
      <c r="AE53">
        <f t="shared" si="64"/>
        <v>0</v>
      </c>
      <c r="AF53">
        <f t="shared" si="64"/>
        <v>0</v>
      </c>
      <c r="AG53">
        <f t="shared" si="35"/>
        <v>0</v>
      </c>
      <c r="AH53">
        <f t="shared" si="65"/>
        <v>0</v>
      </c>
      <c r="AI53">
        <f t="shared" si="65"/>
        <v>0</v>
      </c>
      <c r="AJ53">
        <f t="shared" si="37"/>
        <v>40.6</v>
      </c>
      <c r="AK53">
        <v>3390</v>
      </c>
      <c r="AL53">
        <v>3390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40.6</v>
      </c>
      <c r="AT53">
        <v>120</v>
      </c>
      <c r="AU53">
        <v>65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6.22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69</v>
      </c>
      <c r="BM53">
        <v>12001</v>
      </c>
      <c r="BN53">
        <v>0</v>
      </c>
      <c r="BO53" t="s">
        <v>67</v>
      </c>
      <c r="BP53">
        <v>1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120</v>
      </c>
      <c r="CA53">
        <v>65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8"/>
        <v>-3781.53</v>
      </c>
      <c r="CQ53">
        <f t="shared" si="39"/>
        <v>21085.8</v>
      </c>
      <c r="CR53">
        <f t="shared" si="40"/>
        <v>0</v>
      </c>
      <c r="CS53">
        <f t="shared" si="41"/>
        <v>0</v>
      </c>
      <c r="CT53">
        <f t="shared" si="42"/>
        <v>0</v>
      </c>
      <c r="CU53">
        <f t="shared" si="43"/>
        <v>0</v>
      </c>
      <c r="CV53">
        <f t="shared" si="44"/>
        <v>0</v>
      </c>
      <c r="CW53">
        <f t="shared" si="45"/>
        <v>0</v>
      </c>
      <c r="CX53">
        <f t="shared" si="46"/>
        <v>40.6</v>
      </c>
      <c r="CY53">
        <f t="shared" si="47"/>
        <v>0</v>
      </c>
      <c r="CZ53">
        <f t="shared" si="48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49</v>
      </c>
      <c r="DW53" t="s">
        <v>49</v>
      </c>
      <c r="DX53">
        <v>1000</v>
      </c>
      <c r="EE53">
        <v>42018653</v>
      </c>
      <c r="EF53">
        <v>2</v>
      </c>
      <c r="EG53" t="s">
        <v>35</v>
      </c>
      <c r="EH53">
        <v>0</v>
      </c>
      <c r="EI53" t="s">
        <v>3</v>
      </c>
      <c r="EJ53">
        <v>1</v>
      </c>
      <c r="EK53">
        <v>12001</v>
      </c>
      <c r="EL53" t="s">
        <v>85</v>
      </c>
      <c r="EM53" t="s">
        <v>86</v>
      </c>
      <c r="EO53" t="s">
        <v>3</v>
      </c>
      <c r="EQ53">
        <v>0</v>
      </c>
      <c r="ER53">
        <v>3390</v>
      </c>
      <c r="ES53">
        <v>3390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9"/>
        <v>0</v>
      </c>
      <c r="FS53">
        <v>0</v>
      </c>
      <c r="FX53">
        <v>120</v>
      </c>
      <c r="FY53">
        <v>65</v>
      </c>
      <c r="GA53" t="s">
        <v>3</v>
      </c>
      <c r="GD53">
        <v>1</v>
      </c>
      <c r="GF53">
        <v>-1622221180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50"/>
        <v>0</v>
      </c>
      <c r="GM53">
        <f t="shared" si="51"/>
        <v>-3781.53</v>
      </c>
      <c r="GN53">
        <f t="shared" si="52"/>
        <v>-3781.53</v>
      </c>
      <c r="GO53">
        <f t="shared" si="53"/>
        <v>0</v>
      </c>
      <c r="GP53">
        <f t="shared" si="54"/>
        <v>0</v>
      </c>
      <c r="GR53">
        <v>0</v>
      </c>
      <c r="GS53">
        <v>3</v>
      </c>
      <c r="GT53">
        <v>0</v>
      </c>
      <c r="GU53" t="s">
        <v>3</v>
      </c>
      <c r="GV53">
        <f t="shared" si="55"/>
        <v>0</v>
      </c>
      <c r="GW53">
        <v>1</v>
      </c>
      <c r="GX53">
        <f t="shared" si="56"/>
        <v>0</v>
      </c>
      <c r="HA53">
        <v>0</v>
      </c>
      <c r="HB53">
        <v>0</v>
      </c>
      <c r="HC53">
        <f t="shared" si="57"/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80</v>
      </c>
      <c r="D54" s="2"/>
      <c r="E54" s="2" t="s">
        <v>88</v>
      </c>
      <c r="F54" s="2" t="s">
        <v>89</v>
      </c>
      <c r="G54" s="2" t="s">
        <v>90</v>
      </c>
      <c r="H54" s="2" t="s">
        <v>91</v>
      </c>
      <c r="I54" s="2">
        <f>I50*J54</f>
        <v>-100.65</v>
      </c>
      <c r="J54" s="2">
        <v>-110</v>
      </c>
      <c r="K54" s="2"/>
      <c r="L54" s="2"/>
      <c r="M54" s="2"/>
      <c r="N54" s="2"/>
      <c r="O54" s="2">
        <f t="shared" si="21"/>
        <v>-1968.75</v>
      </c>
      <c r="P54" s="2">
        <f t="shared" si="22"/>
        <v>-1968.75</v>
      </c>
      <c r="Q54" s="2">
        <f t="shared" si="23"/>
        <v>0</v>
      </c>
      <c r="R54" s="2">
        <f t="shared" si="24"/>
        <v>0</v>
      </c>
      <c r="S54" s="2">
        <f t="shared" si="25"/>
        <v>0</v>
      </c>
      <c r="T54" s="2">
        <f t="shared" si="26"/>
        <v>0</v>
      </c>
      <c r="U54" s="2">
        <f t="shared" si="27"/>
        <v>0</v>
      </c>
      <c r="V54" s="2">
        <f t="shared" si="28"/>
        <v>0</v>
      </c>
      <c r="W54" s="2">
        <f t="shared" si="29"/>
        <v>-6.04</v>
      </c>
      <c r="X54" s="2">
        <f t="shared" si="30"/>
        <v>0</v>
      </c>
      <c r="Y54" s="2">
        <f t="shared" si="31"/>
        <v>0</v>
      </c>
      <c r="Z54" s="2"/>
      <c r="AA54" s="2">
        <v>42244862</v>
      </c>
      <c r="AB54" s="2">
        <f t="shared" si="32"/>
        <v>6.19</v>
      </c>
      <c r="AC54" s="2">
        <f t="shared" si="33"/>
        <v>6.19</v>
      </c>
      <c r="AD54" s="2">
        <f t="shared" si="63"/>
        <v>0</v>
      </c>
      <c r="AE54" s="2">
        <f t="shared" si="64"/>
        <v>0</v>
      </c>
      <c r="AF54" s="2">
        <f t="shared" si="64"/>
        <v>0</v>
      </c>
      <c r="AG54" s="2">
        <f t="shared" si="35"/>
        <v>0</v>
      </c>
      <c r="AH54" s="2">
        <f t="shared" si="65"/>
        <v>0</v>
      </c>
      <c r="AI54" s="2">
        <f t="shared" si="65"/>
        <v>0</v>
      </c>
      <c r="AJ54" s="2">
        <f t="shared" si="37"/>
        <v>0.06</v>
      </c>
      <c r="AK54" s="2">
        <v>6.19</v>
      </c>
      <c r="AL54" s="2">
        <v>6.19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0.06</v>
      </c>
      <c r="AT54" s="2">
        <v>120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3.16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92</v>
      </c>
      <c r="BK54" s="2"/>
      <c r="BL54" s="2"/>
      <c r="BM54" s="2">
        <v>12001</v>
      </c>
      <c r="BN54" s="2">
        <v>0</v>
      </c>
      <c r="BO54" s="2" t="s">
        <v>89</v>
      </c>
      <c r="BP54" s="2">
        <v>1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120</v>
      </c>
      <c r="CA54" s="2">
        <v>65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8"/>
        <v>-1968.75</v>
      </c>
      <c r="CQ54" s="2">
        <f t="shared" si="39"/>
        <v>19.560400000000001</v>
      </c>
      <c r="CR54" s="2">
        <f t="shared" si="40"/>
        <v>0</v>
      </c>
      <c r="CS54" s="2">
        <f t="shared" si="41"/>
        <v>0</v>
      </c>
      <c r="CT54" s="2">
        <f t="shared" si="42"/>
        <v>0</v>
      </c>
      <c r="CU54" s="2">
        <f t="shared" si="43"/>
        <v>0</v>
      </c>
      <c r="CV54" s="2">
        <f t="shared" si="44"/>
        <v>0</v>
      </c>
      <c r="CW54" s="2">
        <f t="shared" si="45"/>
        <v>0</v>
      </c>
      <c r="CX54" s="2">
        <f t="shared" si="46"/>
        <v>0.06</v>
      </c>
      <c r="CY54" s="2">
        <f t="shared" si="47"/>
        <v>0</v>
      </c>
      <c r="CZ54" s="2">
        <f t="shared" si="48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91</v>
      </c>
      <c r="DW54" s="2" t="s">
        <v>91</v>
      </c>
      <c r="DX54" s="2">
        <v>1</v>
      </c>
      <c r="DY54" s="2"/>
      <c r="DZ54" s="2"/>
      <c r="EA54" s="2"/>
      <c r="EB54" s="2"/>
      <c r="EC54" s="2"/>
      <c r="ED54" s="2"/>
      <c r="EE54" s="2">
        <v>42018653</v>
      </c>
      <c r="EF54" s="2">
        <v>2</v>
      </c>
      <c r="EG54" s="2" t="s">
        <v>35</v>
      </c>
      <c r="EH54" s="2">
        <v>0</v>
      </c>
      <c r="EI54" s="2" t="s">
        <v>3</v>
      </c>
      <c r="EJ54" s="2">
        <v>1</v>
      </c>
      <c r="EK54" s="2">
        <v>12001</v>
      </c>
      <c r="EL54" s="2" t="s">
        <v>85</v>
      </c>
      <c r="EM54" s="2" t="s">
        <v>86</v>
      </c>
      <c r="EN54" s="2"/>
      <c r="EO54" s="2" t="s">
        <v>3</v>
      </c>
      <c r="EP54" s="2"/>
      <c r="EQ54" s="2">
        <v>0</v>
      </c>
      <c r="ER54" s="2">
        <v>6.19</v>
      </c>
      <c r="ES54" s="2">
        <v>6.19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9"/>
        <v>0</v>
      </c>
      <c r="FS54" s="2">
        <v>0</v>
      </c>
      <c r="FT54" s="2"/>
      <c r="FU54" s="2"/>
      <c r="FV54" s="2"/>
      <c r="FW54" s="2"/>
      <c r="FX54" s="2">
        <v>120</v>
      </c>
      <c r="FY54" s="2">
        <v>65</v>
      </c>
      <c r="FZ54" s="2"/>
      <c r="GA54" s="2" t="s">
        <v>3</v>
      </c>
      <c r="GB54" s="2"/>
      <c r="GC54" s="2"/>
      <c r="GD54" s="2">
        <v>1</v>
      </c>
      <c r="GE54" s="2"/>
      <c r="GF54" s="2">
        <v>1210903559</v>
      </c>
      <c r="GG54" s="2">
        <v>2</v>
      </c>
      <c r="GH54" s="2">
        <v>1</v>
      </c>
      <c r="GI54" s="2">
        <v>2</v>
      </c>
      <c r="GJ54" s="2">
        <v>0</v>
      </c>
      <c r="GK54" s="2">
        <v>0</v>
      </c>
      <c r="GL54" s="2">
        <f t="shared" si="50"/>
        <v>0</v>
      </c>
      <c r="GM54" s="2">
        <f t="shared" si="51"/>
        <v>-1968.75</v>
      </c>
      <c r="GN54" s="2">
        <f t="shared" si="52"/>
        <v>-1968.75</v>
      </c>
      <c r="GO54" s="2">
        <f t="shared" si="53"/>
        <v>0</v>
      </c>
      <c r="GP54" s="2">
        <f t="shared" si="54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5"/>
        <v>0</v>
      </c>
      <c r="GW54" s="2">
        <v>1</v>
      </c>
      <c r="GX54" s="2">
        <f t="shared" si="56"/>
        <v>0</v>
      </c>
      <c r="GY54" s="2"/>
      <c r="GZ54" s="2"/>
      <c r="HA54" s="2">
        <v>0</v>
      </c>
      <c r="HB54" s="2">
        <v>0</v>
      </c>
      <c r="HC54" s="2">
        <f t="shared" si="57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93</v>
      </c>
      <c r="E55" t="s">
        <v>88</v>
      </c>
      <c r="F55" t="s">
        <v>89</v>
      </c>
      <c r="G55" t="s">
        <v>90</v>
      </c>
      <c r="H55" t="s">
        <v>91</v>
      </c>
      <c r="I55">
        <f>I51*J55</f>
        <v>-100.65</v>
      </c>
      <c r="J55">
        <v>-110</v>
      </c>
      <c r="O55">
        <f t="shared" si="21"/>
        <v>-2230.42</v>
      </c>
      <c r="P55">
        <f t="shared" si="22"/>
        <v>-2230.42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-6.04</v>
      </c>
      <c r="X55">
        <f t="shared" si="30"/>
        <v>0</v>
      </c>
      <c r="Y55">
        <f t="shared" si="31"/>
        <v>0</v>
      </c>
      <c r="AA55">
        <v>42244845</v>
      </c>
      <c r="AB55">
        <f t="shared" si="32"/>
        <v>6.19</v>
      </c>
      <c r="AC55">
        <f t="shared" si="33"/>
        <v>6.19</v>
      </c>
      <c r="AD55">
        <f t="shared" si="63"/>
        <v>0</v>
      </c>
      <c r="AE55">
        <f t="shared" si="64"/>
        <v>0</v>
      </c>
      <c r="AF55">
        <f t="shared" si="64"/>
        <v>0</v>
      </c>
      <c r="AG55">
        <f t="shared" si="35"/>
        <v>0</v>
      </c>
      <c r="AH55">
        <f t="shared" si="65"/>
        <v>0</v>
      </c>
      <c r="AI55">
        <f t="shared" si="65"/>
        <v>0</v>
      </c>
      <c r="AJ55">
        <f t="shared" si="37"/>
        <v>0.06</v>
      </c>
      <c r="AK55">
        <v>6.19</v>
      </c>
      <c r="AL55">
        <v>6.19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0.06</v>
      </c>
      <c r="AT55">
        <v>120</v>
      </c>
      <c r="AU55">
        <v>65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3.58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92</v>
      </c>
      <c r="BM55">
        <v>12001</v>
      </c>
      <c r="BN55">
        <v>0</v>
      </c>
      <c r="BO55" t="s">
        <v>89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120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8"/>
        <v>-2230.42</v>
      </c>
      <c r="CQ55">
        <f t="shared" si="39"/>
        <v>22.160200000000003</v>
      </c>
      <c r="CR55">
        <f t="shared" si="40"/>
        <v>0</v>
      </c>
      <c r="CS55">
        <f t="shared" si="41"/>
        <v>0</v>
      </c>
      <c r="CT55">
        <f t="shared" si="42"/>
        <v>0</v>
      </c>
      <c r="CU55">
        <f t="shared" si="43"/>
        <v>0</v>
      </c>
      <c r="CV55">
        <f t="shared" si="44"/>
        <v>0</v>
      </c>
      <c r="CW55">
        <f t="shared" si="45"/>
        <v>0</v>
      </c>
      <c r="CX55">
        <f t="shared" si="46"/>
        <v>0.06</v>
      </c>
      <c r="CY55">
        <f t="shared" si="47"/>
        <v>0</v>
      </c>
      <c r="CZ55">
        <f t="shared" si="48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91</v>
      </c>
      <c r="DW55" t="s">
        <v>91</v>
      </c>
      <c r="DX55">
        <v>1</v>
      </c>
      <c r="EE55">
        <v>42018653</v>
      </c>
      <c r="EF55">
        <v>2</v>
      </c>
      <c r="EG55" t="s">
        <v>35</v>
      </c>
      <c r="EH55">
        <v>0</v>
      </c>
      <c r="EI55" t="s">
        <v>3</v>
      </c>
      <c r="EJ55">
        <v>1</v>
      </c>
      <c r="EK55">
        <v>12001</v>
      </c>
      <c r="EL55" t="s">
        <v>85</v>
      </c>
      <c r="EM55" t="s">
        <v>86</v>
      </c>
      <c r="EO55" t="s">
        <v>3</v>
      </c>
      <c r="EQ55">
        <v>0</v>
      </c>
      <c r="ER55">
        <v>6.19</v>
      </c>
      <c r="ES55">
        <v>6.19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9"/>
        <v>0</v>
      </c>
      <c r="FS55">
        <v>0</v>
      </c>
      <c r="FX55">
        <v>120</v>
      </c>
      <c r="FY55">
        <v>65</v>
      </c>
      <c r="GA55" t="s">
        <v>3</v>
      </c>
      <c r="GD55">
        <v>1</v>
      </c>
      <c r="GF55">
        <v>1210903559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50"/>
        <v>0</v>
      </c>
      <c r="GM55">
        <f t="shared" si="51"/>
        <v>-2230.42</v>
      </c>
      <c r="GN55">
        <f t="shared" si="52"/>
        <v>-2230.42</v>
      </c>
      <c r="GO55">
        <f t="shared" si="53"/>
        <v>0</v>
      </c>
      <c r="GP55">
        <f t="shared" si="54"/>
        <v>0</v>
      </c>
      <c r="GR55">
        <v>0</v>
      </c>
      <c r="GS55">
        <v>3</v>
      </c>
      <c r="GT55">
        <v>0</v>
      </c>
      <c r="GU55" t="s">
        <v>3</v>
      </c>
      <c r="GV55">
        <f t="shared" si="55"/>
        <v>0</v>
      </c>
      <c r="GW55">
        <v>1</v>
      </c>
      <c r="GX55">
        <f t="shared" si="56"/>
        <v>0</v>
      </c>
      <c r="HA55">
        <v>0</v>
      </c>
      <c r="HB55">
        <v>0</v>
      </c>
      <c r="HC55">
        <f t="shared" si="57"/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81</v>
      </c>
      <c r="D56" s="2"/>
      <c r="E56" s="2" t="s">
        <v>93</v>
      </c>
      <c r="F56" s="2" t="s">
        <v>94</v>
      </c>
      <c r="G56" s="2" t="s">
        <v>95</v>
      </c>
      <c r="H56" s="2" t="s">
        <v>91</v>
      </c>
      <c r="I56" s="2">
        <f>I50*J56</f>
        <v>100.65</v>
      </c>
      <c r="J56" s="2">
        <v>110</v>
      </c>
      <c r="K56" s="2"/>
      <c r="L56" s="2"/>
      <c r="M56" s="2"/>
      <c r="N56" s="2"/>
      <c r="O56" s="2">
        <f t="shared" si="21"/>
        <v>7296.17</v>
      </c>
      <c r="P56" s="2">
        <f t="shared" si="22"/>
        <v>7296.17</v>
      </c>
      <c r="Q56" s="2">
        <f t="shared" si="23"/>
        <v>0</v>
      </c>
      <c r="R56" s="2">
        <f t="shared" si="24"/>
        <v>0</v>
      </c>
      <c r="S56" s="2">
        <f t="shared" si="25"/>
        <v>0</v>
      </c>
      <c r="T56" s="2">
        <f t="shared" si="26"/>
        <v>0</v>
      </c>
      <c r="U56" s="2">
        <f t="shared" si="27"/>
        <v>0</v>
      </c>
      <c r="V56" s="2">
        <f t="shared" si="28"/>
        <v>0</v>
      </c>
      <c r="W56" s="2">
        <f t="shared" si="29"/>
        <v>14.09</v>
      </c>
      <c r="X56" s="2">
        <f t="shared" si="30"/>
        <v>0</v>
      </c>
      <c r="Y56" s="2">
        <f t="shared" si="31"/>
        <v>0</v>
      </c>
      <c r="Z56" s="2"/>
      <c r="AA56" s="2">
        <v>42244862</v>
      </c>
      <c r="AB56" s="2">
        <f t="shared" si="32"/>
        <v>16.29</v>
      </c>
      <c r="AC56" s="2">
        <f t="shared" si="33"/>
        <v>16.29</v>
      </c>
      <c r="AD56" s="2">
        <f t="shared" si="63"/>
        <v>0</v>
      </c>
      <c r="AE56" s="2">
        <f t="shared" si="64"/>
        <v>0</v>
      </c>
      <c r="AF56" s="2">
        <f t="shared" si="64"/>
        <v>0</v>
      </c>
      <c r="AG56" s="2">
        <f t="shared" si="35"/>
        <v>0</v>
      </c>
      <c r="AH56" s="2">
        <f t="shared" si="65"/>
        <v>0</v>
      </c>
      <c r="AI56" s="2">
        <f t="shared" si="65"/>
        <v>0</v>
      </c>
      <c r="AJ56" s="2">
        <f t="shared" si="37"/>
        <v>0.14000000000000001</v>
      </c>
      <c r="AK56" s="2">
        <v>16.29</v>
      </c>
      <c r="AL56" s="2">
        <v>16.29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0.14000000000000001</v>
      </c>
      <c r="AT56" s="2">
        <v>120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4.45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96</v>
      </c>
      <c r="BK56" s="2"/>
      <c r="BL56" s="2"/>
      <c r="BM56" s="2">
        <v>12001</v>
      </c>
      <c r="BN56" s="2">
        <v>0</v>
      </c>
      <c r="BO56" s="2" t="s">
        <v>94</v>
      </c>
      <c r="BP56" s="2">
        <v>1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120</v>
      </c>
      <c r="CA56" s="2">
        <v>65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8"/>
        <v>7296.17</v>
      </c>
      <c r="CQ56" s="2">
        <f t="shared" si="39"/>
        <v>72.490499999999997</v>
      </c>
      <c r="CR56" s="2">
        <f t="shared" si="40"/>
        <v>0</v>
      </c>
      <c r="CS56" s="2">
        <f t="shared" si="41"/>
        <v>0</v>
      </c>
      <c r="CT56" s="2">
        <f t="shared" si="42"/>
        <v>0</v>
      </c>
      <c r="CU56" s="2">
        <f t="shared" si="43"/>
        <v>0</v>
      </c>
      <c r="CV56" s="2">
        <f t="shared" si="44"/>
        <v>0</v>
      </c>
      <c r="CW56" s="2">
        <f t="shared" si="45"/>
        <v>0</v>
      </c>
      <c r="CX56" s="2">
        <f t="shared" si="46"/>
        <v>0.14000000000000001</v>
      </c>
      <c r="CY56" s="2">
        <f t="shared" si="47"/>
        <v>0</v>
      </c>
      <c r="CZ56" s="2">
        <f t="shared" si="48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1005</v>
      </c>
      <c r="DV56" s="2" t="s">
        <v>91</v>
      </c>
      <c r="DW56" s="2" t="s">
        <v>91</v>
      </c>
      <c r="DX56" s="2">
        <v>1</v>
      </c>
      <c r="DY56" s="2"/>
      <c r="DZ56" s="2"/>
      <c r="EA56" s="2"/>
      <c r="EB56" s="2"/>
      <c r="EC56" s="2"/>
      <c r="ED56" s="2"/>
      <c r="EE56" s="2">
        <v>42018653</v>
      </c>
      <c r="EF56" s="2">
        <v>2</v>
      </c>
      <c r="EG56" s="2" t="s">
        <v>35</v>
      </c>
      <c r="EH56" s="2">
        <v>0</v>
      </c>
      <c r="EI56" s="2" t="s">
        <v>3</v>
      </c>
      <c r="EJ56" s="2">
        <v>1</v>
      </c>
      <c r="EK56" s="2">
        <v>12001</v>
      </c>
      <c r="EL56" s="2" t="s">
        <v>85</v>
      </c>
      <c r="EM56" s="2" t="s">
        <v>86</v>
      </c>
      <c r="EN56" s="2"/>
      <c r="EO56" s="2" t="s">
        <v>3</v>
      </c>
      <c r="EP56" s="2"/>
      <c r="EQ56" s="2">
        <v>0</v>
      </c>
      <c r="ER56" s="2">
        <v>16.29</v>
      </c>
      <c r="ES56" s="2">
        <v>16.29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9"/>
        <v>0</v>
      </c>
      <c r="FS56" s="2">
        <v>0</v>
      </c>
      <c r="FT56" s="2"/>
      <c r="FU56" s="2"/>
      <c r="FV56" s="2"/>
      <c r="FW56" s="2"/>
      <c r="FX56" s="2">
        <v>120</v>
      </c>
      <c r="FY56" s="2">
        <v>65</v>
      </c>
      <c r="FZ56" s="2"/>
      <c r="GA56" s="2" t="s">
        <v>3</v>
      </c>
      <c r="GB56" s="2"/>
      <c r="GC56" s="2"/>
      <c r="GD56" s="2">
        <v>1</v>
      </c>
      <c r="GE56" s="2"/>
      <c r="GF56" s="2">
        <v>-1573474583</v>
      </c>
      <c r="GG56" s="2">
        <v>2</v>
      </c>
      <c r="GH56" s="2">
        <v>1</v>
      </c>
      <c r="GI56" s="2">
        <v>2</v>
      </c>
      <c r="GJ56" s="2">
        <v>0</v>
      </c>
      <c r="GK56" s="2">
        <v>0</v>
      </c>
      <c r="GL56" s="2">
        <f t="shared" si="50"/>
        <v>0</v>
      </c>
      <c r="GM56" s="2">
        <f t="shared" si="51"/>
        <v>7296.17</v>
      </c>
      <c r="GN56" s="2">
        <f t="shared" si="52"/>
        <v>7296.17</v>
      </c>
      <c r="GO56" s="2">
        <f t="shared" si="53"/>
        <v>0</v>
      </c>
      <c r="GP56" s="2">
        <f t="shared" si="54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5"/>
        <v>0</v>
      </c>
      <c r="GW56" s="2">
        <v>1</v>
      </c>
      <c r="GX56" s="2">
        <f t="shared" si="56"/>
        <v>0</v>
      </c>
      <c r="GY56" s="2"/>
      <c r="GZ56" s="2"/>
      <c r="HA56" s="2">
        <v>0</v>
      </c>
      <c r="HB56" s="2">
        <v>0</v>
      </c>
      <c r="HC56" s="2">
        <f t="shared" si="57"/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94</v>
      </c>
      <c r="E57" t="s">
        <v>93</v>
      </c>
      <c r="F57" t="s">
        <v>94</v>
      </c>
      <c r="G57" t="s">
        <v>95</v>
      </c>
      <c r="H57" t="s">
        <v>91</v>
      </c>
      <c r="I57">
        <f>I51*J57</f>
        <v>100.65</v>
      </c>
      <c r="J57">
        <v>110</v>
      </c>
      <c r="O57">
        <f t="shared" si="21"/>
        <v>6738.71</v>
      </c>
      <c r="P57">
        <f t="shared" si="22"/>
        <v>6738.71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14.09</v>
      </c>
      <c r="X57">
        <f t="shared" si="30"/>
        <v>0</v>
      </c>
      <c r="Y57">
        <f t="shared" si="31"/>
        <v>0</v>
      </c>
      <c r="AA57">
        <v>42244845</v>
      </c>
      <c r="AB57">
        <f t="shared" si="32"/>
        <v>16.29</v>
      </c>
      <c r="AC57">
        <f t="shared" si="33"/>
        <v>16.29</v>
      </c>
      <c r="AD57">
        <f t="shared" si="63"/>
        <v>0</v>
      </c>
      <c r="AE57">
        <f t="shared" si="64"/>
        <v>0</v>
      </c>
      <c r="AF57">
        <f t="shared" si="64"/>
        <v>0</v>
      </c>
      <c r="AG57">
        <f t="shared" si="35"/>
        <v>0</v>
      </c>
      <c r="AH57">
        <f t="shared" si="65"/>
        <v>0</v>
      </c>
      <c r="AI57">
        <f t="shared" si="65"/>
        <v>0</v>
      </c>
      <c r="AJ57">
        <f t="shared" si="37"/>
        <v>0.14000000000000001</v>
      </c>
      <c r="AK57">
        <v>16.29</v>
      </c>
      <c r="AL57">
        <v>16.29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0.14000000000000001</v>
      </c>
      <c r="AT57">
        <v>120</v>
      </c>
      <c r="AU57">
        <v>65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4.1100000000000003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96</v>
      </c>
      <c r="BM57">
        <v>12001</v>
      </c>
      <c r="BN57">
        <v>0</v>
      </c>
      <c r="BO57" t="s">
        <v>94</v>
      </c>
      <c r="BP57">
        <v>1</v>
      </c>
      <c r="BQ57">
        <v>2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120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8"/>
        <v>6738.71</v>
      </c>
      <c r="CQ57">
        <f t="shared" si="39"/>
        <v>66.951899999999995</v>
      </c>
      <c r="CR57">
        <f t="shared" si="40"/>
        <v>0</v>
      </c>
      <c r="CS57">
        <f t="shared" si="41"/>
        <v>0</v>
      </c>
      <c r="CT57">
        <f t="shared" si="42"/>
        <v>0</v>
      </c>
      <c r="CU57">
        <f t="shared" si="43"/>
        <v>0</v>
      </c>
      <c r="CV57">
        <f t="shared" si="44"/>
        <v>0</v>
      </c>
      <c r="CW57">
        <f t="shared" si="45"/>
        <v>0</v>
      </c>
      <c r="CX57">
        <f t="shared" si="46"/>
        <v>0.14000000000000001</v>
      </c>
      <c r="CY57">
        <f t="shared" si="47"/>
        <v>0</v>
      </c>
      <c r="CZ57">
        <f t="shared" si="48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91</v>
      </c>
      <c r="DW57" t="s">
        <v>91</v>
      </c>
      <c r="DX57">
        <v>1</v>
      </c>
      <c r="EE57">
        <v>42018653</v>
      </c>
      <c r="EF57">
        <v>2</v>
      </c>
      <c r="EG57" t="s">
        <v>35</v>
      </c>
      <c r="EH57">
        <v>0</v>
      </c>
      <c r="EI57" t="s">
        <v>3</v>
      </c>
      <c r="EJ57">
        <v>1</v>
      </c>
      <c r="EK57">
        <v>12001</v>
      </c>
      <c r="EL57" t="s">
        <v>85</v>
      </c>
      <c r="EM57" t="s">
        <v>86</v>
      </c>
      <c r="EO57" t="s">
        <v>3</v>
      </c>
      <c r="EQ57">
        <v>0</v>
      </c>
      <c r="ER57">
        <v>16.29</v>
      </c>
      <c r="ES57">
        <v>16.29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9"/>
        <v>0</v>
      </c>
      <c r="FS57">
        <v>0</v>
      </c>
      <c r="FX57">
        <v>120</v>
      </c>
      <c r="FY57">
        <v>65</v>
      </c>
      <c r="GA57" t="s">
        <v>3</v>
      </c>
      <c r="GD57">
        <v>1</v>
      </c>
      <c r="GF57">
        <v>-1573474583</v>
      </c>
      <c r="GG57">
        <v>2</v>
      </c>
      <c r="GH57">
        <v>1</v>
      </c>
      <c r="GI57">
        <v>2</v>
      </c>
      <c r="GJ57">
        <v>0</v>
      </c>
      <c r="GK57">
        <v>0</v>
      </c>
      <c r="GL57">
        <f t="shared" si="50"/>
        <v>0</v>
      </c>
      <c r="GM57">
        <f t="shared" si="51"/>
        <v>6738.71</v>
      </c>
      <c r="GN57">
        <f t="shared" si="52"/>
        <v>6738.71</v>
      </c>
      <c r="GO57">
        <f t="shared" si="53"/>
        <v>0</v>
      </c>
      <c r="GP57">
        <f t="shared" si="54"/>
        <v>0</v>
      </c>
      <c r="GR57">
        <v>0</v>
      </c>
      <c r="GS57">
        <v>3</v>
      </c>
      <c r="GT57">
        <v>0</v>
      </c>
      <c r="GU57" t="s">
        <v>3</v>
      </c>
      <c r="GV57">
        <f t="shared" si="55"/>
        <v>0</v>
      </c>
      <c r="GW57">
        <v>1</v>
      </c>
      <c r="GX57">
        <f t="shared" si="56"/>
        <v>0</v>
      </c>
      <c r="HA57">
        <v>0</v>
      </c>
      <c r="HB57">
        <v>0</v>
      </c>
      <c r="HC57">
        <f t="shared" si="57"/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ROW(SmtRes!A105)</f>
        <v>105</v>
      </c>
      <c r="D58" s="2">
        <f>ROW(EtalonRes!A90)</f>
        <v>90</v>
      </c>
      <c r="E58" s="2" t="s">
        <v>97</v>
      </c>
      <c r="F58" s="2" t="s">
        <v>98</v>
      </c>
      <c r="G58" s="2" t="s">
        <v>99</v>
      </c>
      <c r="H58" s="2" t="s">
        <v>58</v>
      </c>
      <c r="I58" s="2">
        <f>ROUND(91.5/100,9)</f>
        <v>0.91500000000000004</v>
      </c>
      <c r="J58" s="2">
        <v>0</v>
      </c>
      <c r="K58" s="2"/>
      <c r="L58" s="2"/>
      <c r="M58" s="2"/>
      <c r="N58" s="2"/>
      <c r="O58" s="2">
        <f t="shared" si="21"/>
        <v>9196.86</v>
      </c>
      <c r="P58" s="2">
        <f t="shared" si="22"/>
        <v>5662.54</v>
      </c>
      <c r="Q58" s="2">
        <f t="shared" si="23"/>
        <v>454.54</v>
      </c>
      <c r="R58" s="2">
        <f t="shared" si="24"/>
        <v>63.36</v>
      </c>
      <c r="S58" s="2">
        <f t="shared" si="25"/>
        <v>3079.78</v>
      </c>
      <c r="T58" s="2">
        <f t="shared" si="26"/>
        <v>0</v>
      </c>
      <c r="U58" s="2">
        <f t="shared" si="27"/>
        <v>12.0061725</v>
      </c>
      <c r="V58" s="2">
        <f t="shared" si="28"/>
        <v>0.17156250000000001</v>
      </c>
      <c r="W58" s="2">
        <f t="shared" si="29"/>
        <v>0</v>
      </c>
      <c r="X58" s="2">
        <f t="shared" si="30"/>
        <v>3771.77</v>
      </c>
      <c r="Y58" s="2">
        <f t="shared" si="31"/>
        <v>2043.04</v>
      </c>
      <c r="Z58" s="2"/>
      <c r="AA58" s="2">
        <v>42244862</v>
      </c>
      <c r="AB58" s="2">
        <f t="shared" si="32"/>
        <v>1556.29</v>
      </c>
      <c r="AC58" s="2">
        <f t="shared" si="33"/>
        <v>1345.34</v>
      </c>
      <c r="AD58" s="2">
        <f>ROUND(((((ET58*1.25))-((EU58*1.25)))+AE58),6)</f>
        <v>87.612499999999997</v>
      </c>
      <c r="AE58" s="2">
        <f>ROUND(((EU58*1.25)),6)</f>
        <v>2.5375000000000001</v>
      </c>
      <c r="AF58" s="2">
        <f>ROUND(((EV58*1.15)),6)</f>
        <v>123.33750000000001</v>
      </c>
      <c r="AG58" s="2">
        <f t="shared" si="35"/>
        <v>0</v>
      </c>
      <c r="AH58" s="2">
        <f>((EW58*1.15))</f>
        <v>13.121499999999999</v>
      </c>
      <c r="AI58" s="2">
        <f>((EX58*1.25))</f>
        <v>0.1875</v>
      </c>
      <c r="AJ58" s="2">
        <f t="shared" si="37"/>
        <v>0</v>
      </c>
      <c r="AK58" s="2">
        <v>1522.68</v>
      </c>
      <c r="AL58" s="2">
        <v>1345.34</v>
      </c>
      <c r="AM58" s="2">
        <v>70.09</v>
      </c>
      <c r="AN58" s="2">
        <v>2.0299999999999998</v>
      </c>
      <c r="AO58" s="2">
        <v>107.25</v>
      </c>
      <c r="AP58" s="2">
        <v>0</v>
      </c>
      <c r="AQ58" s="2">
        <v>11.41</v>
      </c>
      <c r="AR58" s="2">
        <v>0.15</v>
      </c>
      <c r="AS58" s="2">
        <v>0</v>
      </c>
      <c r="AT58" s="2">
        <v>120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27.29</v>
      </c>
      <c r="BB58" s="2">
        <v>5.67</v>
      </c>
      <c r="BC58" s="2">
        <v>4.5999999999999996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1</v>
      </c>
      <c r="BJ58" s="2" t="s">
        <v>100</v>
      </c>
      <c r="BK58" s="2"/>
      <c r="BL58" s="2"/>
      <c r="BM58" s="2">
        <v>12001</v>
      </c>
      <c r="BN58" s="2">
        <v>0</v>
      </c>
      <c r="BO58" s="2" t="s">
        <v>98</v>
      </c>
      <c r="BP58" s="2">
        <v>1</v>
      </c>
      <c r="BQ58" s="2">
        <v>2</v>
      </c>
      <c r="BR58" s="2">
        <v>0</v>
      </c>
      <c r="BS58" s="2">
        <v>27.29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120</v>
      </c>
      <c r="CA58" s="2">
        <v>65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575</v>
      </c>
      <c r="CO58" s="2">
        <v>0</v>
      </c>
      <c r="CP58" s="2">
        <f t="shared" si="38"/>
        <v>9196.86</v>
      </c>
      <c r="CQ58" s="2">
        <f t="shared" si="39"/>
        <v>6188.5639999999994</v>
      </c>
      <c r="CR58" s="2">
        <f t="shared" si="40"/>
        <v>496.76287499999995</v>
      </c>
      <c r="CS58" s="2">
        <f t="shared" si="41"/>
        <v>69.248374999999996</v>
      </c>
      <c r="CT58" s="2">
        <f t="shared" si="42"/>
        <v>3365.8803750000002</v>
      </c>
      <c r="CU58" s="2">
        <f t="shared" si="43"/>
        <v>0</v>
      </c>
      <c r="CV58" s="2">
        <f t="shared" si="44"/>
        <v>13.121499999999999</v>
      </c>
      <c r="CW58" s="2">
        <f t="shared" si="45"/>
        <v>0.1875</v>
      </c>
      <c r="CX58" s="2">
        <f t="shared" si="46"/>
        <v>0</v>
      </c>
      <c r="CY58" s="2">
        <f t="shared" si="47"/>
        <v>3771.7680000000005</v>
      </c>
      <c r="CZ58" s="2">
        <f t="shared" si="48"/>
        <v>2043.0410000000004</v>
      </c>
      <c r="DA58" s="2"/>
      <c r="DB58" s="2"/>
      <c r="DC58" s="2" t="s">
        <v>3</v>
      </c>
      <c r="DD58" s="2" t="s">
        <v>3</v>
      </c>
      <c r="DE58" s="2" t="s">
        <v>33</v>
      </c>
      <c r="DF58" s="2" t="s">
        <v>33</v>
      </c>
      <c r="DG58" s="2" t="s">
        <v>34</v>
      </c>
      <c r="DH58" s="2" t="s">
        <v>3</v>
      </c>
      <c r="DI58" s="2" t="s">
        <v>34</v>
      </c>
      <c r="DJ58" s="2" t="s">
        <v>33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58</v>
      </c>
      <c r="DW58" s="2" t="s">
        <v>58</v>
      </c>
      <c r="DX58" s="2">
        <v>100</v>
      </c>
      <c r="DY58" s="2"/>
      <c r="DZ58" s="2"/>
      <c r="EA58" s="2"/>
      <c r="EB58" s="2"/>
      <c r="EC58" s="2"/>
      <c r="ED58" s="2"/>
      <c r="EE58" s="2">
        <v>42018653</v>
      </c>
      <c r="EF58" s="2">
        <v>2</v>
      </c>
      <c r="EG58" s="2" t="s">
        <v>35</v>
      </c>
      <c r="EH58" s="2">
        <v>0</v>
      </c>
      <c r="EI58" s="2" t="s">
        <v>3</v>
      </c>
      <c r="EJ58" s="2">
        <v>1</v>
      </c>
      <c r="EK58" s="2">
        <v>12001</v>
      </c>
      <c r="EL58" s="2" t="s">
        <v>85</v>
      </c>
      <c r="EM58" s="2" t="s">
        <v>86</v>
      </c>
      <c r="EN58" s="2"/>
      <c r="EO58" s="2" t="s">
        <v>38</v>
      </c>
      <c r="EP58" s="2"/>
      <c r="EQ58" s="2">
        <v>0</v>
      </c>
      <c r="ER58" s="2">
        <v>1522.68</v>
      </c>
      <c r="ES58" s="2">
        <v>1345.34</v>
      </c>
      <c r="ET58" s="2">
        <v>70.09</v>
      </c>
      <c r="EU58" s="2">
        <v>2.0299999999999998</v>
      </c>
      <c r="EV58" s="2">
        <v>107.25</v>
      </c>
      <c r="EW58" s="2">
        <v>11.41</v>
      </c>
      <c r="EX58" s="2">
        <v>0.15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9"/>
        <v>0</v>
      </c>
      <c r="FS58" s="2">
        <v>0</v>
      </c>
      <c r="FT58" s="2"/>
      <c r="FU58" s="2"/>
      <c r="FV58" s="2"/>
      <c r="FW58" s="2"/>
      <c r="FX58" s="2">
        <v>120</v>
      </c>
      <c r="FY58" s="2">
        <v>65</v>
      </c>
      <c r="FZ58" s="2"/>
      <c r="GA58" s="2" t="s">
        <v>3</v>
      </c>
      <c r="GB58" s="2"/>
      <c r="GC58" s="2"/>
      <c r="GD58" s="2">
        <v>1</v>
      </c>
      <c r="GE58" s="2"/>
      <c r="GF58" s="2">
        <v>-2102521350</v>
      </c>
      <c r="GG58" s="2">
        <v>2</v>
      </c>
      <c r="GH58" s="2">
        <v>1</v>
      </c>
      <c r="GI58" s="2">
        <v>2</v>
      </c>
      <c r="GJ58" s="2">
        <v>0</v>
      </c>
      <c r="GK58" s="2">
        <v>0</v>
      </c>
      <c r="GL58" s="2">
        <f t="shared" si="50"/>
        <v>0</v>
      </c>
      <c r="GM58" s="2">
        <f t="shared" si="51"/>
        <v>15011.67</v>
      </c>
      <c r="GN58" s="2">
        <f t="shared" si="52"/>
        <v>15011.67</v>
      </c>
      <c r="GO58" s="2">
        <f t="shared" si="53"/>
        <v>0</v>
      </c>
      <c r="GP58" s="2">
        <f t="shared" si="54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5"/>
        <v>0</v>
      </c>
      <c r="GW58" s="2">
        <v>1</v>
      </c>
      <c r="GX58" s="2">
        <f t="shared" si="56"/>
        <v>0</v>
      </c>
      <c r="GY58" s="2"/>
      <c r="GZ58" s="2"/>
      <c r="HA58" s="2">
        <v>0</v>
      </c>
      <c r="HB58" s="2">
        <v>0</v>
      </c>
      <c r="HC58" s="2">
        <f t="shared" si="57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ROW(SmtRes!A116)</f>
        <v>116</v>
      </c>
      <c r="D59">
        <f>ROW(EtalonRes!A98)</f>
        <v>98</v>
      </c>
      <c r="E59" t="s">
        <v>97</v>
      </c>
      <c r="F59" t="s">
        <v>98</v>
      </c>
      <c r="G59" t="s">
        <v>99</v>
      </c>
      <c r="H59" t="s">
        <v>58</v>
      </c>
      <c r="I59">
        <f>ROUND(91.5/100,9)</f>
        <v>0.91500000000000004</v>
      </c>
      <c r="J59">
        <v>0</v>
      </c>
      <c r="O59">
        <f t="shared" si="21"/>
        <v>9869.84</v>
      </c>
      <c r="P59">
        <f t="shared" si="22"/>
        <v>6007.21</v>
      </c>
      <c r="Q59">
        <f t="shared" si="23"/>
        <v>471.37</v>
      </c>
      <c r="R59">
        <f t="shared" si="24"/>
        <v>69.77</v>
      </c>
      <c r="S59">
        <f t="shared" si="25"/>
        <v>3391.26</v>
      </c>
      <c r="T59">
        <f t="shared" si="26"/>
        <v>0</v>
      </c>
      <c r="U59">
        <f t="shared" si="27"/>
        <v>12.0061725</v>
      </c>
      <c r="V59">
        <f t="shared" si="28"/>
        <v>0.17156250000000001</v>
      </c>
      <c r="W59">
        <f t="shared" si="29"/>
        <v>0</v>
      </c>
      <c r="X59">
        <f t="shared" si="30"/>
        <v>4153.24</v>
      </c>
      <c r="Y59">
        <f t="shared" si="31"/>
        <v>2249.67</v>
      </c>
      <c r="AA59">
        <v>42244845</v>
      </c>
      <c r="AB59">
        <f t="shared" si="32"/>
        <v>1556.29</v>
      </c>
      <c r="AC59">
        <f t="shared" si="33"/>
        <v>1345.34</v>
      </c>
      <c r="AD59">
        <f>ROUND(((((ET59*1.25))-((EU59*1.25)))+AE59),6)</f>
        <v>87.612499999999997</v>
      </c>
      <c r="AE59">
        <f>ROUND(((EU59*1.25)),6)</f>
        <v>2.5375000000000001</v>
      </c>
      <c r="AF59">
        <f>ROUND(((EV59*1.15)),6)</f>
        <v>123.33750000000001</v>
      </c>
      <c r="AG59">
        <f t="shared" si="35"/>
        <v>0</v>
      </c>
      <c r="AH59">
        <f>((EW59*1.15))</f>
        <v>13.121499999999999</v>
      </c>
      <c r="AI59">
        <f>((EX59*1.25))</f>
        <v>0.1875</v>
      </c>
      <c r="AJ59">
        <f t="shared" si="37"/>
        <v>0</v>
      </c>
      <c r="AK59">
        <v>1522.68</v>
      </c>
      <c r="AL59">
        <v>1345.34</v>
      </c>
      <c r="AM59">
        <v>70.09</v>
      </c>
      <c r="AN59">
        <v>2.0299999999999998</v>
      </c>
      <c r="AO59">
        <v>107.25</v>
      </c>
      <c r="AP59">
        <v>0</v>
      </c>
      <c r="AQ59">
        <v>11.41</v>
      </c>
      <c r="AR59">
        <v>0.15</v>
      </c>
      <c r="AS59">
        <v>0</v>
      </c>
      <c r="AT59">
        <v>120</v>
      </c>
      <c r="AU59">
        <v>65</v>
      </c>
      <c r="AV59">
        <v>1</v>
      </c>
      <c r="AW59">
        <v>1</v>
      </c>
      <c r="AZ59">
        <v>1</v>
      </c>
      <c r="BA59">
        <v>30.05</v>
      </c>
      <c r="BB59">
        <v>5.88</v>
      </c>
      <c r="BC59">
        <v>4.88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1</v>
      </c>
      <c r="BJ59" t="s">
        <v>100</v>
      </c>
      <c r="BM59">
        <v>12001</v>
      </c>
      <c r="BN59">
        <v>0</v>
      </c>
      <c r="BO59" t="s">
        <v>98</v>
      </c>
      <c r="BP59">
        <v>1</v>
      </c>
      <c r="BQ59">
        <v>2</v>
      </c>
      <c r="BR59">
        <v>0</v>
      </c>
      <c r="BS59">
        <v>30.05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120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575</v>
      </c>
      <c r="CO59">
        <v>0</v>
      </c>
      <c r="CP59">
        <f t="shared" si="38"/>
        <v>9869.84</v>
      </c>
      <c r="CQ59">
        <f t="shared" si="39"/>
        <v>6565.2591999999995</v>
      </c>
      <c r="CR59">
        <f t="shared" si="40"/>
        <v>515.16149999999993</v>
      </c>
      <c r="CS59">
        <f t="shared" si="41"/>
        <v>76.251874999999998</v>
      </c>
      <c r="CT59">
        <f t="shared" si="42"/>
        <v>3706.2918750000003</v>
      </c>
      <c r="CU59">
        <f t="shared" si="43"/>
        <v>0</v>
      </c>
      <c r="CV59">
        <f t="shared" si="44"/>
        <v>13.121499999999999</v>
      </c>
      <c r="CW59">
        <f t="shared" si="45"/>
        <v>0.1875</v>
      </c>
      <c r="CX59">
        <f t="shared" si="46"/>
        <v>0</v>
      </c>
      <c r="CY59">
        <f t="shared" si="47"/>
        <v>4153.2360000000008</v>
      </c>
      <c r="CZ59">
        <f t="shared" si="48"/>
        <v>2249.6695</v>
      </c>
      <c r="DC59" t="s">
        <v>3</v>
      </c>
      <c r="DD59" t="s">
        <v>3</v>
      </c>
      <c r="DE59" t="s">
        <v>33</v>
      </c>
      <c r="DF59" t="s">
        <v>33</v>
      </c>
      <c r="DG59" t="s">
        <v>34</v>
      </c>
      <c r="DH59" t="s">
        <v>3</v>
      </c>
      <c r="DI59" t="s">
        <v>34</v>
      </c>
      <c r="DJ59" t="s">
        <v>33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58</v>
      </c>
      <c r="DW59" t="s">
        <v>58</v>
      </c>
      <c r="DX59">
        <v>100</v>
      </c>
      <c r="EE59">
        <v>42018653</v>
      </c>
      <c r="EF59">
        <v>2</v>
      </c>
      <c r="EG59" t="s">
        <v>35</v>
      </c>
      <c r="EH59">
        <v>0</v>
      </c>
      <c r="EI59" t="s">
        <v>3</v>
      </c>
      <c r="EJ59">
        <v>1</v>
      </c>
      <c r="EK59">
        <v>12001</v>
      </c>
      <c r="EL59" t="s">
        <v>85</v>
      </c>
      <c r="EM59" t="s">
        <v>86</v>
      </c>
      <c r="EO59" t="s">
        <v>38</v>
      </c>
      <c r="EQ59">
        <v>0</v>
      </c>
      <c r="ER59">
        <v>1522.68</v>
      </c>
      <c r="ES59">
        <v>1345.34</v>
      </c>
      <c r="ET59">
        <v>70.09</v>
      </c>
      <c r="EU59">
        <v>2.0299999999999998</v>
      </c>
      <c r="EV59">
        <v>107.25</v>
      </c>
      <c r="EW59">
        <v>11.41</v>
      </c>
      <c r="EX59">
        <v>0.15</v>
      </c>
      <c r="EY59">
        <v>0</v>
      </c>
      <c r="FQ59">
        <v>0</v>
      </c>
      <c r="FR59">
        <f t="shared" si="49"/>
        <v>0</v>
      </c>
      <c r="FS59">
        <v>0</v>
      </c>
      <c r="FX59">
        <v>120</v>
      </c>
      <c r="FY59">
        <v>65</v>
      </c>
      <c r="GA59" t="s">
        <v>3</v>
      </c>
      <c r="GD59">
        <v>1</v>
      </c>
      <c r="GF59">
        <v>-2102521350</v>
      </c>
      <c r="GG59">
        <v>2</v>
      </c>
      <c r="GH59">
        <v>1</v>
      </c>
      <c r="GI59">
        <v>2</v>
      </c>
      <c r="GJ59">
        <v>0</v>
      </c>
      <c r="GK59">
        <v>0</v>
      </c>
      <c r="GL59">
        <f t="shared" si="50"/>
        <v>0</v>
      </c>
      <c r="GM59">
        <f t="shared" si="51"/>
        <v>16272.75</v>
      </c>
      <c r="GN59">
        <f t="shared" si="52"/>
        <v>16272.75</v>
      </c>
      <c r="GO59">
        <f t="shared" si="53"/>
        <v>0</v>
      </c>
      <c r="GP59">
        <f t="shared" si="54"/>
        <v>0</v>
      </c>
      <c r="GR59">
        <v>0</v>
      </c>
      <c r="GS59">
        <v>3</v>
      </c>
      <c r="GT59">
        <v>0</v>
      </c>
      <c r="GU59" t="s">
        <v>3</v>
      </c>
      <c r="GV59">
        <f t="shared" si="55"/>
        <v>0</v>
      </c>
      <c r="GW59">
        <v>1</v>
      </c>
      <c r="GX59">
        <f t="shared" si="56"/>
        <v>0</v>
      </c>
      <c r="HA59">
        <v>0</v>
      </c>
      <c r="HB59">
        <v>0</v>
      </c>
      <c r="HC59">
        <f t="shared" si="57"/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102</v>
      </c>
      <c r="D60" s="2"/>
      <c r="E60" s="2" t="s">
        <v>101</v>
      </c>
      <c r="F60" s="2" t="s">
        <v>67</v>
      </c>
      <c r="G60" s="2" t="s">
        <v>68</v>
      </c>
      <c r="H60" s="2" t="s">
        <v>49</v>
      </c>
      <c r="I60" s="2">
        <f>I58*J60</f>
        <v>-0.17934</v>
      </c>
      <c r="J60" s="2">
        <v>-0.19599999999999998</v>
      </c>
      <c r="K60" s="2"/>
      <c r="L60" s="2"/>
      <c r="M60" s="2"/>
      <c r="N60" s="2"/>
      <c r="O60" s="2">
        <f t="shared" si="21"/>
        <v>-3696.41</v>
      </c>
      <c r="P60" s="2">
        <f t="shared" si="22"/>
        <v>-3696.41</v>
      </c>
      <c r="Q60" s="2">
        <f t="shared" si="23"/>
        <v>0</v>
      </c>
      <c r="R60" s="2">
        <f t="shared" si="24"/>
        <v>0</v>
      </c>
      <c r="S60" s="2">
        <f t="shared" si="25"/>
        <v>0</v>
      </c>
      <c r="T60" s="2">
        <f t="shared" si="26"/>
        <v>0</v>
      </c>
      <c r="U60" s="2">
        <f t="shared" si="27"/>
        <v>0</v>
      </c>
      <c r="V60" s="2">
        <f t="shared" si="28"/>
        <v>0</v>
      </c>
      <c r="W60" s="2">
        <f t="shared" si="29"/>
        <v>-7.28</v>
      </c>
      <c r="X60" s="2">
        <f t="shared" si="30"/>
        <v>0</v>
      </c>
      <c r="Y60" s="2">
        <f t="shared" si="31"/>
        <v>0</v>
      </c>
      <c r="Z60" s="2"/>
      <c r="AA60" s="2">
        <v>42244862</v>
      </c>
      <c r="AB60" s="2">
        <f t="shared" si="32"/>
        <v>3390</v>
      </c>
      <c r="AC60" s="2">
        <f t="shared" si="33"/>
        <v>3390</v>
      </c>
      <c r="AD60" s="2">
        <f t="shared" ref="AD60:AD65" si="66">ROUND((((ET60)-(EU60))+AE60),6)</f>
        <v>0</v>
      </c>
      <c r="AE60" s="2">
        <f t="shared" ref="AE60:AF65" si="67">ROUND((EU60),6)</f>
        <v>0</v>
      </c>
      <c r="AF60" s="2">
        <f t="shared" si="67"/>
        <v>0</v>
      </c>
      <c r="AG60" s="2">
        <f t="shared" si="35"/>
        <v>0</v>
      </c>
      <c r="AH60" s="2">
        <f t="shared" ref="AH60:AI65" si="68">(EW60)</f>
        <v>0</v>
      </c>
      <c r="AI60" s="2">
        <f t="shared" si="68"/>
        <v>0</v>
      </c>
      <c r="AJ60" s="2">
        <f t="shared" si="37"/>
        <v>40.6</v>
      </c>
      <c r="AK60" s="2">
        <v>3390</v>
      </c>
      <c r="AL60" s="2">
        <v>3390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40.6</v>
      </c>
      <c r="AT60" s="2">
        <v>120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6.08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69</v>
      </c>
      <c r="BK60" s="2"/>
      <c r="BL60" s="2"/>
      <c r="BM60" s="2">
        <v>12001</v>
      </c>
      <c r="BN60" s="2">
        <v>0</v>
      </c>
      <c r="BO60" s="2" t="s">
        <v>67</v>
      </c>
      <c r="BP60" s="2">
        <v>1</v>
      </c>
      <c r="BQ60" s="2">
        <v>2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120</v>
      </c>
      <c r="CA60" s="2">
        <v>65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8"/>
        <v>-3696.41</v>
      </c>
      <c r="CQ60" s="2">
        <f t="shared" si="39"/>
        <v>20611.2</v>
      </c>
      <c r="CR60" s="2">
        <f t="shared" si="40"/>
        <v>0</v>
      </c>
      <c r="CS60" s="2">
        <f t="shared" si="41"/>
        <v>0</v>
      </c>
      <c r="CT60" s="2">
        <f t="shared" si="42"/>
        <v>0</v>
      </c>
      <c r="CU60" s="2">
        <f t="shared" si="43"/>
        <v>0</v>
      </c>
      <c r="CV60" s="2">
        <f t="shared" si="44"/>
        <v>0</v>
      </c>
      <c r="CW60" s="2">
        <f t="shared" si="45"/>
        <v>0</v>
      </c>
      <c r="CX60" s="2">
        <f t="shared" si="46"/>
        <v>40.6</v>
      </c>
      <c r="CY60" s="2">
        <f t="shared" si="47"/>
        <v>0</v>
      </c>
      <c r="CZ60" s="2">
        <f t="shared" si="48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49</v>
      </c>
      <c r="DW60" s="2" t="s">
        <v>49</v>
      </c>
      <c r="DX60" s="2">
        <v>1000</v>
      </c>
      <c r="DY60" s="2"/>
      <c r="DZ60" s="2"/>
      <c r="EA60" s="2"/>
      <c r="EB60" s="2"/>
      <c r="EC60" s="2"/>
      <c r="ED60" s="2"/>
      <c r="EE60" s="2">
        <v>42018653</v>
      </c>
      <c r="EF60" s="2">
        <v>2</v>
      </c>
      <c r="EG60" s="2" t="s">
        <v>35</v>
      </c>
      <c r="EH60" s="2">
        <v>0</v>
      </c>
      <c r="EI60" s="2" t="s">
        <v>3</v>
      </c>
      <c r="EJ60" s="2">
        <v>1</v>
      </c>
      <c r="EK60" s="2">
        <v>12001</v>
      </c>
      <c r="EL60" s="2" t="s">
        <v>85</v>
      </c>
      <c r="EM60" s="2" t="s">
        <v>86</v>
      </c>
      <c r="EN60" s="2"/>
      <c r="EO60" s="2" t="s">
        <v>3</v>
      </c>
      <c r="EP60" s="2"/>
      <c r="EQ60" s="2">
        <v>0</v>
      </c>
      <c r="ER60" s="2">
        <v>3390</v>
      </c>
      <c r="ES60" s="2">
        <v>3390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9"/>
        <v>0</v>
      </c>
      <c r="FS60" s="2">
        <v>0</v>
      </c>
      <c r="FT60" s="2"/>
      <c r="FU60" s="2"/>
      <c r="FV60" s="2"/>
      <c r="FW60" s="2"/>
      <c r="FX60" s="2">
        <v>120</v>
      </c>
      <c r="FY60" s="2">
        <v>65</v>
      </c>
      <c r="FZ60" s="2"/>
      <c r="GA60" s="2" t="s">
        <v>3</v>
      </c>
      <c r="GB60" s="2"/>
      <c r="GC60" s="2"/>
      <c r="GD60" s="2">
        <v>1</v>
      </c>
      <c r="GE60" s="2"/>
      <c r="GF60" s="2">
        <v>-1622221180</v>
      </c>
      <c r="GG60" s="2">
        <v>2</v>
      </c>
      <c r="GH60" s="2">
        <v>1</v>
      </c>
      <c r="GI60" s="2">
        <v>2</v>
      </c>
      <c r="GJ60" s="2">
        <v>0</v>
      </c>
      <c r="GK60" s="2">
        <v>0</v>
      </c>
      <c r="GL60" s="2">
        <f t="shared" si="50"/>
        <v>0</v>
      </c>
      <c r="GM60" s="2">
        <f t="shared" si="51"/>
        <v>-3696.41</v>
      </c>
      <c r="GN60" s="2">
        <f t="shared" si="52"/>
        <v>-3696.41</v>
      </c>
      <c r="GO60" s="2">
        <f t="shared" si="53"/>
        <v>0</v>
      </c>
      <c r="GP60" s="2">
        <f t="shared" si="54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5"/>
        <v>0</v>
      </c>
      <c r="GW60" s="2">
        <v>1</v>
      </c>
      <c r="GX60" s="2">
        <f t="shared" si="56"/>
        <v>0</v>
      </c>
      <c r="GY60" s="2"/>
      <c r="GZ60" s="2"/>
      <c r="HA60" s="2">
        <v>0</v>
      </c>
      <c r="HB60" s="2">
        <v>0</v>
      </c>
      <c r="HC60" s="2">
        <f t="shared" si="57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113</v>
      </c>
      <c r="E61" t="s">
        <v>101</v>
      </c>
      <c r="F61" t="s">
        <v>67</v>
      </c>
      <c r="G61" t="s">
        <v>68</v>
      </c>
      <c r="H61" t="s">
        <v>49</v>
      </c>
      <c r="I61">
        <f>I59*J61</f>
        <v>-0.17934</v>
      </c>
      <c r="J61">
        <v>-0.19599999999999998</v>
      </c>
      <c r="O61">
        <f t="shared" si="21"/>
        <v>-3781.53</v>
      </c>
      <c r="P61">
        <f t="shared" si="22"/>
        <v>-3781.53</v>
      </c>
      <c r="Q61">
        <f t="shared" si="23"/>
        <v>0</v>
      </c>
      <c r="R61">
        <f t="shared" si="24"/>
        <v>0</v>
      </c>
      <c r="S61">
        <f t="shared" si="25"/>
        <v>0</v>
      </c>
      <c r="T61">
        <f t="shared" si="26"/>
        <v>0</v>
      </c>
      <c r="U61">
        <f t="shared" si="27"/>
        <v>0</v>
      </c>
      <c r="V61">
        <f t="shared" si="28"/>
        <v>0</v>
      </c>
      <c r="W61">
        <f t="shared" si="29"/>
        <v>-7.28</v>
      </c>
      <c r="X61">
        <f t="shared" si="30"/>
        <v>0</v>
      </c>
      <c r="Y61">
        <f t="shared" si="31"/>
        <v>0</v>
      </c>
      <c r="AA61">
        <v>42244845</v>
      </c>
      <c r="AB61">
        <f t="shared" si="32"/>
        <v>3390</v>
      </c>
      <c r="AC61">
        <f t="shared" si="33"/>
        <v>3390</v>
      </c>
      <c r="AD61">
        <f t="shared" si="66"/>
        <v>0</v>
      </c>
      <c r="AE61">
        <f t="shared" si="67"/>
        <v>0</v>
      </c>
      <c r="AF61">
        <f t="shared" si="67"/>
        <v>0</v>
      </c>
      <c r="AG61">
        <f t="shared" si="35"/>
        <v>0</v>
      </c>
      <c r="AH61">
        <f t="shared" si="68"/>
        <v>0</v>
      </c>
      <c r="AI61">
        <f t="shared" si="68"/>
        <v>0</v>
      </c>
      <c r="AJ61">
        <f t="shared" si="37"/>
        <v>40.6</v>
      </c>
      <c r="AK61">
        <v>3390</v>
      </c>
      <c r="AL61">
        <v>3390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40.6</v>
      </c>
      <c r="AT61">
        <v>120</v>
      </c>
      <c r="AU61">
        <v>65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6.22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69</v>
      </c>
      <c r="BM61">
        <v>12001</v>
      </c>
      <c r="BN61">
        <v>0</v>
      </c>
      <c r="BO61" t="s">
        <v>67</v>
      </c>
      <c r="BP61">
        <v>1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120</v>
      </c>
      <c r="CA61">
        <v>65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8"/>
        <v>-3781.53</v>
      </c>
      <c r="CQ61">
        <f t="shared" si="39"/>
        <v>21085.8</v>
      </c>
      <c r="CR61">
        <f t="shared" si="40"/>
        <v>0</v>
      </c>
      <c r="CS61">
        <f t="shared" si="41"/>
        <v>0</v>
      </c>
      <c r="CT61">
        <f t="shared" si="42"/>
        <v>0</v>
      </c>
      <c r="CU61">
        <f t="shared" si="43"/>
        <v>0</v>
      </c>
      <c r="CV61">
        <f t="shared" si="44"/>
        <v>0</v>
      </c>
      <c r="CW61">
        <f t="shared" si="45"/>
        <v>0</v>
      </c>
      <c r="CX61">
        <f t="shared" si="46"/>
        <v>40.6</v>
      </c>
      <c r="CY61">
        <f t="shared" si="47"/>
        <v>0</v>
      </c>
      <c r="CZ61">
        <f t="shared" si="48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49</v>
      </c>
      <c r="DW61" t="s">
        <v>49</v>
      </c>
      <c r="DX61">
        <v>1000</v>
      </c>
      <c r="EE61">
        <v>42018653</v>
      </c>
      <c r="EF61">
        <v>2</v>
      </c>
      <c r="EG61" t="s">
        <v>35</v>
      </c>
      <c r="EH61">
        <v>0</v>
      </c>
      <c r="EI61" t="s">
        <v>3</v>
      </c>
      <c r="EJ61">
        <v>1</v>
      </c>
      <c r="EK61">
        <v>12001</v>
      </c>
      <c r="EL61" t="s">
        <v>85</v>
      </c>
      <c r="EM61" t="s">
        <v>86</v>
      </c>
      <c r="EO61" t="s">
        <v>3</v>
      </c>
      <c r="EQ61">
        <v>0</v>
      </c>
      <c r="ER61">
        <v>3390</v>
      </c>
      <c r="ES61">
        <v>3390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49"/>
        <v>0</v>
      </c>
      <c r="FS61">
        <v>0</v>
      </c>
      <c r="FX61">
        <v>120</v>
      </c>
      <c r="FY61">
        <v>65</v>
      </c>
      <c r="GA61" t="s">
        <v>3</v>
      </c>
      <c r="GD61">
        <v>1</v>
      </c>
      <c r="GF61">
        <v>-1622221180</v>
      </c>
      <c r="GG61">
        <v>2</v>
      </c>
      <c r="GH61">
        <v>1</v>
      </c>
      <c r="GI61">
        <v>2</v>
      </c>
      <c r="GJ61">
        <v>0</v>
      </c>
      <c r="GK61">
        <v>0</v>
      </c>
      <c r="GL61">
        <f t="shared" si="50"/>
        <v>0</v>
      </c>
      <c r="GM61">
        <f t="shared" si="51"/>
        <v>-3781.53</v>
      </c>
      <c r="GN61">
        <f t="shared" si="52"/>
        <v>-3781.53</v>
      </c>
      <c r="GO61">
        <f t="shared" si="53"/>
        <v>0</v>
      </c>
      <c r="GP61">
        <f t="shared" si="54"/>
        <v>0</v>
      </c>
      <c r="GR61">
        <v>0</v>
      </c>
      <c r="GS61">
        <v>3</v>
      </c>
      <c r="GT61">
        <v>0</v>
      </c>
      <c r="GU61" t="s">
        <v>3</v>
      </c>
      <c r="GV61">
        <f t="shared" si="55"/>
        <v>0</v>
      </c>
      <c r="GW61">
        <v>1</v>
      </c>
      <c r="GX61">
        <f t="shared" si="56"/>
        <v>0</v>
      </c>
      <c r="HA61">
        <v>0</v>
      </c>
      <c r="HB61">
        <v>0</v>
      </c>
      <c r="HC61">
        <f t="shared" si="57"/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104</v>
      </c>
      <c r="D62" s="2"/>
      <c r="E62" s="2" t="s">
        <v>102</v>
      </c>
      <c r="F62" s="2" t="s">
        <v>89</v>
      </c>
      <c r="G62" s="2" t="s">
        <v>90</v>
      </c>
      <c r="H62" s="2" t="s">
        <v>91</v>
      </c>
      <c r="I62" s="2">
        <f>I58*J62</f>
        <v>-100.65</v>
      </c>
      <c r="J62" s="2">
        <v>-110</v>
      </c>
      <c r="K62" s="2"/>
      <c r="L62" s="2"/>
      <c r="M62" s="2"/>
      <c r="N62" s="2"/>
      <c r="O62" s="2">
        <f t="shared" si="21"/>
        <v>-1968.75</v>
      </c>
      <c r="P62" s="2">
        <f t="shared" si="22"/>
        <v>-1968.75</v>
      </c>
      <c r="Q62" s="2">
        <f t="shared" si="23"/>
        <v>0</v>
      </c>
      <c r="R62" s="2">
        <f t="shared" si="24"/>
        <v>0</v>
      </c>
      <c r="S62" s="2">
        <f t="shared" si="25"/>
        <v>0</v>
      </c>
      <c r="T62" s="2">
        <f t="shared" si="26"/>
        <v>0</v>
      </c>
      <c r="U62" s="2">
        <f t="shared" si="27"/>
        <v>0</v>
      </c>
      <c r="V62" s="2">
        <f t="shared" si="28"/>
        <v>0</v>
      </c>
      <c r="W62" s="2">
        <f t="shared" si="29"/>
        <v>-6.04</v>
      </c>
      <c r="X62" s="2">
        <f t="shared" si="30"/>
        <v>0</v>
      </c>
      <c r="Y62" s="2">
        <f t="shared" si="31"/>
        <v>0</v>
      </c>
      <c r="Z62" s="2"/>
      <c r="AA62" s="2">
        <v>42244862</v>
      </c>
      <c r="AB62" s="2">
        <f t="shared" si="32"/>
        <v>6.19</v>
      </c>
      <c r="AC62" s="2">
        <f t="shared" si="33"/>
        <v>6.19</v>
      </c>
      <c r="AD62" s="2">
        <f t="shared" si="66"/>
        <v>0</v>
      </c>
      <c r="AE62" s="2">
        <f t="shared" si="67"/>
        <v>0</v>
      </c>
      <c r="AF62" s="2">
        <f t="shared" si="67"/>
        <v>0</v>
      </c>
      <c r="AG62" s="2">
        <f t="shared" si="35"/>
        <v>0</v>
      </c>
      <c r="AH62" s="2">
        <f t="shared" si="68"/>
        <v>0</v>
      </c>
      <c r="AI62" s="2">
        <f t="shared" si="68"/>
        <v>0</v>
      </c>
      <c r="AJ62" s="2">
        <f t="shared" si="37"/>
        <v>0.06</v>
      </c>
      <c r="AK62" s="2">
        <v>6.19</v>
      </c>
      <c r="AL62" s="2">
        <v>6.19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0.06</v>
      </c>
      <c r="AT62" s="2">
        <v>120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3.16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92</v>
      </c>
      <c r="BK62" s="2"/>
      <c r="BL62" s="2"/>
      <c r="BM62" s="2">
        <v>12001</v>
      </c>
      <c r="BN62" s="2">
        <v>0</v>
      </c>
      <c r="BO62" s="2" t="s">
        <v>89</v>
      </c>
      <c r="BP62" s="2">
        <v>1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120</v>
      </c>
      <c r="CA62" s="2">
        <v>65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8"/>
        <v>-1968.75</v>
      </c>
      <c r="CQ62" s="2">
        <f t="shared" si="39"/>
        <v>19.560400000000001</v>
      </c>
      <c r="CR62" s="2">
        <f t="shared" si="40"/>
        <v>0</v>
      </c>
      <c r="CS62" s="2">
        <f t="shared" si="41"/>
        <v>0</v>
      </c>
      <c r="CT62" s="2">
        <f t="shared" si="42"/>
        <v>0</v>
      </c>
      <c r="CU62" s="2">
        <f t="shared" si="43"/>
        <v>0</v>
      </c>
      <c r="CV62" s="2">
        <f t="shared" si="44"/>
        <v>0</v>
      </c>
      <c r="CW62" s="2">
        <f t="shared" si="45"/>
        <v>0</v>
      </c>
      <c r="CX62" s="2">
        <f t="shared" si="46"/>
        <v>0.06</v>
      </c>
      <c r="CY62" s="2">
        <f t="shared" si="47"/>
        <v>0</v>
      </c>
      <c r="CZ62" s="2">
        <f t="shared" si="48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1005</v>
      </c>
      <c r="DV62" s="2" t="s">
        <v>91</v>
      </c>
      <c r="DW62" s="2" t="s">
        <v>91</v>
      </c>
      <c r="DX62" s="2">
        <v>1</v>
      </c>
      <c r="DY62" s="2"/>
      <c r="DZ62" s="2"/>
      <c r="EA62" s="2"/>
      <c r="EB62" s="2"/>
      <c r="EC62" s="2"/>
      <c r="ED62" s="2"/>
      <c r="EE62" s="2">
        <v>42018653</v>
      </c>
      <c r="EF62" s="2">
        <v>2</v>
      </c>
      <c r="EG62" s="2" t="s">
        <v>35</v>
      </c>
      <c r="EH62" s="2">
        <v>0</v>
      </c>
      <c r="EI62" s="2" t="s">
        <v>3</v>
      </c>
      <c r="EJ62" s="2">
        <v>1</v>
      </c>
      <c r="EK62" s="2">
        <v>12001</v>
      </c>
      <c r="EL62" s="2" t="s">
        <v>85</v>
      </c>
      <c r="EM62" s="2" t="s">
        <v>86</v>
      </c>
      <c r="EN62" s="2"/>
      <c r="EO62" s="2" t="s">
        <v>3</v>
      </c>
      <c r="EP62" s="2"/>
      <c r="EQ62" s="2">
        <v>0</v>
      </c>
      <c r="ER62" s="2">
        <v>6.19</v>
      </c>
      <c r="ES62" s="2">
        <v>6.19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9"/>
        <v>0</v>
      </c>
      <c r="FS62" s="2">
        <v>0</v>
      </c>
      <c r="FT62" s="2"/>
      <c r="FU62" s="2"/>
      <c r="FV62" s="2"/>
      <c r="FW62" s="2"/>
      <c r="FX62" s="2">
        <v>120</v>
      </c>
      <c r="FY62" s="2">
        <v>65</v>
      </c>
      <c r="FZ62" s="2"/>
      <c r="GA62" s="2" t="s">
        <v>3</v>
      </c>
      <c r="GB62" s="2"/>
      <c r="GC62" s="2"/>
      <c r="GD62" s="2">
        <v>1</v>
      </c>
      <c r="GE62" s="2"/>
      <c r="GF62" s="2">
        <v>1210903559</v>
      </c>
      <c r="GG62" s="2">
        <v>2</v>
      </c>
      <c r="GH62" s="2">
        <v>1</v>
      </c>
      <c r="GI62" s="2">
        <v>2</v>
      </c>
      <c r="GJ62" s="2">
        <v>0</v>
      </c>
      <c r="GK62" s="2">
        <v>0</v>
      </c>
      <c r="GL62" s="2">
        <f t="shared" si="50"/>
        <v>0</v>
      </c>
      <c r="GM62" s="2">
        <f t="shared" si="51"/>
        <v>-1968.75</v>
      </c>
      <c r="GN62" s="2">
        <f t="shared" si="52"/>
        <v>-1968.75</v>
      </c>
      <c r="GO62" s="2">
        <f t="shared" si="53"/>
        <v>0</v>
      </c>
      <c r="GP62" s="2">
        <f t="shared" si="54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55"/>
        <v>0</v>
      </c>
      <c r="GW62" s="2">
        <v>1</v>
      </c>
      <c r="GX62" s="2">
        <f t="shared" si="56"/>
        <v>0</v>
      </c>
      <c r="GY62" s="2"/>
      <c r="GZ62" s="2"/>
      <c r="HA62" s="2">
        <v>0</v>
      </c>
      <c r="HB62" s="2">
        <v>0</v>
      </c>
      <c r="HC62" s="2">
        <f t="shared" si="57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115</v>
      </c>
      <c r="E63" t="s">
        <v>102</v>
      </c>
      <c r="F63" t="s">
        <v>89</v>
      </c>
      <c r="G63" t="s">
        <v>90</v>
      </c>
      <c r="H63" t="s">
        <v>91</v>
      </c>
      <c r="I63">
        <f>I59*J63</f>
        <v>-100.65</v>
      </c>
      <c r="J63">
        <v>-110</v>
      </c>
      <c r="O63">
        <f t="shared" si="21"/>
        <v>-2230.42</v>
      </c>
      <c r="P63">
        <f t="shared" si="22"/>
        <v>-2230.42</v>
      </c>
      <c r="Q63">
        <f t="shared" si="23"/>
        <v>0</v>
      </c>
      <c r="R63">
        <f t="shared" si="24"/>
        <v>0</v>
      </c>
      <c r="S63">
        <f t="shared" si="25"/>
        <v>0</v>
      </c>
      <c r="T63">
        <f t="shared" si="26"/>
        <v>0</v>
      </c>
      <c r="U63">
        <f t="shared" si="27"/>
        <v>0</v>
      </c>
      <c r="V63">
        <f t="shared" si="28"/>
        <v>0</v>
      </c>
      <c r="W63">
        <f t="shared" si="29"/>
        <v>-6.04</v>
      </c>
      <c r="X63">
        <f t="shared" si="30"/>
        <v>0</v>
      </c>
      <c r="Y63">
        <f t="shared" si="31"/>
        <v>0</v>
      </c>
      <c r="AA63">
        <v>42244845</v>
      </c>
      <c r="AB63">
        <f t="shared" si="32"/>
        <v>6.19</v>
      </c>
      <c r="AC63">
        <f t="shared" si="33"/>
        <v>6.19</v>
      </c>
      <c r="AD63">
        <f t="shared" si="66"/>
        <v>0</v>
      </c>
      <c r="AE63">
        <f t="shared" si="67"/>
        <v>0</v>
      </c>
      <c r="AF63">
        <f t="shared" si="67"/>
        <v>0</v>
      </c>
      <c r="AG63">
        <f t="shared" si="35"/>
        <v>0</v>
      </c>
      <c r="AH63">
        <f t="shared" si="68"/>
        <v>0</v>
      </c>
      <c r="AI63">
        <f t="shared" si="68"/>
        <v>0</v>
      </c>
      <c r="AJ63">
        <f t="shared" si="37"/>
        <v>0.06</v>
      </c>
      <c r="AK63">
        <v>6.19</v>
      </c>
      <c r="AL63">
        <v>6.19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0.06</v>
      </c>
      <c r="AT63">
        <v>120</v>
      </c>
      <c r="AU63">
        <v>65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3.58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92</v>
      </c>
      <c r="BM63">
        <v>12001</v>
      </c>
      <c r="BN63">
        <v>0</v>
      </c>
      <c r="BO63" t="s">
        <v>89</v>
      </c>
      <c r="BP63">
        <v>1</v>
      </c>
      <c r="BQ63">
        <v>2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120</v>
      </c>
      <c r="CA63">
        <v>65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8"/>
        <v>-2230.42</v>
      </c>
      <c r="CQ63">
        <f t="shared" si="39"/>
        <v>22.160200000000003</v>
      </c>
      <c r="CR63">
        <f t="shared" si="40"/>
        <v>0</v>
      </c>
      <c r="CS63">
        <f t="shared" si="41"/>
        <v>0</v>
      </c>
      <c r="CT63">
        <f t="shared" si="42"/>
        <v>0</v>
      </c>
      <c r="CU63">
        <f t="shared" si="43"/>
        <v>0</v>
      </c>
      <c r="CV63">
        <f t="shared" si="44"/>
        <v>0</v>
      </c>
      <c r="CW63">
        <f t="shared" si="45"/>
        <v>0</v>
      </c>
      <c r="CX63">
        <f t="shared" si="46"/>
        <v>0.06</v>
      </c>
      <c r="CY63">
        <f t="shared" si="47"/>
        <v>0</v>
      </c>
      <c r="CZ63">
        <f t="shared" si="48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1005</v>
      </c>
      <c r="DV63" t="s">
        <v>91</v>
      </c>
      <c r="DW63" t="s">
        <v>91</v>
      </c>
      <c r="DX63">
        <v>1</v>
      </c>
      <c r="EE63">
        <v>42018653</v>
      </c>
      <c r="EF63">
        <v>2</v>
      </c>
      <c r="EG63" t="s">
        <v>35</v>
      </c>
      <c r="EH63">
        <v>0</v>
      </c>
      <c r="EI63" t="s">
        <v>3</v>
      </c>
      <c r="EJ63">
        <v>1</v>
      </c>
      <c r="EK63">
        <v>12001</v>
      </c>
      <c r="EL63" t="s">
        <v>85</v>
      </c>
      <c r="EM63" t="s">
        <v>86</v>
      </c>
      <c r="EO63" t="s">
        <v>3</v>
      </c>
      <c r="EQ63">
        <v>0</v>
      </c>
      <c r="ER63">
        <v>6.19</v>
      </c>
      <c r="ES63">
        <v>6.19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49"/>
        <v>0</v>
      </c>
      <c r="FS63">
        <v>0</v>
      </c>
      <c r="FX63">
        <v>120</v>
      </c>
      <c r="FY63">
        <v>65</v>
      </c>
      <c r="GA63" t="s">
        <v>3</v>
      </c>
      <c r="GD63">
        <v>1</v>
      </c>
      <c r="GF63">
        <v>1210903559</v>
      </c>
      <c r="GG63">
        <v>2</v>
      </c>
      <c r="GH63">
        <v>1</v>
      </c>
      <c r="GI63">
        <v>2</v>
      </c>
      <c r="GJ63">
        <v>0</v>
      </c>
      <c r="GK63">
        <v>0</v>
      </c>
      <c r="GL63">
        <f t="shared" si="50"/>
        <v>0</v>
      </c>
      <c r="GM63">
        <f t="shared" si="51"/>
        <v>-2230.42</v>
      </c>
      <c r="GN63">
        <f t="shared" si="52"/>
        <v>-2230.42</v>
      </c>
      <c r="GO63">
        <f t="shared" si="53"/>
        <v>0</v>
      </c>
      <c r="GP63">
        <f t="shared" si="54"/>
        <v>0</v>
      </c>
      <c r="GR63">
        <v>0</v>
      </c>
      <c r="GS63">
        <v>3</v>
      </c>
      <c r="GT63">
        <v>0</v>
      </c>
      <c r="GU63" t="s">
        <v>3</v>
      </c>
      <c r="GV63">
        <f t="shared" si="55"/>
        <v>0</v>
      </c>
      <c r="GW63">
        <v>1</v>
      </c>
      <c r="GX63">
        <f t="shared" si="56"/>
        <v>0</v>
      </c>
      <c r="HA63">
        <v>0</v>
      </c>
      <c r="HB63">
        <v>0</v>
      </c>
      <c r="HC63">
        <f t="shared" si="57"/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105</v>
      </c>
      <c r="D64" s="2"/>
      <c r="E64" s="2" t="s">
        <v>103</v>
      </c>
      <c r="F64" s="2" t="s">
        <v>94</v>
      </c>
      <c r="G64" s="2" t="s">
        <v>95</v>
      </c>
      <c r="H64" s="2" t="s">
        <v>91</v>
      </c>
      <c r="I64" s="2">
        <f>I58*J64</f>
        <v>100.65</v>
      </c>
      <c r="J64" s="2">
        <v>110</v>
      </c>
      <c r="K64" s="2"/>
      <c r="L64" s="2"/>
      <c r="M64" s="2"/>
      <c r="N64" s="2"/>
      <c r="O64" s="2">
        <f t="shared" si="21"/>
        <v>7296.17</v>
      </c>
      <c r="P64" s="2">
        <f t="shared" si="22"/>
        <v>7296.17</v>
      </c>
      <c r="Q64" s="2">
        <f t="shared" si="23"/>
        <v>0</v>
      </c>
      <c r="R64" s="2">
        <f t="shared" si="24"/>
        <v>0</v>
      </c>
      <c r="S64" s="2">
        <f t="shared" si="25"/>
        <v>0</v>
      </c>
      <c r="T64" s="2">
        <f t="shared" si="26"/>
        <v>0</v>
      </c>
      <c r="U64" s="2">
        <f t="shared" si="27"/>
        <v>0</v>
      </c>
      <c r="V64" s="2">
        <f t="shared" si="28"/>
        <v>0</v>
      </c>
      <c r="W64" s="2">
        <f t="shared" si="29"/>
        <v>14.09</v>
      </c>
      <c r="X64" s="2">
        <f t="shared" si="30"/>
        <v>0</v>
      </c>
      <c r="Y64" s="2">
        <f t="shared" si="31"/>
        <v>0</v>
      </c>
      <c r="Z64" s="2"/>
      <c r="AA64" s="2">
        <v>42244862</v>
      </c>
      <c r="AB64" s="2">
        <f t="shared" si="32"/>
        <v>16.29</v>
      </c>
      <c r="AC64" s="2">
        <f t="shared" si="33"/>
        <v>16.29</v>
      </c>
      <c r="AD64" s="2">
        <f t="shared" si="66"/>
        <v>0</v>
      </c>
      <c r="AE64" s="2">
        <f t="shared" si="67"/>
        <v>0</v>
      </c>
      <c r="AF64" s="2">
        <f t="shared" si="67"/>
        <v>0</v>
      </c>
      <c r="AG64" s="2">
        <f t="shared" si="35"/>
        <v>0</v>
      </c>
      <c r="AH64" s="2">
        <f t="shared" si="68"/>
        <v>0</v>
      </c>
      <c r="AI64" s="2">
        <f t="shared" si="68"/>
        <v>0</v>
      </c>
      <c r="AJ64" s="2">
        <f t="shared" si="37"/>
        <v>0.14000000000000001</v>
      </c>
      <c r="AK64" s="2">
        <v>16.29</v>
      </c>
      <c r="AL64" s="2">
        <v>16.29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0.14000000000000001</v>
      </c>
      <c r="AT64" s="2">
        <v>120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4.45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96</v>
      </c>
      <c r="BK64" s="2"/>
      <c r="BL64" s="2"/>
      <c r="BM64" s="2">
        <v>12001</v>
      </c>
      <c r="BN64" s="2">
        <v>0</v>
      </c>
      <c r="BO64" s="2" t="s">
        <v>94</v>
      </c>
      <c r="BP64" s="2">
        <v>1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120</v>
      </c>
      <c r="CA64" s="2">
        <v>65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8"/>
        <v>7296.17</v>
      </c>
      <c r="CQ64" s="2">
        <f t="shared" si="39"/>
        <v>72.490499999999997</v>
      </c>
      <c r="CR64" s="2">
        <f t="shared" si="40"/>
        <v>0</v>
      </c>
      <c r="CS64" s="2">
        <f t="shared" si="41"/>
        <v>0</v>
      </c>
      <c r="CT64" s="2">
        <f t="shared" si="42"/>
        <v>0</v>
      </c>
      <c r="CU64" s="2">
        <f t="shared" si="43"/>
        <v>0</v>
      </c>
      <c r="CV64" s="2">
        <f t="shared" si="44"/>
        <v>0</v>
      </c>
      <c r="CW64" s="2">
        <f t="shared" si="45"/>
        <v>0</v>
      </c>
      <c r="CX64" s="2">
        <f t="shared" si="46"/>
        <v>0.14000000000000001</v>
      </c>
      <c r="CY64" s="2">
        <f t="shared" si="47"/>
        <v>0</v>
      </c>
      <c r="CZ64" s="2">
        <f t="shared" si="48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1005</v>
      </c>
      <c r="DV64" s="2" t="s">
        <v>91</v>
      </c>
      <c r="DW64" s="2" t="s">
        <v>91</v>
      </c>
      <c r="DX64" s="2">
        <v>1</v>
      </c>
      <c r="DY64" s="2"/>
      <c r="DZ64" s="2"/>
      <c r="EA64" s="2"/>
      <c r="EB64" s="2"/>
      <c r="EC64" s="2"/>
      <c r="ED64" s="2"/>
      <c r="EE64" s="2">
        <v>42018653</v>
      </c>
      <c r="EF64" s="2">
        <v>2</v>
      </c>
      <c r="EG64" s="2" t="s">
        <v>35</v>
      </c>
      <c r="EH64" s="2">
        <v>0</v>
      </c>
      <c r="EI64" s="2" t="s">
        <v>3</v>
      </c>
      <c r="EJ64" s="2">
        <v>1</v>
      </c>
      <c r="EK64" s="2">
        <v>12001</v>
      </c>
      <c r="EL64" s="2" t="s">
        <v>85</v>
      </c>
      <c r="EM64" s="2" t="s">
        <v>86</v>
      </c>
      <c r="EN64" s="2"/>
      <c r="EO64" s="2" t="s">
        <v>3</v>
      </c>
      <c r="EP64" s="2"/>
      <c r="EQ64" s="2">
        <v>0</v>
      </c>
      <c r="ER64" s="2">
        <v>16.29</v>
      </c>
      <c r="ES64" s="2">
        <v>16.29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9"/>
        <v>0</v>
      </c>
      <c r="FS64" s="2">
        <v>0</v>
      </c>
      <c r="FT64" s="2"/>
      <c r="FU64" s="2"/>
      <c r="FV64" s="2"/>
      <c r="FW64" s="2"/>
      <c r="FX64" s="2">
        <v>120</v>
      </c>
      <c r="FY64" s="2">
        <v>65</v>
      </c>
      <c r="FZ64" s="2"/>
      <c r="GA64" s="2" t="s">
        <v>3</v>
      </c>
      <c r="GB64" s="2"/>
      <c r="GC64" s="2"/>
      <c r="GD64" s="2">
        <v>1</v>
      </c>
      <c r="GE64" s="2"/>
      <c r="GF64" s="2">
        <v>-1573474583</v>
      </c>
      <c r="GG64" s="2">
        <v>2</v>
      </c>
      <c r="GH64" s="2">
        <v>1</v>
      </c>
      <c r="GI64" s="2">
        <v>2</v>
      </c>
      <c r="GJ64" s="2">
        <v>0</v>
      </c>
      <c r="GK64" s="2">
        <v>0</v>
      </c>
      <c r="GL64" s="2">
        <f t="shared" si="50"/>
        <v>0</v>
      </c>
      <c r="GM64" s="2">
        <f t="shared" si="51"/>
        <v>7296.17</v>
      </c>
      <c r="GN64" s="2">
        <f t="shared" si="52"/>
        <v>7296.17</v>
      </c>
      <c r="GO64" s="2">
        <f t="shared" si="53"/>
        <v>0</v>
      </c>
      <c r="GP64" s="2">
        <f t="shared" si="54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5"/>
        <v>0</v>
      </c>
      <c r="GW64" s="2">
        <v>1</v>
      </c>
      <c r="GX64" s="2">
        <f t="shared" si="56"/>
        <v>0</v>
      </c>
      <c r="GY64" s="2"/>
      <c r="GZ64" s="2"/>
      <c r="HA64" s="2">
        <v>0</v>
      </c>
      <c r="HB64" s="2">
        <v>0</v>
      </c>
      <c r="HC64" s="2">
        <f t="shared" si="57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116</v>
      </c>
      <c r="E65" t="s">
        <v>103</v>
      </c>
      <c r="F65" t="s">
        <v>94</v>
      </c>
      <c r="G65" t="s">
        <v>95</v>
      </c>
      <c r="H65" t="s">
        <v>91</v>
      </c>
      <c r="I65">
        <f>I59*J65</f>
        <v>100.65</v>
      </c>
      <c r="J65">
        <v>110</v>
      </c>
      <c r="O65">
        <f t="shared" si="21"/>
        <v>6738.71</v>
      </c>
      <c r="P65">
        <f t="shared" si="22"/>
        <v>6738.71</v>
      </c>
      <c r="Q65">
        <f t="shared" si="23"/>
        <v>0</v>
      </c>
      <c r="R65">
        <f t="shared" si="24"/>
        <v>0</v>
      </c>
      <c r="S65">
        <f t="shared" si="25"/>
        <v>0</v>
      </c>
      <c r="T65">
        <f t="shared" si="26"/>
        <v>0</v>
      </c>
      <c r="U65">
        <f t="shared" si="27"/>
        <v>0</v>
      </c>
      <c r="V65">
        <f t="shared" si="28"/>
        <v>0</v>
      </c>
      <c r="W65">
        <f t="shared" si="29"/>
        <v>14.09</v>
      </c>
      <c r="X65">
        <f t="shared" si="30"/>
        <v>0</v>
      </c>
      <c r="Y65">
        <f t="shared" si="31"/>
        <v>0</v>
      </c>
      <c r="AA65">
        <v>42244845</v>
      </c>
      <c r="AB65">
        <f t="shared" si="32"/>
        <v>16.29</v>
      </c>
      <c r="AC65">
        <f t="shared" si="33"/>
        <v>16.29</v>
      </c>
      <c r="AD65">
        <f t="shared" si="66"/>
        <v>0</v>
      </c>
      <c r="AE65">
        <f t="shared" si="67"/>
        <v>0</v>
      </c>
      <c r="AF65">
        <f t="shared" si="67"/>
        <v>0</v>
      </c>
      <c r="AG65">
        <f t="shared" si="35"/>
        <v>0</v>
      </c>
      <c r="AH65">
        <f t="shared" si="68"/>
        <v>0</v>
      </c>
      <c r="AI65">
        <f t="shared" si="68"/>
        <v>0</v>
      </c>
      <c r="AJ65">
        <f t="shared" si="37"/>
        <v>0.14000000000000001</v>
      </c>
      <c r="AK65">
        <v>16.29</v>
      </c>
      <c r="AL65">
        <v>16.29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0.14000000000000001</v>
      </c>
      <c r="AT65">
        <v>120</v>
      </c>
      <c r="AU65">
        <v>65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4.1100000000000003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96</v>
      </c>
      <c r="BM65">
        <v>12001</v>
      </c>
      <c r="BN65">
        <v>0</v>
      </c>
      <c r="BO65" t="s">
        <v>94</v>
      </c>
      <c r="BP65">
        <v>1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120</v>
      </c>
      <c r="CA65">
        <v>65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8"/>
        <v>6738.71</v>
      </c>
      <c r="CQ65">
        <f t="shared" si="39"/>
        <v>66.951899999999995</v>
      </c>
      <c r="CR65">
        <f t="shared" si="40"/>
        <v>0</v>
      </c>
      <c r="CS65">
        <f t="shared" si="41"/>
        <v>0</v>
      </c>
      <c r="CT65">
        <f t="shared" si="42"/>
        <v>0</v>
      </c>
      <c r="CU65">
        <f t="shared" si="43"/>
        <v>0</v>
      </c>
      <c r="CV65">
        <f t="shared" si="44"/>
        <v>0</v>
      </c>
      <c r="CW65">
        <f t="shared" si="45"/>
        <v>0</v>
      </c>
      <c r="CX65">
        <f t="shared" si="46"/>
        <v>0.14000000000000001</v>
      </c>
      <c r="CY65">
        <f t="shared" si="47"/>
        <v>0</v>
      </c>
      <c r="CZ65">
        <f t="shared" si="48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1005</v>
      </c>
      <c r="DV65" t="s">
        <v>91</v>
      </c>
      <c r="DW65" t="s">
        <v>91</v>
      </c>
      <c r="DX65">
        <v>1</v>
      </c>
      <c r="EE65">
        <v>42018653</v>
      </c>
      <c r="EF65">
        <v>2</v>
      </c>
      <c r="EG65" t="s">
        <v>35</v>
      </c>
      <c r="EH65">
        <v>0</v>
      </c>
      <c r="EI65" t="s">
        <v>3</v>
      </c>
      <c r="EJ65">
        <v>1</v>
      </c>
      <c r="EK65">
        <v>12001</v>
      </c>
      <c r="EL65" t="s">
        <v>85</v>
      </c>
      <c r="EM65" t="s">
        <v>86</v>
      </c>
      <c r="EO65" t="s">
        <v>3</v>
      </c>
      <c r="EQ65">
        <v>0</v>
      </c>
      <c r="ER65">
        <v>16.29</v>
      </c>
      <c r="ES65">
        <v>16.29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49"/>
        <v>0</v>
      </c>
      <c r="FS65">
        <v>0</v>
      </c>
      <c r="FX65">
        <v>120</v>
      </c>
      <c r="FY65">
        <v>65</v>
      </c>
      <c r="GA65" t="s">
        <v>3</v>
      </c>
      <c r="GD65">
        <v>1</v>
      </c>
      <c r="GF65">
        <v>-1573474583</v>
      </c>
      <c r="GG65">
        <v>2</v>
      </c>
      <c r="GH65">
        <v>1</v>
      </c>
      <c r="GI65">
        <v>2</v>
      </c>
      <c r="GJ65">
        <v>0</v>
      </c>
      <c r="GK65">
        <v>0</v>
      </c>
      <c r="GL65">
        <f t="shared" si="50"/>
        <v>0</v>
      </c>
      <c r="GM65">
        <f t="shared" si="51"/>
        <v>6738.71</v>
      </c>
      <c r="GN65">
        <f t="shared" si="52"/>
        <v>6738.71</v>
      </c>
      <c r="GO65">
        <f t="shared" si="53"/>
        <v>0</v>
      </c>
      <c r="GP65">
        <f t="shared" si="54"/>
        <v>0</v>
      </c>
      <c r="GR65">
        <v>0</v>
      </c>
      <c r="GS65">
        <v>3</v>
      </c>
      <c r="GT65">
        <v>0</v>
      </c>
      <c r="GU65" t="s">
        <v>3</v>
      </c>
      <c r="GV65">
        <f t="shared" si="55"/>
        <v>0</v>
      </c>
      <c r="GW65">
        <v>1</v>
      </c>
      <c r="GX65">
        <f t="shared" si="56"/>
        <v>0</v>
      </c>
      <c r="HA65">
        <v>0</v>
      </c>
      <c r="HB65">
        <v>0</v>
      </c>
      <c r="HC65">
        <f t="shared" si="57"/>
        <v>0</v>
      </c>
      <c r="IK65">
        <v>0</v>
      </c>
    </row>
    <row r="66" spans="1:255" x14ac:dyDescent="0.2">
      <c r="A66" s="2">
        <v>17</v>
      </c>
      <c r="B66" s="2">
        <v>1</v>
      </c>
      <c r="C66" s="2">
        <f>ROW(SmtRes!A122)</f>
        <v>122</v>
      </c>
      <c r="D66" s="2">
        <f>ROW(EtalonRes!A104)</f>
        <v>104</v>
      </c>
      <c r="E66" s="2" t="s">
        <v>104</v>
      </c>
      <c r="F66" s="2" t="s">
        <v>105</v>
      </c>
      <c r="G66" s="2" t="s">
        <v>106</v>
      </c>
      <c r="H66" s="2" t="s">
        <v>107</v>
      </c>
      <c r="I66" s="2">
        <f>ROUND(91.5/100,9)</f>
        <v>0.91500000000000004</v>
      </c>
      <c r="J66" s="2">
        <v>0</v>
      </c>
      <c r="K66" s="2"/>
      <c r="L66" s="2"/>
      <c r="M66" s="2"/>
      <c r="N66" s="2"/>
      <c r="O66" s="2">
        <f t="shared" si="21"/>
        <v>16441.650000000001</v>
      </c>
      <c r="P66" s="2">
        <f t="shared" si="22"/>
        <v>6827</v>
      </c>
      <c r="Q66" s="2">
        <f t="shared" si="23"/>
        <v>606.17999999999995</v>
      </c>
      <c r="R66" s="2">
        <f t="shared" si="24"/>
        <v>535.29999999999995</v>
      </c>
      <c r="S66" s="2">
        <f t="shared" si="25"/>
        <v>9008.4699999999993</v>
      </c>
      <c r="T66" s="2">
        <f t="shared" si="26"/>
        <v>0</v>
      </c>
      <c r="U66" s="2">
        <f t="shared" si="27"/>
        <v>41.574397499999996</v>
      </c>
      <c r="V66" s="2">
        <f t="shared" si="28"/>
        <v>1.4525625</v>
      </c>
      <c r="W66" s="2">
        <f t="shared" si="29"/>
        <v>0</v>
      </c>
      <c r="X66" s="2">
        <f t="shared" si="30"/>
        <v>11738.84</v>
      </c>
      <c r="Y66" s="2">
        <f t="shared" si="31"/>
        <v>7157.83</v>
      </c>
      <c r="Z66" s="2"/>
      <c r="AA66" s="2">
        <v>42244862</v>
      </c>
      <c r="AB66" s="2">
        <f t="shared" si="32"/>
        <v>1543.1365000000001</v>
      </c>
      <c r="AC66" s="2">
        <f t="shared" si="33"/>
        <v>1127.07</v>
      </c>
      <c r="AD66" s="2">
        <f>ROUND(((((ET66*1.25))-((EU66*1.25)))+AE66),6)</f>
        <v>55.3</v>
      </c>
      <c r="AE66" s="2">
        <f>ROUND(((EU66*1.25)),6)</f>
        <v>21.4375</v>
      </c>
      <c r="AF66" s="2">
        <f>ROUND(((EV66*1.15)),6)</f>
        <v>360.76650000000001</v>
      </c>
      <c r="AG66" s="2">
        <f t="shared" si="35"/>
        <v>0</v>
      </c>
      <c r="AH66" s="2">
        <f>((EW66*1.15))</f>
        <v>45.436499999999995</v>
      </c>
      <c r="AI66" s="2">
        <f>((EX66*1.25))</f>
        <v>1.5874999999999999</v>
      </c>
      <c r="AJ66" s="2">
        <f t="shared" si="37"/>
        <v>0</v>
      </c>
      <c r="AK66" s="2">
        <v>1485.02</v>
      </c>
      <c r="AL66" s="2">
        <v>1127.07</v>
      </c>
      <c r="AM66" s="2">
        <v>44.24</v>
      </c>
      <c r="AN66" s="2">
        <v>17.149999999999999</v>
      </c>
      <c r="AO66" s="2">
        <v>313.70999999999998</v>
      </c>
      <c r="AP66" s="2">
        <v>0</v>
      </c>
      <c r="AQ66" s="2">
        <v>39.51</v>
      </c>
      <c r="AR66" s="2">
        <v>1.27</v>
      </c>
      <c r="AS66" s="2">
        <v>0</v>
      </c>
      <c r="AT66" s="2">
        <v>123</v>
      </c>
      <c r="AU66" s="2">
        <v>75</v>
      </c>
      <c r="AV66" s="2">
        <v>1</v>
      </c>
      <c r="AW66" s="2">
        <v>1</v>
      </c>
      <c r="AX66" s="2"/>
      <c r="AY66" s="2"/>
      <c r="AZ66" s="2">
        <v>1</v>
      </c>
      <c r="BA66" s="2">
        <v>27.29</v>
      </c>
      <c r="BB66" s="2">
        <v>11.98</v>
      </c>
      <c r="BC66" s="2">
        <v>6.62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0</v>
      </c>
      <c r="BI66" s="2">
        <v>1</v>
      </c>
      <c r="BJ66" s="2" t="s">
        <v>108</v>
      </c>
      <c r="BK66" s="2"/>
      <c r="BL66" s="2"/>
      <c r="BM66" s="2">
        <v>11001</v>
      </c>
      <c r="BN66" s="2">
        <v>0</v>
      </c>
      <c r="BO66" s="2" t="s">
        <v>105</v>
      </c>
      <c r="BP66" s="2">
        <v>1</v>
      </c>
      <c r="BQ66" s="2">
        <v>2</v>
      </c>
      <c r="BR66" s="2">
        <v>0</v>
      </c>
      <c r="BS66" s="2">
        <v>27.29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123</v>
      </c>
      <c r="CA66" s="2">
        <v>75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575</v>
      </c>
      <c r="CO66" s="2">
        <v>0</v>
      </c>
      <c r="CP66" s="2">
        <f t="shared" si="38"/>
        <v>16441.650000000001</v>
      </c>
      <c r="CQ66" s="2">
        <f t="shared" si="39"/>
        <v>7461.2033999999994</v>
      </c>
      <c r="CR66" s="2">
        <f t="shared" si="40"/>
        <v>662.49400000000003</v>
      </c>
      <c r="CS66" s="2">
        <f t="shared" si="41"/>
        <v>585.02937499999996</v>
      </c>
      <c r="CT66" s="2">
        <f t="shared" si="42"/>
        <v>9845.3177849999993</v>
      </c>
      <c r="CU66" s="2">
        <f t="shared" si="43"/>
        <v>0</v>
      </c>
      <c r="CV66" s="2">
        <f t="shared" si="44"/>
        <v>45.436499999999995</v>
      </c>
      <c r="CW66" s="2">
        <f t="shared" si="45"/>
        <v>1.5874999999999999</v>
      </c>
      <c r="CX66" s="2">
        <f t="shared" si="46"/>
        <v>0</v>
      </c>
      <c r="CY66" s="2">
        <f t="shared" si="47"/>
        <v>11738.837099999997</v>
      </c>
      <c r="CZ66" s="2">
        <f t="shared" si="48"/>
        <v>7157.8274999999985</v>
      </c>
      <c r="DA66" s="2"/>
      <c r="DB66" s="2"/>
      <c r="DC66" s="2" t="s">
        <v>3</v>
      </c>
      <c r="DD66" s="2" t="s">
        <v>3</v>
      </c>
      <c r="DE66" s="2" t="s">
        <v>33</v>
      </c>
      <c r="DF66" s="2" t="s">
        <v>33</v>
      </c>
      <c r="DG66" s="2" t="s">
        <v>34</v>
      </c>
      <c r="DH66" s="2" t="s">
        <v>3</v>
      </c>
      <c r="DI66" s="2" t="s">
        <v>34</v>
      </c>
      <c r="DJ66" s="2" t="s">
        <v>33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107</v>
      </c>
      <c r="DW66" s="2" t="s">
        <v>107</v>
      </c>
      <c r="DX66" s="2">
        <v>1</v>
      </c>
      <c r="DY66" s="2"/>
      <c r="DZ66" s="2"/>
      <c r="EA66" s="2"/>
      <c r="EB66" s="2"/>
      <c r="EC66" s="2"/>
      <c r="ED66" s="2"/>
      <c r="EE66" s="2">
        <v>42018652</v>
      </c>
      <c r="EF66" s="2">
        <v>2</v>
      </c>
      <c r="EG66" s="2" t="s">
        <v>35</v>
      </c>
      <c r="EH66" s="2">
        <v>0</v>
      </c>
      <c r="EI66" s="2" t="s">
        <v>3</v>
      </c>
      <c r="EJ66" s="2">
        <v>1</v>
      </c>
      <c r="EK66" s="2">
        <v>11001</v>
      </c>
      <c r="EL66" s="2" t="s">
        <v>79</v>
      </c>
      <c r="EM66" s="2" t="s">
        <v>80</v>
      </c>
      <c r="EN66" s="2"/>
      <c r="EO66" s="2" t="s">
        <v>38</v>
      </c>
      <c r="EP66" s="2"/>
      <c r="EQ66" s="2">
        <v>0</v>
      </c>
      <c r="ER66" s="2">
        <v>1485.02</v>
      </c>
      <c r="ES66" s="2">
        <v>1127.07</v>
      </c>
      <c r="ET66" s="2">
        <v>44.24</v>
      </c>
      <c r="EU66" s="2">
        <v>17.149999999999999</v>
      </c>
      <c r="EV66" s="2">
        <v>313.70999999999998</v>
      </c>
      <c r="EW66" s="2">
        <v>39.51</v>
      </c>
      <c r="EX66" s="2">
        <v>1.27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9"/>
        <v>0</v>
      </c>
      <c r="FS66" s="2">
        <v>0</v>
      </c>
      <c r="FT66" s="2"/>
      <c r="FU66" s="2"/>
      <c r="FV66" s="2"/>
      <c r="FW66" s="2"/>
      <c r="FX66" s="2">
        <v>123</v>
      </c>
      <c r="FY66" s="2">
        <v>75</v>
      </c>
      <c r="FZ66" s="2"/>
      <c r="GA66" s="2" t="s">
        <v>3</v>
      </c>
      <c r="GB66" s="2"/>
      <c r="GC66" s="2"/>
      <c r="GD66" s="2">
        <v>1</v>
      </c>
      <c r="GE66" s="2"/>
      <c r="GF66" s="2">
        <v>-1031213508</v>
      </c>
      <c r="GG66" s="2">
        <v>2</v>
      </c>
      <c r="GH66" s="2">
        <v>1</v>
      </c>
      <c r="GI66" s="2">
        <v>2</v>
      </c>
      <c r="GJ66" s="2">
        <v>0</v>
      </c>
      <c r="GK66" s="2">
        <v>0</v>
      </c>
      <c r="GL66" s="2">
        <f t="shared" si="50"/>
        <v>0</v>
      </c>
      <c r="GM66" s="2">
        <f t="shared" si="51"/>
        <v>35338.32</v>
      </c>
      <c r="GN66" s="2">
        <f t="shared" si="52"/>
        <v>35338.32</v>
      </c>
      <c r="GO66" s="2">
        <f t="shared" si="53"/>
        <v>0</v>
      </c>
      <c r="GP66" s="2">
        <f t="shared" si="54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5"/>
        <v>0</v>
      </c>
      <c r="GW66" s="2">
        <v>1</v>
      </c>
      <c r="GX66" s="2">
        <f t="shared" si="56"/>
        <v>0</v>
      </c>
      <c r="GY66" s="2"/>
      <c r="GZ66" s="2"/>
      <c r="HA66" s="2">
        <v>0</v>
      </c>
      <c r="HB66" s="2">
        <v>0</v>
      </c>
      <c r="HC66" s="2">
        <f t="shared" si="57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C67">
        <f>ROW(SmtRes!A128)</f>
        <v>128</v>
      </c>
      <c r="D67">
        <f>ROW(EtalonRes!A110)</f>
        <v>110</v>
      </c>
      <c r="E67" t="s">
        <v>104</v>
      </c>
      <c r="F67" t="s">
        <v>105</v>
      </c>
      <c r="G67" t="s">
        <v>106</v>
      </c>
      <c r="H67" t="s">
        <v>107</v>
      </c>
      <c r="I67">
        <f>ROUND(91.5/100,9)</f>
        <v>0.91500000000000004</v>
      </c>
      <c r="J67">
        <v>0</v>
      </c>
      <c r="O67">
        <f t="shared" si="21"/>
        <v>17065.04</v>
      </c>
      <c r="P67">
        <f t="shared" si="22"/>
        <v>6486.68</v>
      </c>
      <c r="Q67">
        <f t="shared" si="23"/>
        <v>658.81</v>
      </c>
      <c r="R67">
        <f t="shared" si="24"/>
        <v>589.44000000000005</v>
      </c>
      <c r="S67">
        <f t="shared" si="25"/>
        <v>9919.5499999999993</v>
      </c>
      <c r="T67">
        <f t="shared" si="26"/>
        <v>0</v>
      </c>
      <c r="U67">
        <f t="shared" si="27"/>
        <v>41.574397499999996</v>
      </c>
      <c r="V67">
        <f t="shared" si="28"/>
        <v>1.4525625</v>
      </c>
      <c r="W67">
        <f t="shared" si="29"/>
        <v>0</v>
      </c>
      <c r="X67">
        <f t="shared" si="30"/>
        <v>12926.06</v>
      </c>
      <c r="Y67">
        <f t="shared" si="31"/>
        <v>7881.74</v>
      </c>
      <c r="AA67">
        <v>42244845</v>
      </c>
      <c r="AB67">
        <f t="shared" si="32"/>
        <v>1543.1365000000001</v>
      </c>
      <c r="AC67">
        <f t="shared" si="33"/>
        <v>1127.07</v>
      </c>
      <c r="AD67">
        <f>ROUND(((((ET67*1.25))-((EU67*1.25)))+AE67),6)</f>
        <v>55.3</v>
      </c>
      <c r="AE67">
        <f>ROUND(((EU67*1.25)),6)</f>
        <v>21.4375</v>
      </c>
      <c r="AF67">
        <f>ROUND(((EV67*1.15)),6)</f>
        <v>360.76650000000001</v>
      </c>
      <c r="AG67">
        <f t="shared" si="35"/>
        <v>0</v>
      </c>
      <c r="AH67">
        <f>((EW67*1.15))</f>
        <v>45.436499999999995</v>
      </c>
      <c r="AI67">
        <f>((EX67*1.25))</f>
        <v>1.5874999999999999</v>
      </c>
      <c r="AJ67">
        <f t="shared" si="37"/>
        <v>0</v>
      </c>
      <c r="AK67">
        <v>1485.02</v>
      </c>
      <c r="AL67">
        <v>1127.07</v>
      </c>
      <c r="AM67">
        <v>44.24</v>
      </c>
      <c r="AN67">
        <v>17.149999999999999</v>
      </c>
      <c r="AO67">
        <v>313.70999999999998</v>
      </c>
      <c r="AP67">
        <v>0</v>
      </c>
      <c r="AQ67">
        <v>39.51</v>
      </c>
      <c r="AR67">
        <v>1.27</v>
      </c>
      <c r="AS67">
        <v>0</v>
      </c>
      <c r="AT67">
        <v>123</v>
      </c>
      <c r="AU67">
        <v>75</v>
      </c>
      <c r="AV67">
        <v>1</v>
      </c>
      <c r="AW67">
        <v>1</v>
      </c>
      <c r="AZ67">
        <v>1</v>
      </c>
      <c r="BA67">
        <v>30.05</v>
      </c>
      <c r="BB67">
        <v>13.02</v>
      </c>
      <c r="BC67">
        <v>6.29</v>
      </c>
      <c r="BD67" t="s">
        <v>3</v>
      </c>
      <c r="BE67" t="s">
        <v>3</v>
      </c>
      <c r="BF67" t="s">
        <v>3</v>
      </c>
      <c r="BG67" t="s">
        <v>3</v>
      </c>
      <c r="BH67">
        <v>0</v>
      </c>
      <c r="BI67">
        <v>1</v>
      </c>
      <c r="BJ67" t="s">
        <v>108</v>
      </c>
      <c r="BM67">
        <v>11001</v>
      </c>
      <c r="BN67">
        <v>0</v>
      </c>
      <c r="BO67" t="s">
        <v>105</v>
      </c>
      <c r="BP67">
        <v>1</v>
      </c>
      <c r="BQ67">
        <v>2</v>
      </c>
      <c r="BR67">
        <v>0</v>
      </c>
      <c r="BS67">
        <v>30.05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123</v>
      </c>
      <c r="CA67">
        <v>75</v>
      </c>
      <c r="CE67">
        <v>0</v>
      </c>
      <c r="CF67">
        <v>0</v>
      </c>
      <c r="CG67">
        <v>0</v>
      </c>
      <c r="CM67">
        <v>0</v>
      </c>
      <c r="CN67" t="s">
        <v>575</v>
      </c>
      <c r="CO67">
        <v>0</v>
      </c>
      <c r="CP67">
        <f t="shared" si="38"/>
        <v>17065.04</v>
      </c>
      <c r="CQ67">
        <f t="shared" si="39"/>
        <v>7089.2702999999992</v>
      </c>
      <c r="CR67">
        <f t="shared" si="40"/>
        <v>720.00599999999997</v>
      </c>
      <c r="CS67">
        <f t="shared" si="41"/>
        <v>644.19687499999998</v>
      </c>
      <c r="CT67">
        <f t="shared" si="42"/>
        <v>10841.033325</v>
      </c>
      <c r="CU67">
        <f t="shared" si="43"/>
        <v>0</v>
      </c>
      <c r="CV67">
        <f t="shared" si="44"/>
        <v>45.436499999999995</v>
      </c>
      <c r="CW67">
        <f t="shared" si="45"/>
        <v>1.5874999999999999</v>
      </c>
      <c r="CX67">
        <f t="shared" si="46"/>
        <v>0</v>
      </c>
      <c r="CY67">
        <f t="shared" si="47"/>
        <v>12926.057699999999</v>
      </c>
      <c r="CZ67">
        <f t="shared" si="48"/>
        <v>7881.7425000000003</v>
      </c>
      <c r="DC67" t="s">
        <v>3</v>
      </c>
      <c r="DD67" t="s">
        <v>3</v>
      </c>
      <c r="DE67" t="s">
        <v>33</v>
      </c>
      <c r="DF67" t="s">
        <v>33</v>
      </c>
      <c r="DG67" t="s">
        <v>34</v>
      </c>
      <c r="DH67" t="s">
        <v>3</v>
      </c>
      <c r="DI67" t="s">
        <v>34</v>
      </c>
      <c r="DJ67" t="s">
        <v>33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107</v>
      </c>
      <c r="DW67" t="s">
        <v>107</v>
      </c>
      <c r="DX67">
        <v>1</v>
      </c>
      <c r="EE67">
        <v>42018652</v>
      </c>
      <c r="EF67">
        <v>2</v>
      </c>
      <c r="EG67" t="s">
        <v>35</v>
      </c>
      <c r="EH67">
        <v>0</v>
      </c>
      <c r="EI67" t="s">
        <v>3</v>
      </c>
      <c r="EJ67">
        <v>1</v>
      </c>
      <c r="EK67">
        <v>11001</v>
      </c>
      <c r="EL67" t="s">
        <v>79</v>
      </c>
      <c r="EM67" t="s">
        <v>80</v>
      </c>
      <c r="EO67" t="s">
        <v>38</v>
      </c>
      <c r="EQ67">
        <v>0</v>
      </c>
      <c r="ER67">
        <v>1485.02</v>
      </c>
      <c r="ES67">
        <v>1127.07</v>
      </c>
      <c r="ET67">
        <v>44.24</v>
      </c>
      <c r="EU67">
        <v>17.149999999999999</v>
      </c>
      <c r="EV67">
        <v>313.70999999999998</v>
      </c>
      <c r="EW67">
        <v>39.51</v>
      </c>
      <c r="EX67">
        <v>1.27</v>
      </c>
      <c r="EY67">
        <v>0</v>
      </c>
      <c r="FQ67">
        <v>0</v>
      </c>
      <c r="FR67">
        <f t="shared" si="49"/>
        <v>0</v>
      </c>
      <c r="FS67">
        <v>0</v>
      </c>
      <c r="FX67">
        <v>123</v>
      </c>
      <c r="FY67">
        <v>75</v>
      </c>
      <c r="GA67" t="s">
        <v>3</v>
      </c>
      <c r="GD67">
        <v>1</v>
      </c>
      <c r="GF67">
        <v>-1031213508</v>
      </c>
      <c r="GG67">
        <v>2</v>
      </c>
      <c r="GH67">
        <v>1</v>
      </c>
      <c r="GI67">
        <v>2</v>
      </c>
      <c r="GJ67">
        <v>0</v>
      </c>
      <c r="GK67">
        <v>0</v>
      </c>
      <c r="GL67">
        <f t="shared" si="50"/>
        <v>0</v>
      </c>
      <c r="GM67">
        <f t="shared" si="51"/>
        <v>37872.839999999997</v>
      </c>
      <c r="GN67">
        <f t="shared" si="52"/>
        <v>37872.839999999997</v>
      </c>
      <c r="GO67">
        <f t="shared" si="53"/>
        <v>0</v>
      </c>
      <c r="GP67">
        <f t="shared" si="54"/>
        <v>0</v>
      </c>
      <c r="GR67">
        <v>0</v>
      </c>
      <c r="GS67">
        <v>3</v>
      </c>
      <c r="GT67">
        <v>0</v>
      </c>
      <c r="GU67" t="s">
        <v>3</v>
      </c>
      <c r="GV67">
        <f t="shared" si="55"/>
        <v>0</v>
      </c>
      <c r="GW67">
        <v>1</v>
      </c>
      <c r="GX67">
        <f t="shared" si="56"/>
        <v>0</v>
      </c>
      <c r="HA67">
        <v>0</v>
      </c>
      <c r="HB67">
        <v>0</v>
      </c>
      <c r="HC67">
        <f t="shared" si="57"/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ROW(SmtRes!A133)</f>
        <v>133</v>
      </c>
      <c r="D68" s="2">
        <f>ROW(EtalonRes!A115)</f>
        <v>115</v>
      </c>
      <c r="E68" s="2" t="s">
        <v>109</v>
      </c>
      <c r="F68" s="2" t="s">
        <v>110</v>
      </c>
      <c r="G68" s="2" t="s">
        <v>111</v>
      </c>
      <c r="H68" s="2" t="s">
        <v>107</v>
      </c>
      <c r="I68" s="2">
        <f>ROUND(91.5/100,9)</f>
        <v>0.91500000000000004</v>
      </c>
      <c r="J68" s="2">
        <v>0</v>
      </c>
      <c r="K68" s="2"/>
      <c r="L68" s="2"/>
      <c r="M68" s="2"/>
      <c r="N68" s="2"/>
      <c r="O68" s="2">
        <f t="shared" si="21"/>
        <v>9546.2999999999993</v>
      </c>
      <c r="P68" s="2">
        <f t="shared" si="22"/>
        <v>8456.2199999999993</v>
      </c>
      <c r="Q68" s="2">
        <f t="shared" si="23"/>
        <v>520.07000000000005</v>
      </c>
      <c r="R68" s="2">
        <f t="shared" si="24"/>
        <v>443.22</v>
      </c>
      <c r="S68" s="2">
        <f t="shared" si="25"/>
        <v>570.01</v>
      </c>
      <c r="T68" s="2">
        <f t="shared" si="26"/>
        <v>0</v>
      </c>
      <c r="U68" s="2">
        <f t="shared" si="27"/>
        <v>2.6306250000000002</v>
      </c>
      <c r="V68" s="2">
        <f t="shared" si="28"/>
        <v>1.2009375</v>
      </c>
      <c r="W68" s="2">
        <f t="shared" si="29"/>
        <v>0</v>
      </c>
      <c r="X68" s="2">
        <f t="shared" si="30"/>
        <v>1246.27</v>
      </c>
      <c r="Y68" s="2">
        <f t="shared" si="31"/>
        <v>759.92</v>
      </c>
      <c r="Z68" s="2"/>
      <c r="AA68" s="2">
        <v>42244862</v>
      </c>
      <c r="AB68" s="2">
        <f t="shared" si="32"/>
        <v>1469.2275</v>
      </c>
      <c r="AC68" s="2">
        <f>ROUND(((ES68*5)),6)</f>
        <v>1398.15</v>
      </c>
      <c r="AD68" s="2">
        <f>ROUND(((((ET68*1.25*5))-((EU68*1.25*5)))+AE68),6)</f>
        <v>48.25</v>
      </c>
      <c r="AE68" s="2">
        <f>ROUND(((EU68*1.25*5)),6)</f>
        <v>17.75</v>
      </c>
      <c r="AF68" s="2">
        <f>ROUND(((EV68*1.15*5)),6)</f>
        <v>22.827500000000001</v>
      </c>
      <c r="AG68" s="2">
        <f t="shared" si="35"/>
        <v>0</v>
      </c>
      <c r="AH68" s="2">
        <f>((EW68*1.15*5))</f>
        <v>2.875</v>
      </c>
      <c r="AI68" s="2">
        <f>((EX68*1.25*5))</f>
        <v>1.3125</v>
      </c>
      <c r="AJ68" s="2">
        <f t="shared" si="37"/>
        <v>0</v>
      </c>
      <c r="AK68" s="2">
        <v>291.32</v>
      </c>
      <c r="AL68" s="2">
        <v>279.63</v>
      </c>
      <c r="AM68" s="2">
        <v>7.72</v>
      </c>
      <c r="AN68" s="2">
        <v>2.84</v>
      </c>
      <c r="AO68" s="2">
        <v>3.97</v>
      </c>
      <c r="AP68" s="2">
        <v>0</v>
      </c>
      <c r="AQ68" s="2">
        <v>0.5</v>
      </c>
      <c r="AR68" s="2">
        <v>0.21</v>
      </c>
      <c r="AS68" s="2">
        <v>0</v>
      </c>
      <c r="AT68" s="2">
        <v>123</v>
      </c>
      <c r="AU68" s="2">
        <v>75</v>
      </c>
      <c r="AV68" s="2">
        <v>1</v>
      </c>
      <c r="AW68" s="2">
        <v>1</v>
      </c>
      <c r="AX68" s="2"/>
      <c r="AY68" s="2"/>
      <c r="AZ68" s="2">
        <v>1</v>
      </c>
      <c r="BA68" s="2">
        <v>27.29</v>
      </c>
      <c r="BB68" s="2">
        <v>11.78</v>
      </c>
      <c r="BC68" s="2">
        <v>6.61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112</v>
      </c>
      <c r="BK68" s="2"/>
      <c r="BL68" s="2"/>
      <c r="BM68" s="2">
        <v>11001</v>
      </c>
      <c r="BN68" s="2">
        <v>0</v>
      </c>
      <c r="BO68" s="2" t="s">
        <v>110</v>
      </c>
      <c r="BP68" s="2">
        <v>1</v>
      </c>
      <c r="BQ68" s="2">
        <v>2</v>
      </c>
      <c r="BR68" s="2">
        <v>0</v>
      </c>
      <c r="BS68" s="2">
        <v>27.29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123</v>
      </c>
      <c r="CA68" s="2">
        <v>75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575</v>
      </c>
      <c r="CO68" s="2">
        <v>0</v>
      </c>
      <c r="CP68" s="2">
        <f t="shared" si="38"/>
        <v>9546.2999999999993</v>
      </c>
      <c r="CQ68" s="2">
        <f t="shared" si="39"/>
        <v>9241.7715000000007</v>
      </c>
      <c r="CR68" s="2">
        <f t="shared" si="40"/>
        <v>568.38499999999999</v>
      </c>
      <c r="CS68" s="2">
        <f t="shared" si="41"/>
        <v>484.39749999999998</v>
      </c>
      <c r="CT68" s="2">
        <f t="shared" si="42"/>
        <v>622.96247500000004</v>
      </c>
      <c r="CU68" s="2">
        <f t="shared" si="43"/>
        <v>0</v>
      </c>
      <c r="CV68" s="2">
        <f t="shared" si="44"/>
        <v>2.875</v>
      </c>
      <c r="CW68" s="2">
        <f t="shared" si="45"/>
        <v>1.3125</v>
      </c>
      <c r="CX68" s="2">
        <f t="shared" si="46"/>
        <v>0</v>
      </c>
      <c r="CY68" s="2">
        <f t="shared" si="47"/>
        <v>1246.2729000000002</v>
      </c>
      <c r="CZ68" s="2">
        <f t="shared" si="48"/>
        <v>759.92250000000001</v>
      </c>
      <c r="DA68" s="2"/>
      <c r="DB68" s="2"/>
      <c r="DC68" s="2" t="s">
        <v>3</v>
      </c>
      <c r="DD68" s="2" t="s">
        <v>113</v>
      </c>
      <c r="DE68" s="2" t="s">
        <v>114</v>
      </c>
      <c r="DF68" s="2" t="s">
        <v>114</v>
      </c>
      <c r="DG68" s="2" t="s">
        <v>115</v>
      </c>
      <c r="DH68" s="2" t="s">
        <v>3</v>
      </c>
      <c r="DI68" s="2" t="s">
        <v>115</v>
      </c>
      <c r="DJ68" s="2" t="s">
        <v>114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107</v>
      </c>
      <c r="DW68" s="2" t="s">
        <v>107</v>
      </c>
      <c r="DX68" s="2">
        <v>1</v>
      </c>
      <c r="DY68" s="2"/>
      <c r="DZ68" s="2"/>
      <c r="EA68" s="2"/>
      <c r="EB68" s="2"/>
      <c r="EC68" s="2"/>
      <c r="ED68" s="2"/>
      <c r="EE68" s="2">
        <v>42018652</v>
      </c>
      <c r="EF68" s="2">
        <v>2</v>
      </c>
      <c r="EG68" s="2" t="s">
        <v>35</v>
      </c>
      <c r="EH68" s="2">
        <v>0</v>
      </c>
      <c r="EI68" s="2" t="s">
        <v>3</v>
      </c>
      <c r="EJ68" s="2">
        <v>1</v>
      </c>
      <c r="EK68" s="2">
        <v>11001</v>
      </c>
      <c r="EL68" s="2" t="s">
        <v>79</v>
      </c>
      <c r="EM68" s="2" t="s">
        <v>80</v>
      </c>
      <c r="EN68" s="2"/>
      <c r="EO68" s="2" t="s">
        <v>38</v>
      </c>
      <c r="EP68" s="2"/>
      <c r="EQ68" s="2">
        <v>0</v>
      </c>
      <c r="ER68" s="2">
        <v>291.32</v>
      </c>
      <c r="ES68" s="2">
        <v>279.63</v>
      </c>
      <c r="ET68" s="2">
        <v>7.72</v>
      </c>
      <c r="EU68" s="2">
        <v>2.84</v>
      </c>
      <c r="EV68" s="2">
        <v>3.97</v>
      </c>
      <c r="EW68" s="2">
        <v>0.5</v>
      </c>
      <c r="EX68" s="2">
        <v>0.21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49"/>
        <v>0</v>
      </c>
      <c r="FS68" s="2">
        <v>0</v>
      </c>
      <c r="FT68" s="2"/>
      <c r="FU68" s="2"/>
      <c r="FV68" s="2"/>
      <c r="FW68" s="2"/>
      <c r="FX68" s="2">
        <v>123</v>
      </c>
      <c r="FY68" s="2">
        <v>75</v>
      </c>
      <c r="FZ68" s="2"/>
      <c r="GA68" s="2" t="s">
        <v>3</v>
      </c>
      <c r="GB68" s="2"/>
      <c r="GC68" s="2"/>
      <c r="GD68" s="2">
        <v>1</v>
      </c>
      <c r="GE68" s="2"/>
      <c r="GF68" s="2">
        <v>-718733330</v>
      </c>
      <c r="GG68" s="2">
        <v>2</v>
      </c>
      <c r="GH68" s="2">
        <v>1</v>
      </c>
      <c r="GI68" s="2">
        <v>2</v>
      </c>
      <c r="GJ68" s="2">
        <v>0</v>
      </c>
      <c r="GK68" s="2">
        <v>0</v>
      </c>
      <c r="GL68" s="2">
        <f t="shared" si="50"/>
        <v>0</v>
      </c>
      <c r="GM68" s="2">
        <f t="shared" si="51"/>
        <v>11552.49</v>
      </c>
      <c r="GN68" s="2">
        <f t="shared" si="52"/>
        <v>11552.49</v>
      </c>
      <c r="GO68" s="2">
        <f t="shared" si="53"/>
        <v>0</v>
      </c>
      <c r="GP68" s="2">
        <f t="shared" si="54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55"/>
        <v>0</v>
      </c>
      <c r="GW68" s="2">
        <v>1</v>
      </c>
      <c r="GX68" s="2">
        <f t="shared" si="56"/>
        <v>0</v>
      </c>
      <c r="GY68" s="2"/>
      <c r="GZ68" s="2"/>
      <c r="HA68" s="2">
        <v>0</v>
      </c>
      <c r="HB68" s="2">
        <v>0</v>
      </c>
      <c r="HC68" s="2">
        <f t="shared" si="57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ROW(SmtRes!A138)</f>
        <v>138</v>
      </c>
      <c r="D69">
        <f>ROW(EtalonRes!A120)</f>
        <v>120</v>
      </c>
      <c r="E69" t="s">
        <v>109</v>
      </c>
      <c r="F69" t="s">
        <v>110</v>
      </c>
      <c r="G69" t="s">
        <v>111</v>
      </c>
      <c r="H69" t="s">
        <v>107</v>
      </c>
      <c r="I69">
        <f>ROUND(91.5/100,9)</f>
        <v>0.91500000000000004</v>
      </c>
      <c r="J69">
        <v>0</v>
      </c>
      <c r="O69">
        <f t="shared" si="21"/>
        <v>9225.49</v>
      </c>
      <c r="P69">
        <f t="shared" si="22"/>
        <v>8034.05</v>
      </c>
      <c r="Q69">
        <f t="shared" si="23"/>
        <v>563.78</v>
      </c>
      <c r="R69">
        <f t="shared" si="24"/>
        <v>488.05</v>
      </c>
      <c r="S69">
        <f t="shared" si="25"/>
        <v>627.66</v>
      </c>
      <c r="T69">
        <f t="shared" si="26"/>
        <v>0</v>
      </c>
      <c r="U69">
        <f t="shared" si="27"/>
        <v>2.6306250000000002</v>
      </c>
      <c r="V69">
        <f t="shared" si="28"/>
        <v>1.2009375</v>
      </c>
      <c r="W69">
        <f t="shared" si="29"/>
        <v>0</v>
      </c>
      <c r="X69">
        <f t="shared" si="30"/>
        <v>1372.32</v>
      </c>
      <c r="Y69">
        <f t="shared" si="31"/>
        <v>836.78</v>
      </c>
      <c r="AA69">
        <v>42244845</v>
      </c>
      <c r="AB69">
        <f t="shared" si="32"/>
        <v>1469.2275</v>
      </c>
      <c r="AC69">
        <f>ROUND(((ES69*5)),6)</f>
        <v>1398.15</v>
      </c>
      <c r="AD69">
        <f>ROUND(((((ET69*1.25*5))-((EU69*1.25*5)))+AE69),6)</f>
        <v>48.25</v>
      </c>
      <c r="AE69">
        <f>ROUND(((EU69*1.25*5)),6)</f>
        <v>17.75</v>
      </c>
      <c r="AF69">
        <f>ROUND(((EV69*1.15*5)),6)</f>
        <v>22.827500000000001</v>
      </c>
      <c r="AG69">
        <f t="shared" si="35"/>
        <v>0</v>
      </c>
      <c r="AH69">
        <f>((EW69*1.15*5))</f>
        <v>2.875</v>
      </c>
      <c r="AI69">
        <f>((EX69*1.25*5))</f>
        <v>1.3125</v>
      </c>
      <c r="AJ69">
        <f t="shared" si="37"/>
        <v>0</v>
      </c>
      <c r="AK69">
        <v>291.32</v>
      </c>
      <c r="AL69">
        <v>279.63</v>
      </c>
      <c r="AM69">
        <v>7.72</v>
      </c>
      <c r="AN69">
        <v>2.84</v>
      </c>
      <c r="AO69">
        <v>3.97</v>
      </c>
      <c r="AP69">
        <v>0</v>
      </c>
      <c r="AQ69">
        <v>0.5</v>
      </c>
      <c r="AR69">
        <v>0.21</v>
      </c>
      <c r="AS69">
        <v>0</v>
      </c>
      <c r="AT69">
        <v>123</v>
      </c>
      <c r="AU69">
        <v>75</v>
      </c>
      <c r="AV69">
        <v>1</v>
      </c>
      <c r="AW69">
        <v>1</v>
      </c>
      <c r="AZ69">
        <v>1</v>
      </c>
      <c r="BA69">
        <v>30.05</v>
      </c>
      <c r="BB69">
        <v>12.77</v>
      </c>
      <c r="BC69">
        <v>6.28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112</v>
      </c>
      <c r="BM69">
        <v>11001</v>
      </c>
      <c r="BN69">
        <v>0</v>
      </c>
      <c r="BO69" t="s">
        <v>110</v>
      </c>
      <c r="BP69">
        <v>1</v>
      </c>
      <c r="BQ69">
        <v>2</v>
      </c>
      <c r="BR69">
        <v>0</v>
      </c>
      <c r="BS69">
        <v>30.05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123</v>
      </c>
      <c r="CA69">
        <v>75</v>
      </c>
      <c r="CE69">
        <v>0</v>
      </c>
      <c r="CF69">
        <v>0</v>
      </c>
      <c r="CG69">
        <v>0</v>
      </c>
      <c r="CM69">
        <v>0</v>
      </c>
      <c r="CN69" t="s">
        <v>575</v>
      </c>
      <c r="CO69">
        <v>0</v>
      </c>
      <c r="CP69">
        <f t="shared" si="38"/>
        <v>9225.49</v>
      </c>
      <c r="CQ69">
        <f t="shared" si="39"/>
        <v>8780.3820000000014</v>
      </c>
      <c r="CR69">
        <f t="shared" si="40"/>
        <v>616.15250000000003</v>
      </c>
      <c r="CS69">
        <f t="shared" si="41"/>
        <v>533.38750000000005</v>
      </c>
      <c r="CT69">
        <f t="shared" si="42"/>
        <v>685.96637500000008</v>
      </c>
      <c r="CU69">
        <f t="shared" si="43"/>
        <v>0</v>
      </c>
      <c r="CV69">
        <f t="shared" si="44"/>
        <v>2.875</v>
      </c>
      <c r="CW69">
        <f t="shared" si="45"/>
        <v>1.3125</v>
      </c>
      <c r="CX69">
        <f t="shared" si="46"/>
        <v>0</v>
      </c>
      <c r="CY69">
        <f t="shared" si="47"/>
        <v>1372.3233000000002</v>
      </c>
      <c r="CZ69">
        <f t="shared" si="48"/>
        <v>836.78250000000003</v>
      </c>
      <c r="DC69" t="s">
        <v>3</v>
      </c>
      <c r="DD69" t="s">
        <v>113</v>
      </c>
      <c r="DE69" t="s">
        <v>114</v>
      </c>
      <c r="DF69" t="s">
        <v>114</v>
      </c>
      <c r="DG69" t="s">
        <v>115</v>
      </c>
      <c r="DH69" t="s">
        <v>3</v>
      </c>
      <c r="DI69" t="s">
        <v>115</v>
      </c>
      <c r="DJ69" t="s">
        <v>114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107</v>
      </c>
      <c r="DW69" t="s">
        <v>107</v>
      </c>
      <c r="DX69">
        <v>1</v>
      </c>
      <c r="EE69">
        <v>42018652</v>
      </c>
      <c r="EF69">
        <v>2</v>
      </c>
      <c r="EG69" t="s">
        <v>35</v>
      </c>
      <c r="EH69">
        <v>0</v>
      </c>
      <c r="EI69" t="s">
        <v>3</v>
      </c>
      <c r="EJ69">
        <v>1</v>
      </c>
      <c r="EK69">
        <v>11001</v>
      </c>
      <c r="EL69" t="s">
        <v>79</v>
      </c>
      <c r="EM69" t="s">
        <v>80</v>
      </c>
      <c r="EO69" t="s">
        <v>38</v>
      </c>
      <c r="EQ69">
        <v>0</v>
      </c>
      <c r="ER69">
        <v>291.32</v>
      </c>
      <c r="ES69">
        <v>279.63</v>
      </c>
      <c r="ET69">
        <v>7.72</v>
      </c>
      <c r="EU69">
        <v>2.84</v>
      </c>
      <c r="EV69">
        <v>3.97</v>
      </c>
      <c r="EW69">
        <v>0.5</v>
      </c>
      <c r="EX69">
        <v>0.21</v>
      </c>
      <c r="EY69">
        <v>0</v>
      </c>
      <c r="FQ69">
        <v>0</v>
      </c>
      <c r="FR69">
        <f t="shared" si="49"/>
        <v>0</v>
      </c>
      <c r="FS69">
        <v>0</v>
      </c>
      <c r="FX69">
        <v>123</v>
      </c>
      <c r="FY69">
        <v>75</v>
      </c>
      <c r="GA69" t="s">
        <v>3</v>
      </c>
      <c r="GD69">
        <v>1</v>
      </c>
      <c r="GF69">
        <v>-718733330</v>
      </c>
      <c r="GG69">
        <v>2</v>
      </c>
      <c r="GH69">
        <v>1</v>
      </c>
      <c r="GI69">
        <v>2</v>
      </c>
      <c r="GJ69">
        <v>0</v>
      </c>
      <c r="GK69">
        <v>0</v>
      </c>
      <c r="GL69">
        <f t="shared" si="50"/>
        <v>0</v>
      </c>
      <c r="GM69">
        <f t="shared" si="51"/>
        <v>11434.59</v>
      </c>
      <c r="GN69">
        <f t="shared" si="52"/>
        <v>11434.59</v>
      </c>
      <c r="GO69">
        <f t="shared" si="53"/>
        <v>0</v>
      </c>
      <c r="GP69">
        <f t="shared" si="54"/>
        <v>0</v>
      </c>
      <c r="GR69">
        <v>0</v>
      </c>
      <c r="GS69">
        <v>3</v>
      </c>
      <c r="GT69">
        <v>0</v>
      </c>
      <c r="GU69" t="s">
        <v>3</v>
      </c>
      <c r="GV69">
        <f t="shared" si="55"/>
        <v>0</v>
      </c>
      <c r="GW69">
        <v>1</v>
      </c>
      <c r="GX69">
        <f t="shared" si="56"/>
        <v>0</v>
      </c>
      <c r="HA69">
        <v>0</v>
      </c>
      <c r="HB69">
        <v>0</v>
      </c>
      <c r="HC69">
        <f t="shared" si="57"/>
        <v>0</v>
      </c>
      <c r="IK69">
        <v>0</v>
      </c>
    </row>
    <row r="70" spans="1:255" x14ac:dyDescent="0.2">
      <c r="A70" s="2">
        <v>17</v>
      </c>
      <c r="B70" s="2">
        <v>1</v>
      </c>
      <c r="C70" s="2">
        <f>ROW(SmtRes!A148)</f>
        <v>148</v>
      </c>
      <c r="D70" s="2">
        <f>ROW(EtalonRes!A129)</f>
        <v>129</v>
      </c>
      <c r="E70" s="2" t="s">
        <v>116</v>
      </c>
      <c r="F70" s="2" t="s">
        <v>117</v>
      </c>
      <c r="G70" s="2" t="s">
        <v>118</v>
      </c>
      <c r="H70" s="2" t="s">
        <v>119</v>
      </c>
      <c r="I70" s="2">
        <f>ROUND(91.5/10,9)</f>
        <v>9.15</v>
      </c>
      <c r="J70" s="2">
        <v>0</v>
      </c>
      <c r="K70" s="2"/>
      <c r="L70" s="2"/>
      <c r="M70" s="2"/>
      <c r="N70" s="2"/>
      <c r="O70" s="2">
        <f t="shared" si="21"/>
        <v>29930.79</v>
      </c>
      <c r="P70" s="2">
        <f t="shared" si="22"/>
        <v>304.81</v>
      </c>
      <c r="Q70" s="2">
        <f t="shared" si="23"/>
        <v>950.28</v>
      </c>
      <c r="R70" s="2">
        <f t="shared" si="24"/>
        <v>202.88</v>
      </c>
      <c r="S70" s="2">
        <f t="shared" si="25"/>
        <v>28675.7</v>
      </c>
      <c r="T70" s="2">
        <f t="shared" si="26"/>
        <v>0</v>
      </c>
      <c r="U70" s="2">
        <f t="shared" si="27"/>
        <v>110.48625</v>
      </c>
      <c r="V70" s="2">
        <f t="shared" si="28"/>
        <v>0.68625000000000003</v>
      </c>
      <c r="W70" s="2">
        <f t="shared" si="29"/>
        <v>0</v>
      </c>
      <c r="X70" s="2">
        <f t="shared" si="30"/>
        <v>41007.58</v>
      </c>
      <c r="Y70" s="2">
        <f t="shared" si="31"/>
        <v>27434.65</v>
      </c>
      <c r="Z70" s="2"/>
      <c r="AA70" s="2">
        <v>42244862</v>
      </c>
      <c r="AB70" s="2">
        <f t="shared" si="32"/>
        <v>135.75149999999999</v>
      </c>
      <c r="AC70" s="2">
        <f t="shared" ref="AC70:AC75" si="69">ROUND((ES70),6)</f>
        <v>3.25</v>
      </c>
      <c r="AD70" s="2">
        <f>ROUND(((((ET70*1.25))-((EU70*1.25)))+AE70),6)</f>
        <v>17.662500000000001</v>
      </c>
      <c r="AE70" s="2">
        <f>ROUND(((EU70*1.25)),6)</f>
        <v>0.8125</v>
      </c>
      <c r="AF70" s="2">
        <f>ROUND(((EV70*1.15)),6)</f>
        <v>114.839</v>
      </c>
      <c r="AG70" s="2">
        <f t="shared" si="35"/>
        <v>0</v>
      </c>
      <c r="AH70" s="2">
        <f>((EW70*1.15))</f>
        <v>12.074999999999999</v>
      </c>
      <c r="AI70" s="2">
        <f>((EX70*1.25))</f>
        <v>7.4999999999999997E-2</v>
      </c>
      <c r="AJ70" s="2">
        <f t="shared" si="37"/>
        <v>0</v>
      </c>
      <c r="AK70" s="2">
        <v>117.24</v>
      </c>
      <c r="AL70" s="2">
        <v>3.25</v>
      </c>
      <c r="AM70" s="2">
        <v>14.13</v>
      </c>
      <c r="AN70" s="2">
        <v>0.65</v>
      </c>
      <c r="AO70" s="2">
        <v>99.86</v>
      </c>
      <c r="AP70" s="2">
        <v>0</v>
      </c>
      <c r="AQ70" s="2">
        <v>10.5</v>
      </c>
      <c r="AR70" s="2">
        <v>0.06</v>
      </c>
      <c r="AS70" s="2">
        <v>0</v>
      </c>
      <c r="AT70" s="2">
        <v>142</v>
      </c>
      <c r="AU70" s="2">
        <v>95</v>
      </c>
      <c r="AV70" s="2">
        <v>1</v>
      </c>
      <c r="AW70" s="2">
        <v>1</v>
      </c>
      <c r="AX70" s="2"/>
      <c r="AY70" s="2"/>
      <c r="AZ70" s="2">
        <v>1</v>
      </c>
      <c r="BA70" s="2">
        <v>27.29</v>
      </c>
      <c r="BB70" s="2">
        <v>5.88</v>
      </c>
      <c r="BC70" s="2">
        <v>10.25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120</v>
      </c>
      <c r="BK70" s="2"/>
      <c r="BL70" s="2"/>
      <c r="BM70" s="2">
        <v>27001</v>
      </c>
      <c r="BN70" s="2">
        <v>0</v>
      </c>
      <c r="BO70" s="2" t="s">
        <v>117</v>
      </c>
      <c r="BP70" s="2">
        <v>1</v>
      </c>
      <c r="BQ70" s="2">
        <v>2</v>
      </c>
      <c r="BR70" s="2">
        <v>0</v>
      </c>
      <c r="BS70" s="2">
        <v>27.29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142</v>
      </c>
      <c r="CA70" s="2">
        <v>95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575</v>
      </c>
      <c r="CO70" s="2">
        <v>0</v>
      </c>
      <c r="CP70" s="2">
        <f t="shared" si="38"/>
        <v>29930.79</v>
      </c>
      <c r="CQ70" s="2">
        <f t="shared" si="39"/>
        <v>33.3125</v>
      </c>
      <c r="CR70" s="2">
        <f t="shared" si="40"/>
        <v>103.85550000000001</v>
      </c>
      <c r="CS70" s="2">
        <f t="shared" si="41"/>
        <v>22.173124999999999</v>
      </c>
      <c r="CT70" s="2">
        <f t="shared" si="42"/>
        <v>3133.95631</v>
      </c>
      <c r="CU70" s="2">
        <f t="shared" si="43"/>
        <v>0</v>
      </c>
      <c r="CV70" s="2">
        <f t="shared" si="44"/>
        <v>12.074999999999999</v>
      </c>
      <c r="CW70" s="2">
        <f t="shared" si="45"/>
        <v>7.4999999999999997E-2</v>
      </c>
      <c r="CX70" s="2">
        <f t="shared" si="46"/>
        <v>0</v>
      </c>
      <c r="CY70" s="2">
        <f t="shared" si="47"/>
        <v>41007.583600000005</v>
      </c>
      <c r="CZ70" s="2">
        <f t="shared" si="48"/>
        <v>27434.651000000002</v>
      </c>
      <c r="DA70" s="2"/>
      <c r="DB70" s="2"/>
      <c r="DC70" s="2" t="s">
        <v>3</v>
      </c>
      <c r="DD70" s="2" t="s">
        <v>3</v>
      </c>
      <c r="DE70" s="2" t="s">
        <v>33</v>
      </c>
      <c r="DF70" s="2" t="s">
        <v>33</v>
      </c>
      <c r="DG70" s="2" t="s">
        <v>34</v>
      </c>
      <c r="DH70" s="2" t="s">
        <v>3</v>
      </c>
      <c r="DI70" s="2" t="s">
        <v>34</v>
      </c>
      <c r="DJ70" s="2" t="s">
        <v>33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1005</v>
      </c>
      <c r="DV70" s="2" t="s">
        <v>119</v>
      </c>
      <c r="DW70" s="2" t="s">
        <v>119</v>
      </c>
      <c r="DX70" s="2">
        <v>10</v>
      </c>
      <c r="DY70" s="2"/>
      <c r="DZ70" s="2"/>
      <c r="EA70" s="2"/>
      <c r="EB70" s="2"/>
      <c r="EC70" s="2"/>
      <c r="ED70" s="2"/>
      <c r="EE70" s="2">
        <v>42018692</v>
      </c>
      <c r="EF70" s="2">
        <v>2</v>
      </c>
      <c r="EG70" s="2" t="s">
        <v>35</v>
      </c>
      <c r="EH70" s="2">
        <v>0</v>
      </c>
      <c r="EI70" s="2" t="s">
        <v>3</v>
      </c>
      <c r="EJ70" s="2">
        <v>1</v>
      </c>
      <c r="EK70" s="2">
        <v>27001</v>
      </c>
      <c r="EL70" s="2" t="s">
        <v>121</v>
      </c>
      <c r="EM70" s="2" t="s">
        <v>122</v>
      </c>
      <c r="EN70" s="2"/>
      <c r="EO70" s="2" t="s">
        <v>38</v>
      </c>
      <c r="EP70" s="2"/>
      <c r="EQ70" s="2">
        <v>0</v>
      </c>
      <c r="ER70" s="2">
        <v>117.24</v>
      </c>
      <c r="ES70" s="2">
        <v>3.25</v>
      </c>
      <c r="ET70" s="2">
        <v>14.13</v>
      </c>
      <c r="EU70" s="2">
        <v>0.65</v>
      </c>
      <c r="EV70" s="2">
        <v>99.86</v>
      </c>
      <c r="EW70" s="2">
        <v>10.5</v>
      </c>
      <c r="EX70" s="2">
        <v>0.06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49"/>
        <v>0</v>
      </c>
      <c r="FS70" s="2">
        <v>0</v>
      </c>
      <c r="FT70" s="2"/>
      <c r="FU70" s="2"/>
      <c r="FV70" s="2"/>
      <c r="FW70" s="2"/>
      <c r="FX70" s="2">
        <v>142</v>
      </c>
      <c r="FY70" s="2">
        <v>95</v>
      </c>
      <c r="FZ70" s="2"/>
      <c r="GA70" s="2" t="s">
        <v>3</v>
      </c>
      <c r="GB70" s="2"/>
      <c r="GC70" s="2"/>
      <c r="GD70" s="2">
        <v>1</v>
      </c>
      <c r="GE70" s="2"/>
      <c r="GF70" s="2">
        <v>827648117</v>
      </c>
      <c r="GG70" s="2">
        <v>2</v>
      </c>
      <c r="GH70" s="2">
        <v>1</v>
      </c>
      <c r="GI70" s="2">
        <v>2</v>
      </c>
      <c r="GJ70" s="2">
        <v>0</v>
      </c>
      <c r="GK70" s="2">
        <v>0</v>
      </c>
      <c r="GL70" s="2">
        <f t="shared" si="50"/>
        <v>0</v>
      </c>
      <c r="GM70" s="2">
        <f t="shared" si="51"/>
        <v>98373.02</v>
      </c>
      <c r="GN70" s="2">
        <f t="shared" si="52"/>
        <v>98373.02</v>
      </c>
      <c r="GO70" s="2">
        <f t="shared" si="53"/>
        <v>0</v>
      </c>
      <c r="GP70" s="2">
        <f t="shared" si="54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55"/>
        <v>0</v>
      </c>
      <c r="GW70" s="2">
        <v>1</v>
      </c>
      <c r="GX70" s="2">
        <f t="shared" si="56"/>
        <v>0</v>
      </c>
      <c r="GY70" s="2"/>
      <c r="GZ70" s="2"/>
      <c r="HA70" s="2">
        <v>0</v>
      </c>
      <c r="HB70" s="2">
        <v>0</v>
      </c>
      <c r="HC70" s="2">
        <f t="shared" si="57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C71">
        <f>ROW(SmtRes!A158)</f>
        <v>158</v>
      </c>
      <c r="D71">
        <f>ROW(EtalonRes!A138)</f>
        <v>138</v>
      </c>
      <c r="E71" t="s">
        <v>116</v>
      </c>
      <c r="F71" t="s">
        <v>117</v>
      </c>
      <c r="G71" t="s">
        <v>118</v>
      </c>
      <c r="H71" t="s">
        <v>119</v>
      </c>
      <c r="I71">
        <f>ROUND(91.5/10,9)</f>
        <v>9.15</v>
      </c>
      <c r="J71">
        <v>0</v>
      </c>
      <c r="O71">
        <f t="shared" si="21"/>
        <v>32878.07</v>
      </c>
      <c r="P71">
        <f t="shared" si="22"/>
        <v>290.54000000000002</v>
      </c>
      <c r="Q71">
        <f t="shared" si="23"/>
        <v>1011.69</v>
      </c>
      <c r="R71">
        <f t="shared" si="24"/>
        <v>223.4</v>
      </c>
      <c r="S71">
        <f t="shared" si="25"/>
        <v>31575.84</v>
      </c>
      <c r="T71">
        <f t="shared" si="26"/>
        <v>0</v>
      </c>
      <c r="U71">
        <f t="shared" si="27"/>
        <v>110.48625</v>
      </c>
      <c r="V71">
        <f t="shared" si="28"/>
        <v>0.68625000000000003</v>
      </c>
      <c r="W71">
        <f t="shared" si="29"/>
        <v>0</v>
      </c>
      <c r="X71">
        <f t="shared" si="30"/>
        <v>45154.92</v>
      </c>
      <c r="Y71">
        <f t="shared" si="31"/>
        <v>30209.279999999999</v>
      </c>
      <c r="AA71">
        <v>42244845</v>
      </c>
      <c r="AB71">
        <f t="shared" si="32"/>
        <v>135.75149999999999</v>
      </c>
      <c r="AC71">
        <f t="shared" si="69"/>
        <v>3.25</v>
      </c>
      <c r="AD71">
        <f>ROUND(((((ET71*1.25))-((EU71*1.25)))+AE71),6)</f>
        <v>17.662500000000001</v>
      </c>
      <c r="AE71">
        <f>ROUND(((EU71*1.25)),6)</f>
        <v>0.8125</v>
      </c>
      <c r="AF71">
        <f>ROUND(((EV71*1.15)),6)</f>
        <v>114.839</v>
      </c>
      <c r="AG71">
        <f t="shared" si="35"/>
        <v>0</v>
      </c>
      <c r="AH71">
        <f>((EW71*1.15))</f>
        <v>12.074999999999999</v>
      </c>
      <c r="AI71">
        <f>((EX71*1.25))</f>
        <v>7.4999999999999997E-2</v>
      </c>
      <c r="AJ71">
        <f t="shared" si="37"/>
        <v>0</v>
      </c>
      <c r="AK71">
        <v>117.24</v>
      </c>
      <c r="AL71">
        <v>3.25</v>
      </c>
      <c r="AM71">
        <v>14.13</v>
      </c>
      <c r="AN71">
        <v>0.65</v>
      </c>
      <c r="AO71">
        <v>99.86</v>
      </c>
      <c r="AP71">
        <v>0</v>
      </c>
      <c r="AQ71">
        <v>10.5</v>
      </c>
      <c r="AR71">
        <v>0.06</v>
      </c>
      <c r="AS71">
        <v>0</v>
      </c>
      <c r="AT71">
        <v>142</v>
      </c>
      <c r="AU71">
        <v>95</v>
      </c>
      <c r="AV71">
        <v>1</v>
      </c>
      <c r="AW71">
        <v>1</v>
      </c>
      <c r="AZ71">
        <v>1</v>
      </c>
      <c r="BA71">
        <v>30.05</v>
      </c>
      <c r="BB71">
        <v>6.26</v>
      </c>
      <c r="BC71">
        <v>9.77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120</v>
      </c>
      <c r="BM71">
        <v>27001</v>
      </c>
      <c r="BN71">
        <v>0</v>
      </c>
      <c r="BO71" t="s">
        <v>117</v>
      </c>
      <c r="BP71">
        <v>1</v>
      </c>
      <c r="BQ71">
        <v>2</v>
      </c>
      <c r="BR71">
        <v>0</v>
      </c>
      <c r="BS71">
        <v>30.05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142</v>
      </c>
      <c r="CA71">
        <v>95</v>
      </c>
      <c r="CE71">
        <v>0</v>
      </c>
      <c r="CF71">
        <v>0</v>
      </c>
      <c r="CG71">
        <v>0</v>
      </c>
      <c r="CM71">
        <v>0</v>
      </c>
      <c r="CN71" t="s">
        <v>575</v>
      </c>
      <c r="CO71">
        <v>0</v>
      </c>
      <c r="CP71">
        <f t="shared" si="38"/>
        <v>32878.07</v>
      </c>
      <c r="CQ71">
        <f t="shared" si="39"/>
        <v>31.752499999999998</v>
      </c>
      <c r="CR71">
        <f t="shared" si="40"/>
        <v>110.56725</v>
      </c>
      <c r="CS71">
        <f t="shared" si="41"/>
        <v>24.415625000000002</v>
      </c>
      <c r="CT71">
        <f t="shared" si="42"/>
        <v>3450.9119500000002</v>
      </c>
      <c r="CU71">
        <f t="shared" si="43"/>
        <v>0</v>
      </c>
      <c r="CV71">
        <f t="shared" si="44"/>
        <v>12.074999999999999</v>
      </c>
      <c r="CW71">
        <f t="shared" si="45"/>
        <v>7.4999999999999997E-2</v>
      </c>
      <c r="CX71">
        <f t="shared" si="46"/>
        <v>0</v>
      </c>
      <c r="CY71">
        <f t="shared" si="47"/>
        <v>45154.9208</v>
      </c>
      <c r="CZ71">
        <f t="shared" si="48"/>
        <v>30209.278000000002</v>
      </c>
      <c r="DC71" t="s">
        <v>3</v>
      </c>
      <c r="DD71" t="s">
        <v>3</v>
      </c>
      <c r="DE71" t="s">
        <v>33</v>
      </c>
      <c r="DF71" t="s">
        <v>33</v>
      </c>
      <c r="DG71" t="s">
        <v>34</v>
      </c>
      <c r="DH71" t="s">
        <v>3</v>
      </c>
      <c r="DI71" t="s">
        <v>34</v>
      </c>
      <c r="DJ71" t="s">
        <v>33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1005</v>
      </c>
      <c r="DV71" t="s">
        <v>119</v>
      </c>
      <c r="DW71" t="s">
        <v>119</v>
      </c>
      <c r="DX71">
        <v>10</v>
      </c>
      <c r="EE71">
        <v>42018692</v>
      </c>
      <c r="EF71">
        <v>2</v>
      </c>
      <c r="EG71" t="s">
        <v>35</v>
      </c>
      <c r="EH71">
        <v>0</v>
      </c>
      <c r="EI71" t="s">
        <v>3</v>
      </c>
      <c r="EJ71">
        <v>1</v>
      </c>
      <c r="EK71">
        <v>27001</v>
      </c>
      <c r="EL71" t="s">
        <v>121</v>
      </c>
      <c r="EM71" t="s">
        <v>122</v>
      </c>
      <c r="EO71" t="s">
        <v>38</v>
      </c>
      <c r="EQ71">
        <v>0</v>
      </c>
      <c r="ER71">
        <v>117.24</v>
      </c>
      <c r="ES71">
        <v>3.25</v>
      </c>
      <c r="ET71">
        <v>14.13</v>
      </c>
      <c r="EU71">
        <v>0.65</v>
      </c>
      <c r="EV71">
        <v>99.86</v>
      </c>
      <c r="EW71">
        <v>10.5</v>
      </c>
      <c r="EX71">
        <v>0.06</v>
      </c>
      <c r="EY71">
        <v>0</v>
      </c>
      <c r="FQ71">
        <v>0</v>
      </c>
      <c r="FR71">
        <f t="shared" si="49"/>
        <v>0</v>
      </c>
      <c r="FS71">
        <v>0</v>
      </c>
      <c r="FX71">
        <v>142</v>
      </c>
      <c r="FY71">
        <v>95</v>
      </c>
      <c r="GA71" t="s">
        <v>3</v>
      </c>
      <c r="GD71">
        <v>1</v>
      </c>
      <c r="GF71">
        <v>827648117</v>
      </c>
      <c r="GG71">
        <v>2</v>
      </c>
      <c r="GH71">
        <v>1</v>
      </c>
      <c r="GI71">
        <v>2</v>
      </c>
      <c r="GJ71">
        <v>0</v>
      </c>
      <c r="GK71">
        <v>0</v>
      </c>
      <c r="GL71">
        <f t="shared" si="50"/>
        <v>0</v>
      </c>
      <c r="GM71">
        <f t="shared" si="51"/>
        <v>108242.27</v>
      </c>
      <c r="GN71">
        <f t="shared" si="52"/>
        <v>108242.27</v>
      </c>
      <c r="GO71">
        <f t="shared" si="53"/>
        <v>0</v>
      </c>
      <c r="GP71">
        <f t="shared" si="54"/>
        <v>0</v>
      </c>
      <c r="GR71">
        <v>0</v>
      </c>
      <c r="GS71">
        <v>3</v>
      </c>
      <c r="GT71">
        <v>0</v>
      </c>
      <c r="GU71" t="s">
        <v>3</v>
      </c>
      <c r="GV71">
        <f t="shared" si="55"/>
        <v>0</v>
      </c>
      <c r="GW71">
        <v>1</v>
      </c>
      <c r="GX71">
        <f t="shared" si="56"/>
        <v>0</v>
      </c>
      <c r="HA71">
        <v>0</v>
      </c>
      <c r="HB71">
        <v>0</v>
      </c>
      <c r="HC71">
        <f t="shared" si="57"/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146</v>
      </c>
      <c r="D72" s="2"/>
      <c r="E72" s="2" t="s">
        <v>123</v>
      </c>
      <c r="F72" s="2" t="s">
        <v>124</v>
      </c>
      <c r="G72" s="2" t="s">
        <v>125</v>
      </c>
      <c r="H72" s="2" t="s">
        <v>91</v>
      </c>
      <c r="I72" s="2">
        <f>I70*J72</f>
        <v>0</v>
      </c>
      <c r="J72" s="2">
        <v>0</v>
      </c>
      <c r="K72" s="2"/>
      <c r="L72" s="2"/>
      <c r="M72" s="2"/>
      <c r="N72" s="2"/>
      <c r="O72" s="2">
        <f t="shared" si="21"/>
        <v>0</v>
      </c>
      <c r="P72" s="2">
        <f t="shared" si="22"/>
        <v>0</v>
      </c>
      <c r="Q72" s="2">
        <f t="shared" si="23"/>
        <v>0</v>
      </c>
      <c r="R72" s="2">
        <f t="shared" si="24"/>
        <v>0</v>
      </c>
      <c r="S72" s="2">
        <f t="shared" si="25"/>
        <v>0</v>
      </c>
      <c r="T72" s="2">
        <f t="shared" si="26"/>
        <v>0</v>
      </c>
      <c r="U72" s="2">
        <f t="shared" si="27"/>
        <v>0</v>
      </c>
      <c r="V72" s="2">
        <f t="shared" si="28"/>
        <v>0</v>
      </c>
      <c r="W72" s="2">
        <f t="shared" si="29"/>
        <v>0</v>
      </c>
      <c r="X72" s="2">
        <f t="shared" si="30"/>
        <v>0</v>
      </c>
      <c r="Y72" s="2">
        <f t="shared" si="31"/>
        <v>0</v>
      </c>
      <c r="Z72" s="2"/>
      <c r="AA72" s="2">
        <v>42244862</v>
      </c>
      <c r="AB72" s="2">
        <f t="shared" si="32"/>
        <v>78.58</v>
      </c>
      <c r="AC72" s="2">
        <f t="shared" si="69"/>
        <v>78.58</v>
      </c>
      <c r="AD72" s="2">
        <f>ROUND((((ET72)-(EU72))+AE72),6)</f>
        <v>0</v>
      </c>
      <c r="AE72" s="2">
        <f t="shared" ref="AE72:AF75" si="70">ROUND((EU72),6)</f>
        <v>0</v>
      </c>
      <c r="AF72" s="2">
        <f t="shared" si="70"/>
        <v>0</v>
      </c>
      <c r="AG72" s="2">
        <f t="shared" si="35"/>
        <v>0</v>
      </c>
      <c r="AH72" s="2">
        <f t="shared" ref="AH72:AI75" si="71">(EW72)</f>
        <v>0</v>
      </c>
      <c r="AI72" s="2">
        <f t="shared" si="71"/>
        <v>0</v>
      </c>
      <c r="AJ72" s="2">
        <f t="shared" si="37"/>
        <v>1.0900000000000001</v>
      </c>
      <c r="AK72" s="2">
        <v>78.58</v>
      </c>
      <c r="AL72" s="2">
        <v>78.58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1.0900000000000001</v>
      </c>
      <c r="AT72" s="2">
        <v>142</v>
      </c>
      <c r="AU72" s="2">
        <v>95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4.42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126</v>
      </c>
      <c r="BK72" s="2"/>
      <c r="BL72" s="2"/>
      <c r="BM72" s="2">
        <v>27001</v>
      </c>
      <c r="BN72" s="2">
        <v>0</v>
      </c>
      <c r="BO72" s="2" t="s">
        <v>124</v>
      </c>
      <c r="BP72" s="2">
        <v>1</v>
      </c>
      <c r="BQ72" s="2">
        <v>2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142</v>
      </c>
      <c r="CA72" s="2">
        <v>95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38"/>
        <v>0</v>
      </c>
      <c r="CQ72" s="2">
        <f t="shared" si="39"/>
        <v>347.3236</v>
      </c>
      <c r="CR72" s="2">
        <f t="shared" si="40"/>
        <v>0</v>
      </c>
      <c r="CS72" s="2">
        <f t="shared" si="41"/>
        <v>0</v>
      </c>
      <c r="CT72" s="2">
        <f t="shared" si="42"/>
        <v>0</v>
      </c>
      <c r="CU72" s="2">
        <f t="shared" si="43"/>
        <v>0</v>
      </c>
      <c r="CV72" s="2">
        <f t="shared" si="44"/>
        <v>0</v>
      </c>
      <c r="CW72" s="2">
        <f t="shared" si="45"/>
        <v>0</v>
      </c>
      <c r="CX72" s="2">
        <f t="shared" si="46"/>
        <v>1.0900000000000001</v>
      </c>
      <c r="CY72" s="2">
        <f t="shared" si="47"/>
        <v>0</v>
      </c>
      <c r="CZ72" s="2">
        <f t="shared" si="48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1005</v>
      </c>
      <c r="DV72" s="2" t="s">
        <v>91</v>
      </c>
      <c r="DW72" s="2" t="s">
        <v>91</v>
      </c>
      <c r="DX72" s="2">
        <v>1</v>
      </c>
      <c r="DY72" s="2"/>
      <c r="DZ72" s="2"/>
      <c r="EA72" s="2"/>
      <c r="EB72" s="2"/>
      <c r="EC72" s="2"/>
      <c r="ED72" s="2"/>
      <c r="EE72" s="2">
        <v>42018692</v>
      </c>
      <c r="EF72" s="2">
        <v>2</v>
      </c>
      <c r="EG72" s="2" t="s">
        <v>35</v>
      </c>
      <c r="EH72" s="2">
        <v>0</v>
      </c>
      <c r="EI72" s="2" t="s">
        <v>3</v>
      </c>
      <c r="EJ72" s="2">
        <v>1</v>
      </c>
      <c r="EK72" s="2">
        <v>27001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78.58</v>
      </c>
      <c r="ES72" s="2">
        <v>78.58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49"/>
        <v>0</v>
      </c>
      <c r="FS72" s="2">
        <v>0</v>
      </c>
      <c r="FT72" s="2"/>
      <c r="FU72" s="2"/>
      <c r="FV72" s="2"/>
      <c r="FW72" s="2"/>
      <c r="FX72" s="2">
        <v>142</v>
      </c>
      <c r="FY72" s="2">
        <v>95</v>
      </c>
      <c r="FZ72" s="2"/>
      <c r="GA72" s="2" t="s">
        <v>3</v>
      </c>
      <c r="GB72" s="2"/>
      <c r="GC72" s="2"/>
      <c r="GD72" s="2">
        <v>1</v>
      </c>
      <c r="GE72" s="2"/>
      <c r="GF72" s="2">
        <v>102865112</v>
      </c>
      <c r="GG72" s="2">
        <v>2</v>
      </c>
      <c r="GH72" s="2">
        <v>1</v>
      </c>
      <c r="GI72" s="2">
        <v>2</v>
      </c>
      <c r="GJ72" s="2">
        <v>0</v>
      </c>
      <c r="GK72" s="2">
        <v>0</v>
      </c>
      <c r="GL72" s="2">
        <f t="shared" si="50"/>
        <v>0</v>
      </c>
      <c r="GM72" s="2">
        <f t="shared" si="51"/>
        <v>0</v>
      </c>
      <c r="GN72" s="2">
        <f t="shared" si="52"/>
        <v>0</v>
      </c>
      <c r="GO72" s="2">
        <f t="shared" si="53"/>
        <v>0</v>
      </c>
      <c r="GP72" s="2">
        <f t="shared" si="54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55"/>
        <v>0</v>
      </c>
      <c r="GW72" s="2">
        <v>1</v>
      </c>
      <c r="GX72" s="2">
        <f t="shared" si="56"/>
        <v>0</v>
      </c>
      <c r="GY72" s="2"/>
      <c r="GZ72" s="2"/>
      <c r="HA72" s="2">
        <v>0</v>
      </c>
      <c r="HB72" s="2">
        <v>0</v>
      </c>
      <c r="HC72" s="2">
        <f t="shared" si="57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156</v>
      </c>
      <c r="E73" t="s">
        <v>123</v>
      </c>
      <c r="F73" t="s">
        <v>124</v>
      </c>
      <c r="G73" t="s">
        <v>125</v>
      </c>
      <c r="H73" t="s">
        <v>91</v>
      </c>
      <c r="I73">
        <f>I71*J73</f>
        <v>0</v>
      </c>
      <c r="J73">
        <v>0</v>
      </c>
      <c r="O73">
        <f t="shared" si="21"/>
        <v>0</v>
      </c>
      <c r="P73">
        <f t="shared" si="22"/>
        <v>0</v>
      </c>
      <c r="Q73">
        <f t="shared" si="23"/>
        <v>0</v>
      </c>
      <c r="R73">
        <f t="shared" si="24"/>
        <v>0</v>
      </c>
      <c r="S73">
        <f t="shared" si="25"/>
        <v>0</v>
      </c>
      <c r="T73">
        <f t="shared" si="26"/>
        <v>0</v>
      </c>
      <c r="U73">
        <f t="shared" si="27"/>
        <v>0</v>
      </c>
      <c r="V73">
        <f t="shared" si="28"/>
        <v>0</v>
      </c>
      <c r="W73">
        <f t="shared" si="29"/>
        <v>0</v>
      </c>
      <c r="X73">
        <f t="shared" si="30"/>
        <v>0</v>
      </c>
      <c r="Y73">
        <f t="shared" si="31"/>
        <v>0</v>
      </c>
      <c r="AA73">
        <v>42244845</v>
      </c>
      <c r="AB73">
        <f t="shared" si="32"/>
        <v>78.58</v>
      </c>
      <c r="AC73">
        <f t="shared" si="69"/>
        <v>78.58</v>
      </c>
      <c r="AD73">
        <f>ROUND((((ET73)-(EU73))+AE73),6)</f>
        <v>0</v>
      </c>
      <c r="AE73">
        <f t="shared" si="70"/>
        <v>0</v>
      </c>
      <c r="AF73">
        <f t="shared" si="70"/>
        <v>0</v>
      </c>
      <c r="AG73">
        <f t="shared" si="35"/>
        <v>0</v>
      </c>
      <c r="AH73">
        <f t="shared" si="71"/>
        <v>0</v>
      </c>
      <c r="AI73">
        <f t="shared" si="71"/>
        <v>0</v>
      </c>
      <c r="AJ73">
        <f t="shared" si="37"/>
        <v>1.0900000000000001</v>
      </c>
      <c r="AK73">
        <v>78.58</v>
      </c>
      <c r="AL73">
        <v>78.58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1.0900000000000001</v>
      </c>
      <c r="AT73">
        <v>142</v>
      </c>
      <c r="AU73">
        <v>95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4.62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126</v>
      </c>
      <c r="BM73">
        <v>27001</v>
      </c>
      <c r="BN73">
        <v>0</v>
      </c>
      <c r="BO73" t="s">
        <v>124</v>
      </c>
      <c r="BP73">
        <v>1</v>
      </c>
      <c r="BQ73">
        <v>2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142</v>
      </c>
      <c r="CA73">
        <v>95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38"/>
        <v>0</v>
      </c>
      <c r="CQ73">
        <f t="shared" si="39"/>
        <v>363.03960000000001</v>
      </c>
      <c r="CR73">
        <f t="shared" si="40"/>
        <v>0</v>
      </c>
      <c r="CS73">
        <f t="shared" si="41"/>
        <v>0</v>
      </c>
      <c r="CT73">
        <f t="shared" si="42"/>
        <v>0</v>
      </c>
      <c r="CU73">
        <f t="shared" si="43"/>
        <v>0</v>
      </c>
      <c r="CV73">
        <f t="shared" si="44"/>
        <v>0</v>
      </c>
      <c r="CW73">
        <f t="shared" si="45"/>
        <v>0</v>
      </c>
      <c r="CX73">
        <f t="shared" si="46"/>
        <v>1.0900000000000001</v>
      </c>
      <c r="CY73">
        <f t="shared" si="47"/>
        <v>0</v>
      </c>
      <c r="CZ73">
        <f t="shared" si="48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1005</v>
      </c>
      <c r="DV73" t="s">
        <v>91</v>
      </c>
      <c r="DW73" t="s">
        <v>91</v>
      </c>
      <c r="DX73">
        <v>1</v>
      </c>
      <c r="EE73">
        <v>42018692</v>
      </c>
      <c r="EF73">
        <v>2</v>
      </c>
      <c r="EG73" t="s">
        <v>35</v>
      </c>
      <c r="EH73">
        <v>0</v>
      </c>
      <c r="EI73" t="s">
        <v>3</v>
      </c>
      <c r="EJ73">
        <v>1</v>
      </c>
      <c r="EK73">
        <v>27001</v>
      </c>
      <c r="EL73" t="s">
        <v>121</v>
      </c>
      <c r="EM73" t="s">
        <v>122</v>
      </c>
      <c r="EO73" t="s">
        <v>3</v>
      </c>
      <c r="EQ73">
        <v>0</v>
      </c>
      <c r="ER73">
        <v>78.58</v>
      </c>
      <c r="ES73">
        <v>78.58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49"/>
        <v>0</v>
      </c>
      <c r="FS73">
        <v>0</v>
      </c>
      <c r="FX73">
        <v>142</v>
      </c>
      <c r="FY73">
        <v>95</v>
      </c>
      <c r="GA73" t="s">
        <v>3</v>
      </c>
      <c r="GD73">
        <v>1</v>
      </c>
      <c r="GF73">
        <v>102865112</v>
      </c>
      <c r="GG73">
        <v>2</v>
      </c>
      <c r="GH73">
        <v>1</v>
      </c>
      <c r="GI73">
        <v>2</v>
      </c>
      <c r="GJ73">
        <v>0</v>
      </c>
      <c r="GK73">
        <v>0</v>
      </c>
      <c r="GL73">
        <f t="shared" si="50"/>
        <v>0</v>
      </c>
      <c r="GM73">
        <f t="shared" si="51"/>
        <v>0</v>
      </c>
      <c r="GN73">
        <f t="shared" si="52"/>
        <v>0</v>
      </c>
      <c r="GO73">
        <f t="shared" si="53"/>
        <v>0</v>
      </c>
      <c r="GP73">
        <f t="shared" si="54"/>
        <v>0</v>
      </c>
      <c r="GR73">
        <v>0</v>
      </c>
      <c r="GS73">
        <v>3</v>
      </c>
      <c r="GT73">
        <v>0</v>
      </c>
      <c r="GU73" t="s">
        <v>3</v>
      </c>
      <c r="GV73">
        <f t="shared" si="55"/>
        <v>0</v>
      </c>
      <c r="GW73">
        <v>1</v>
      </c>
      <c r="GX73">
        <f t="shared" si="56"/>
        <v>0</v>
      </c>
      <c r="HA73">
        <v>0</v>
      </c>
      <c r="HB73">
        <v>0</v>
      </c>
      <c r="HC73">
        <f t="shared" si="57"/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145</v>
      </c>
      <c r="D74" s="2"/>
      <c r="E74" s="2" t="s">
        <v>127</v>
      </c>
      <c r="F74" s="2" t="s">
        <v>128</v>
      </c>
      <c r="G74" s="2" t="s">
        <v>129</v>
      </c>
      <c r="H74" s="2" t="s">
        <v>91</v>
      </c>
      <c r="I74" s="2">
        <f>I70*J74</f>
        <v>28</v>
      </c>
      <c r="J74" s="2">
        <v>3.0601092896174862</v>
      </c>
      <c r="K74" s="2"/>
      <c r="L74" s="2"/>
      <c r="M74" s="2"/>
      <c r="N74" s="2"/>
      <c r="O74" s="2">
        <f t="shared" si="21"/>
        <v>10655.17</v>
      </c>
      <c r="P74" s="2">
        <f t="shared" si="22"/>
        <v>10655.17</v>
      </c>
      <c r="Q74" s="2">
        <f t="shared" si="23"/>
        <v>0</v>
      </c>
      <c r="R74" s="2">
        <f t="shared" si="24"/>
        <v>0</v>
      </c>
      <c r="S74" s="2">
        <f t="shared" si="25"/>
        <v>0</v>
      </c>
      <c r="T74" s="2">
        <f t="shared" si="26"/>
        <v>0</v>
      </c>
      <c r="U74" s="2">
        <f t="shared" si="27"/>
        <v>0</v>
      </c>
      <c r="V74" s="2">
        <f t="shared" si="28"/>
        <v>0</v>
      </c>
      <c r="W74" s="2">
        <f t="shared" si="29"/>
        <v>40.6</v>
      </c>
      <c r="X74" s="2">
        <f t="shared" si="30"/>
        <v>0</v>
      </c>
      <c r="Y74" s="2">
        <f t="shared" si="31"/>
        <v>0</v>
      </c>
      <c r="Z74" s="2"/>
      <c r="AA74" s="2">
        <v>42244862</v>
      </c>
      <c r="AB74" s="2">
        <f t="shared" si="32"/>
        <v>74.47</v>
      </c>
      <c r="AC74" s="2">
        <f t="shared" si="69"/>
        <v>74.47</v>
      </c>
      <c r="AD74" s="2">
        <f>ROUND((((ET74)-(EU74))+AE74),6)</f>
        <v>0</v>
      </c>
      <c r="AE74" s="2">
        <f t="shared" si="70"/>
        <v>0</v>
      </c>
      <c r="AF74" s="2">
        <f t="shared" si="70"/>
        <v>0</v>
      </c>
      <c r="AG74" s="2">
        <f t="shared" si="35"/>
        <v>0</v>
      </c>
      <c r="AH74" s="2">
        <f t="shared" si="71"/>
        <v>0</v>
      </c>
      <c r="AI74" s="2">
        <f t="shared" si="71"/>
        <v>0</v>
      </c>
      <c r="AJ74" s="2">
        <f t="shared" si="37"/>
        <v>1.45</v>
      </c>
      <c r="AK74" s="2">
        <v>74.47</v>
      </c>
      <c r="AL74" s="2">
        <v>74.47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1.45</v>
      </c>
      <c r="AT74" s="2">
        <v>142</v>
      </c>
      <c r="AU74" s="2">
        <v>95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5.1100000000000003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130</v>
      </c>
      <c r="BK74" s="2"/>
      <c r="BL74" s="2"/>
      <c r="BM74" s="2">
        <v>27001</v>
      </c>
      <c r="BN74" s="2">
        <v>0</v>
      </c>
      <c r="BO74" s="2" t="s">
        <v>128</v>
      </c>
      <c r="BP74" s="2">
        <v>1</v>
      </c>
      <c r="BQ74" s="2">
        <v>2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142</v>
      </c>
      <c r="CA74" s="2">
        <v>95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38"/>
        <v>10655.17</v>
      </c>
      <c r="CQ74" s="2">
        <f t="shared" si="39"/>
        <v>380.54169999999999</v>
      </c>
      <c r="CR74" s="2">
        <f t="shared" si="40"/>
        <v>0</v>
      </c>
      <c r="CS74" s="2">
        <f t="shared" si="41"/>
        <v>0</v>
      </c>
      <c r="CT74" s="2">
        <f t="shared" si="42"/>
        <v>0</v>
      </c>
      <c r="CU74" s="2">
        <f t="shared" si="43"/>
        <v>0</v>
      </c>
      <c r="CV74" s="2">
        <f t="shared" si="44"/>
        <v>0</v>
      </c>
      <c r="CW74" s="2">
        <f t="shared" si="45"/>
        <v>0</v>
      </c>
      <c r="CX74" s="2">
        <f t="shared" si="46"/>
        <v>1.45</v>
      </c>
      <c r="CY74" s="2">
        <f t="shared" si="47"/>
        <v>0</v>
      </c>
      <c r="CZ74" s="2">
        <f t="shared" si="48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1005</v>
      </c>
      <c r="DV74" s="2" t="s">
        <v>91</v>
      </c>
      <c r="DW74" s="2" t="s">
        <v>91</v>
      </c>
      <c r="DX74" s="2">
        <v>1</v>
      </c>
      <c r="DY74" s="2"/>
      <c r="DZ74" s="2"/>
      <c r="EA74" s="2"/>
      <c r="EB74" s="2"/>
      <c r="EC74" s="2"/>
      <c r="ED74" s="2"/>
      <c r="EE74" s="2">
        <v>42018692</v>
      </c>
      <c r="EF74" s="2">
        <v>2</v>
      </c>
      <c r="EG74" s="2" t="s">
        <v>35</v>
      </c>
      <c r="EH74" s="2">
        <v>0</v>
      </c>
      <c r="EI74" s="2" t="s">
        <v>3</v>
      </c>
      <c r="EJ74" s="2">
        <v>1</v>
      </c>
      <c r="EK74" s="2">
        <v>27001</v>
      </c>
      <c r="EL74" s="2" t="s">
        <v>121</v>
      </c>
      <c r="EM74" s="2" t="s">
        <v>122</v>
      </c>
      <c r="EN74" s="2"/>
      <c r="EO74" s="2" t="s">
        <v>3</v>
      </c>
      <c r="EP74" s="2"/>
      <c r="EQ74" s="2">
        <v>0</v>
      </c>
      <c r="ER74" s="2">
        <v>74.47</v>
      </c>
      <c r="ES74" s="2">
        <v>74.47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49"/>
        <v>0</v>
      </c>
      <c r="FS74" s="2">
        <v>0</v>
      </c>
      <c r="FT74" s="2"/>
      <c r="FU74" s="2"/>
      <c r="FV74" s="2"/>
      <c r="FW74" s="2"/>
      <c r="FX74" s="2">
        <v>142</v>
      </c>
      <c r="FY74" s="2">
        <v>95</v>
      </c>
      <c r="FZ74" s="2"/>
      <c r="GA74" s="2" t="s">
        <v>3</v>
      </c>
      <c r="GB74" s="2"/>
      <c r="GC74" s="2"/>
      <c r="GD74" s="2">
        <v>1</v>
      </c>
      <c r="GE74" s="2"/>
      <c r="GF74" s="2">
        <v>-1503237593</v>
      </c>
      <c r="GG74" s="2">
        <v>2</v>
      </c>
      <c r="GH74" s="2">
        <v>1</v>
      </c>
      <c r="GI74" s="2">
        <v>2</v>
      </c>
      <c r="GJ74" s="2">
        <v>0</v>
      </c>
      <c r="GK74" s="2">
        <v>0</v>
      </c>
      <c r="GL74" s="2">
        <f t="shared" si="50"/>
        <v>0</v>
      </c>
      <c r="GM74" s="2">
        <f t="shared" si="51"/>
        <v>10655.17</v>
      </c>
      <c r="GN74" s="2">
        <f t="shared" si="52"/>
        <v>10655.17</v>
      </c>
      <c r="GO74" s="2">
        <f t="shared" si="53"/>
        <v>0</v>
      </c>
      <c r="GP74" s="2">
        <f t="shared" si="54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55"/>
        <v>0</v>
      </c>
      <c r="GW74" s="2">
        <v>1</v>
      </c>
      <c r="GX74" s="2">
        <f t="shared" si="56"/>
        <v>0</v>
      </c>
      <c r="GY74" s="2"/>
      <c r="GZ74" s="2"/>
      <c r="HA74" s="2">
        <v>0</v>
      </c>
      <c r="HB74" s="2">
        <v>0</v>
      </c>
      <c r="HC74" s="2">
        <f t="shared" si="57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155</v>
      </c>
      <c r="E75" t="s">
        <v>127</v>
      </c>
      <c r="F75" t="s">
        <v>128</v>
      </c>
      <c r="G75" t="s">
        <v>129</v>
      </c>
      <c r="H75" t="s">
        <v>91</v>
      </c>
      <c r="I75">
        <f>I71*J75</f>
        <v>28</v>
      </c>
      <c r="J75">
        <v>3.0601092896174862</v>
      </c>
      <c r="O75">
        <f t="shared" si="21"/>
        <v>13428.43</v>
      </c>
      <c r="P75">
        <f t="shared" si="22"/>
        <v>13428.43</v>
      </c>
      <c r="Q75">
        <f t="shared" si="23"/>
        <v>0</v>
      </c>
      <c r="R75">
        <f t="shared" si="24"/>
        <v>0</v>
      </c>
      <c r="S75">
        <f t="shared" si="25"/>
        <v>0</v>
      </c>
      <c r="T75">
        <f t="shared" si="26"/>
        <v>0</v>
      </c>
      <c r="U75">
        <f t="shared" si="27"/>
        <v>0</v>
      </c>
      <c r="V75">
        <f t="shared" si="28"/>
        <v>0</v>
      </c>
      <c r="W75">
        <f t="shared" si="29"/>
        <v>40.6</v>
      </c>
      <c r="X75">
        <f t="shared" si="30"/>
        <v>0</v>
      </c>
      <c r="Y75">
        <f t="shared" si="31"/>
        <v>0</v>
      </c>
      <c r="AA75">
        <v>42244845</v>
      </c>
      <c r="AB75">
        <f t="shared" si="32"/>
        <v>74.47</v>
      </c>
      <c r="AC75">
        <f t="shared" si="69"/>
        <v>74.47</v>
      </c>
      <c r="AD75">
        <f>ROUND((((ET75)-(EU75))+AE75),6)</f>
        <v>0</v>
      </c>
      <c r="AE75">
        <f t="shared" si="70"/>
        <v>0</v>
      </c>
      <c r="AF75">
        <f t="shared" si="70"/>
        <v>0</v>
      </c>
      <c r="AG75">
        <f t="shared" si="35"/>
        <v>0</v>
      </c>
      <c r="AH75">
        <f t="shared" si="71"/>
        <v>0</v>
      </c>
      <c r="AI75">
        <f t="shared" si="71"/>
        <v>0</v>
      </c>
      <c r="AJ75">
        <f t="shared" si="37"/>
        <v>1.45</v>
      </c>
      <c r="AK75">
        <v>74.47</v>
      </c>
      <c r="AL75">
        <v>74.47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1.45</v>
      </c>
      <c r="AT75">
        <v>142</v>
      </c>
      <c r="AU75">
        <v>95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6.44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130</v>
      </c>
      <c r="BM75">
        <v>27001</v>
      </c>
      <c r="BN75">
        <v>0</v>
      </c>
      <c r="BO75" t="s">
        <v>128</v>
      </c>
      <c r="BP75">
        <v>1</v>
      </c>
      <c r="BQ75">
        <v>2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142</v>
      </c>
      <c r="CA75">
        <v>95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38"/>
        <v>13428.43</v>
      </c>
      <c r="CQ75">
        <f t="shared" si="39"/>
        <v>479.58680000000004</v>
      </c>
      <c r="CR75">
        <f t="shared" si="40"/>
        <v>0</v>
      </c>
      <c r="CS75">
        <f t="shared" si="41"/>
        <v>0</v>
      </c>
      <c r="CT75">
        <f t="shared" si="42"/>
        <v>0</v>
      </c>
      <c r="CU75">
        <f t="shared" si="43"/>
        <v>0</v>
      </c>
      <c r="CV75">
        <f t="shared" si="44"/>
        <v>0</v>
      </c>
      <c r="CW75">
        <f t="shared" si="45"/>
        <v>0</v>
      </c>
      <c r="CX75">
        <f t="shared" si="46"/>
        <v>1.45</v>
      </c>
      <c r="CY75">
        <f t="shared" si="47"/>
        <v>0</v>
      </c>
      <c r="CZ75">
        <f t="shared" si="48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91</v>
      </c>
      <c r="DW75" t="s">
        <v>91</v>
      </c>
      <c r="DX75">
        <v>1</v>
      </c>
      <c r="EE75">
        <v>42018692</v>
      </c>
      <c r="EF75">
        <v>2</v>
      </c>
      <c r="EG75" t="s">
        <v>35</v>
      </c>
      <c r="EH75">
        <v>0</v>
      </c>
      <c r="EI75" t="s">
        <v>3</v>
      </c>
      <c r="EJ75">
        <v>1</v>
      </c>
      <c r="EK75">
        <v>27001</v>
      </c>
      <c r="EL75" t="s">
        <v>121</v>
      </c>
      <c r="EM75" t="s">
        <v>122</v>
      </c>
      <c r="EO75" t="s">
        <v>3</v>
      </c>
      <c r="EQ75">
        <v>0</v>
      </c>
      <c r="ER75">
        <v>74.47</v>
      </c>
      <c r="ES75">
        <v>74.47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49"/>
        <v>0</v>
      </c>
      <c r="FS75">
        <v>0</v>
      </c>
      <c r="FX75">
        <v>142</v>
      </c>
      <c r="FY75">
        <v>95</v>
      </c>
      <c r="GA75" t="s">
        <v>3</v>
      </c>
      <c r="GD75">
        <v>1</v>
      </c>
      <c r="GF75">
        <v>-1503237593</v>
      </c>
      <c r="GG75">
        <v>2</v>
      </c>
      <c r="GH75">
        <v>1</v>
      </c>
      <c r="GI75">
        <v>2</v>
      </c>
      <c r="GJ75">
        <v>0</v>
      </c>
      <c r="GK75">
        <v>0</v>
      </c>
      <c r="GL75">
        <f t="shared" si="50"/>
        <v>0</v>
      </c>
      <c r="GM75">
        <f t="shared" si="51"/>
        <v>13428.43</v>
      </c>
      <c r="GN75">
        <f t="shared" si="52"/>
        <v>13428.43</v>
      </c>
      <c r="GO75">
        <f t="shared" si="53"/>
        <v>0</v>
      </c>
      <c r="GP75">
        <f t="shared" si="54"/>
        <v>0</v>
      </c>
      <c r="GR75">
        <v>0</v>
      </c>
      <c r="GS75">
        <v>3</v>
      </c>
      <c r="GT75">
        <v>0</v>
      </c>
      <c r="GU75" t="s">
        <v>3</v>
      </c>
      <c r="GV75">
        <f t="shared" si="55"/>
        <v>0</v>
      </c>
      <c r="GW75">
        <v>1</v>
      </c>
      <c r="GX75">
        <f t="shared" si="56"/>
        <v>0</v>
      </c>
      <c r="HA75">
        <v>0</v>
      </c>
      <c r="HB75">
        <v>0</v>
      </c>
      <c r="HC75">
        <f t="shared" si="57"/>
        <v>0</v>
      </c>
      <c r="IK75">
        <v>0</v>
      </c>
    </row>
    <row r="77" spans="1:255" x14ac:dyDescent="0.2">
      <c r="A77" s="3">
        <v>51</v>
      </c>
      <c r="B77" s="3">
        <f>B24</f>
        <v>1</v>
      </c>
      <c r="C77" s="3">
        <f>A24</f>
        <v>4</v>
      </c>
      <c r="D77" s="3">
        <f>ROW(A24)</f>
        <v>24</v>
      </c>
      <c r="E77" s="3"/>
      <c r="F77" s="3" t="str">
        <f>IF(F24&lt;&gt;"",F24,"")</f>
        <v>Новый раздел</v>
      </c>
      <c r="G77" s="3" t="str">
        <f>IF(G24&lt;&gt;"",G24,"")</f>
        <v>Отмостка</v>
      </c>
      <c r="H77" s="3">
        <v>0</v>
      </c>
      <c r="I77" s="3"/>
      <c r="J77" s="3"/>
      <c r="K77" s="3"/>
      <c r="L77" s="3"/>
      <c r="M77" s="3"/>
      <c r="N77" s="3"/>
      <c r="O77" s="3">
        <f t="shared" ref="O77:T77" si="72">ROUND(AB77,2)</f>
        <v>112995.28</v>
      </c>
      <c r="P77" s="3">
        <f t="shared" si="72"/>
        <v>47992.93</v>
      </c>
      <c r="Q77" s="3">
        <f t="shared" si="72"/>
        <v>4088.05</v>
      </c>
      <c r="R77" s="3">
        <f t="shared" si="72"/>
        <v>1647.12</v>
      </c>
      <c r="S77" s="3">
        <f t="shared" si="72"/>
        <v>60914.3</v>
      </c>
      <c r="T77" s="3">
        <f t="shared" si="72"/>
        <v>0</v>
      </c>
      <c r="U77" s="3">
        <f>AH77</f>
        <v>242.58932250000004</v>
      </c>
      <c r="V77" s="3">
        <f>AI77</f>
        <v>4.6275750000000002</v>
      </c>
      <c r="W77" s="3">
        <f>ROUND(AJ77,2)</f>
        <v>44.31</v>
      </c>
      <c r="X77" s="3">
        <f>ROUND(AK77,2)</f>
        <v>80833.48</v>
      </c>
      <c r="Y77" s="3">
        <f>ROUND(AL77,2)</f>
        <v>51028.27</v>
      </c>
      <c r="Z77" s="3"/>
      <c r="AA77" s="3"/>
      <c r="AB77" s="3">
        <f>ROUND(SUMIF(AA28:AA75,"=42244862",O28:O75),2)</f>
        <v>112995.28</v>
      </c>
      <c r="AC77" s="3">
        <f>ROUND(SUMIF(AA28:AA75,"=42244862",P28:P75),2)</f>
        <v>47992.93</v>
      </c>
      <c r="AD77" s="3">
        <f>ROUND(SUMIF(AA28:AA75,"=42244862",Q28:Q75),2)</f>
        <v>4088.05</v>
      </c>
      <c r="AE77" s="3">
        <f>ROUND(SUMIF(AA28:AA75,"=42244862",R28:R75),2)</f>
        <v>1647.12</v>
      </c>
      <c r="AF77" s="3">
        <f>ROUND(SUMIF(AA28:AA75,"=42244862",S28:S75),2)</f>
        <v>60914.3</v>
      </c>
      <c r="AG77" s="3">
        <f>ROUND(SUMIF(AA28:AA75,"=42244862",T28:T75),2)</f>
        <v>0</v>
      </c>
      <c r="AH77" s="3">
        <f>SUMIF(AA28:AA75,"=42244862",U28:U75)</f>
        <v>242.58932250000004</v>
      </c>
      <c r="AI77" s="3">
        <f>SUMIF(AA28:AA75,"=42244862",V28:V75)</f>
        <v>4.6275750000000002</v>
      </c>
      <c r="AJ77" s="3">
        <f>ROUND(SUMIF(AA28:AA75,"=42244862",W28:W75),2)</f>
        <v>44.31</v>
      </c>
      <c r="AK77" s="3">
        <f>ROUND(SUMIF(AA28:AA75,"=42244862",X28:X75),2)</f>
        <v>80833.48</v>
      </c>
      <c r="AL77" s="3">
        <f>ROUND(SUMIF(AA28:AA75,"=42244862",Y28:Y75),2)</f>
        <v>51028.27</v>
      </c>
      <c r="AM77" s="3"/>
      <c r="AN77" s="3"/>
      <c r="AO77" s="3">
        <f t="shared" ref="AO77:BC77" si="73">ROUND(BX77,2)</f>
        <v>0</v>
      </c>
      <c r="AP77" s="3">
        <f t="shared" si="73"/>
        <v>0</v>
      </c>
      <c r="AQ77" s="3">
        <f t="shared" si="73"/>
        <v>0</v>
      </c>
      <c r="AR77" s="3">
        <f t="shared" si="73"/>
        <v>244857.03</v>
      </c>
      <c r="AS77" s="3">
        <f t="shared" si="73"/>
        <v>244857.03</v>
      </c>
      <c r="AT77" s="3">
        <f t="shared" si="73"/>
        <v>0</v>
      </c>
      <c r="AU77" s="3">
        <f t="shared" si="73"/>
        <v>0</v>
      </c>
      <c r="AV77" s="3">
        <f t="shared" si="73"/>
        <v>47992.93</v>
      </c>
      <c r="AW77" s="3">
        <f t="shared" si="73"/>
        <v>47992.93</v>
      </c>
      <c r="AX77" s="3">
        <f t="shared" si="73"/>
        <v>0</v>
      </c>
      <c r="AY77" s="3">
        <f t="shared" si="73"/>
        <v>47992.93</v>
      </c>
      <c r="AZ77" s="3">
        <f t="shared" si="73"/>
        <v>0</v>
      </c>
      <c r="BA77" s="3">
        <f t="shared" si="73"/>
        <v>0</v>
      </c>
      <c r="BB77" s="3">
        <f t="shared" si="73"/>
        <v>0</v>
      </c>
      <c r="BC77" s="3">
        <f t="shared" si="73"/>
        <v>0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>
        <f>ROUND(SUMIF(AA28:AA75,"=42244862",FQ28:FQ75),2)</f>
        <v>0</v>
      </c>
      <c r="BY77" s="3">
        <f>ROUND(SUMIF(AA28:AA75,"=42244862",FR28:FR75),2)</f>
        <v>0</v>
      </c>
      <c r="BZ77" s="3">
        <f>ROUND(SUMIF(AA28:AA75,"=42244862",GL28:GL75),2)</f>
        <v>0</v>
      </c>
      <c r="CA77" s="3">
        <f>ROUND(SUMIF(AA28:AA75,"=42244862",GM28:GM75),2)</f>
        <v>244857.03</v>
      </c>
      <c r="CB77" s="3">
        <f>ROUND(SUMIF(AA28:AA75,"=42244862",GN28:GN75),2)</f>
        <v>244857.03</v>
      </c>
      <c r="CC77" s="3">
        <f>ROUND(SUMIF(AA28:AA75,"=42244862",GO28:GO75),2)</f>
        <v>0</v>
      </c>
      <c r="CD77" s="3">
        <f>ROUND(SUMIF(AA28:AA75,"=42244862",GP28:GP75),2)</f>
        <v>0</v>
      </c>
      <c r="CE77" s="3">
        <f>AC77-BX77</f>
        <v>47992.93</v>
      </c>
      <c r="CF77" s="3">
        <f>AC77-BY77</f>
        <v>47992.93</v>
      </c>
      <c r="CG77" s="3">
        <f>BX77-BZ77</f>
        <v>0</v>
      </c>
      <c r="CH77" s="3">
        <f>AC77-BX77-BY77+BZ77</f>
        <v>47992.93</v>
      </c>
      <c r="CI77" s="3">
        <f>BY77-BZ77</f>
        <v>0</v>
      </c>
      <c r="CJ77" s="3">
        <f>ROUND(SUMIF(AA28:AA75,"=42244862",GX28:GX75),2)</f>
        <v>0</v>
      </c>
      <c r="CK77" s="3">
        <f>ROUND(SUMIF(AA28:AA75,"=42244862",GY28:GY75),2)</f>
        <v>0</v>
      </c>
      <c r="CL77" s="3">
        <f>ROUND(SUMIF(AA28:AA75,"=42244862",GZ28:GZ75),2)</f>
        <v>0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">
        <f t="shared" ref="DG77:DL77" si="74">ROUND(DT77,2)</f>
        <v>121087.51</v>
      </c>
      <c r="DH77" s="4">
        <f t="shared" si="74"/>
        <v>49674.38</v>
      </c>
      <c r="DI77" s="4">
        <f t="shared" si="74"/>
        <v>4338.21</v>
      </c>
      <c r="DJ77" s="4">
        <f t="shared" si="74"/>
        <v>1813.72</v>
      </c>
      <c r="DK77" s="4">
        <f t="shared" si="74"/>
        <v>67074.92</v>
      </c>
      <c r="DL77" s="4">
        <f t="shared" si="74"/>
        <v>0</v>
      </c>
      <c r="DM77" s="4">
        <f>DZ77</f>
        <v>242.58932250000004</v>
      </c>
      <c r="DN77" s="4">
        <f>EA77</f>
        <v>4.6275750000000002</v>
      </c>
      <c r="DO77" s="4">
        <f>ROUND(EB77,2)</f>
        <v>44.31</v>
      </c>
      <c r="DP77" s="4">
        <f>ROUND(EC77,2)</f>
        <v>89008.66</v>
      </c>
      <c r="DQ77" s="4">
        <f>ROUND(ED77,2)</f>
        <v>56189.07</v>
      </c>
      <c r="DR77" s="4"/>
      <c r="DS77" s="4"/>
      <c r="DT77" s="4">
        <f>ROUND(SUMIF(AA28:AA75,"=42244845",O28:O75),2)</f>
        <v>121087.51</v>
      </c>
      <c r="DU77" s="4">
        <f>ROUND(SUMIF(AA28:AA75,"=42244845",P28:P75),2)</f>
        <v>49674.38</v>
      </c>
      <c r="DV77" s="4">
        <f>ROUND(SUMIF(AA28:AA75,"=42244845",Q28:Q75),2)</f>
        <v>4338.21</v>
      </c>
      <c r="DW77" s="4">
        <f>ROUND(SUMIF(AA28:AA75,"=42244845",R28:R75),2)</f>
        <v>1813.72</v>
      </c>
      <c r="DX77" s="4">
        <f>ROUND(SUMIF(AA28:AA75,"=42244845",S28:S75),2)</f>
        <v>67074.92</v>
      </c>
      <c r="DY77" s="4">
        <f>ROUND(SUMIF(AA28:AA75,"=42244845",T28:T75),2)</f>
        <v>0</v>
      </c>
      <c r="DZ77" s="4">
        <f>SUMIF(AA28:AA75,"=42244845",U28:U75)</f>
        <v>242.58932250000004</v>
      </c>
      <c r="EA77" s="4">
        <f>SUMIF(AA28:AA75,"=42244845",V28:V75)</f>
        <v>4.6275750000000002</v>
      </c>
      <c r="EB77" s="4">
        <f>ROUND(SUMIF(AA28:AA75,"=42244845",W28:W75),2)</f>
        <v>44.31</v>
      </c>
      <c r="EC77" s="4">
        <f>ROUND(SUMIF(AA28:AA75,"=42244845",X28:X75),2)</f>
        <v>89008.66</v>
      </c>
      <c r="ED77" s="4">
        <f>ROUND(SUMIF(AA28:AA75,"=42244845",Y28:Y75),2)</f>
        <v>56189.07</v>
      </c>
      <c r="EE77" s="4"/>
      <c r="EF77" s="4"/>
      <c r="EG77" s="4">
        <f t="shared" ref="EG77:EU77" si="75">ROUND(FP77,2)</f>
        <v>0</v>
      </c>
      <c r="EH77" s="4">
        <f t="shared" si="75"/>
        <v>0</v>
      </c>
      <c r="EI77" s="4">
        <f t="shared" si="75"/>
        <v>0</v>
      </c>
      <c r="EJ77" s="4">
        <f t="shared" si="75"/>
        <v>266285.24</v>
      </c>
      <c r="EK77" s="4">
        <f t="shared" si="75"/>
        <v>266285.24</v>
      </c>
      <c r="EL77" s="4">
        <f t="shared" si="75"/>
        <v>0</v>
      </c>
      <c r="EM77" s="4">
        <f t="shared" si="75"/>
        <v>0</v>
      </c>
      <c r="EN77" s="4">
        <f t="shared" si="75"/>
        <v>49674.38</v>
      </c>
      <c r="EO77" s="4">
        <f t="shared" si="75"/>
        <v>49674.38</v>
      </c>
      <c r="EP77" s="4">
        <f t="shared" si="75"/>
        <v>0</v>
      </c>
      <c r="EQ77" s="4">
        <f t="shared" si="75"/>
        <v>49674.38</v>
      </c>
      <c r="ER77" s="4">
        <f t="shared" si="75"/>
        <v>0</v>
      </c>
      <c r="ES77" s="4">
        <f t="shared" si="75"/>
        <v>0</v>
      </c>
      <c r="ET77" s="4">
        <f t="shared" si="75"/>
        <v>0</v>
      </c>
      <c r="EU77" s="4">
        <f t="shared" si="75"/>
        <v>0</v>
      </c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>
        <f>ROUND(SUMIF(AA28:AA75,"=42244845",FQ28:FQ75),2)</f>
        <v>0</v>
      </c>
      <c r="FQ77" s="4">
        <f>ROUND(SUMIF(AA28:AA75,"=42244845",FR28:FR75),2)</f>
        <v>0</v>
      </c>
      <c r="FR77" s="4">
        <f>ROUND(SUMIF(AA28:AA75,"=42244845",GL28:GL75),2)</f>
        <v>0</v>
      </c>
      <c r="FS77" s="4">
        <f>ROUND(SUMIF(AA28:AA75,"=42244845",GM28:GM75),2)</f>
        <v>266285.24</v>
      </c>
      <c r="FT77" s="4">
        <f>ROUND(SUMIF(AA28:AA75,"=42244845",GN28:GN75),2)</f>
        <v>266285.24</v>
      </c>
      <c r="FU77" s="4">
        <f>ROUND(SUMIF(AA28:AA75,"=42244845",GO28:GO75),2)</f>
        <v>0</v>
      </c>
      <c r="FV77" s="4">
        <f>ROUND(SUMIF(AA28:AA75,"=42244845",GP28:GP75),2)</f>
        <v>0</v>
      </c>
      <c r="FW77" s="4">
        <f>DU77-FP77</f>
        <v>49674.38</v>
      </c>
      <c r="FX77" s="4">
        <f>DU77-FQ77</f>
        <v>49674.38</v>
      </c>
      <c r="FY77" s="4">
        <f>FP77-FR77</f>
        <v>0</v>
      </c>
      <c r="FZ77" s="4">
        <f>DU77-FP77-FQ77+FR77</f>
        <v>49674.38</v>
      </c>
      <c r="GA77" s="4">
        <f>FQ77-FR77</f>
        <v>0</v>
      </c>
      <c r="GB77" s="4">
        <f>ROUND(SUMIF(AA28:AA75,"=42244845",GX28:GX75),2)</f>
        <v>0</v>
      </c>
      <c r="GC77" s="4">
        <f>ROUND(SUMIF(AA28:AA75,"=42244845",GY28:GY75),2)</f>
        <v>0</v>
      </c>
      <c r="GD77" s="4">
        <f>ROUND(SUMIF(AA28:AA75,"=42244845",GZ28:GZ75),2)</f>
        <v>0</v>
      </c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>
        <v>0</v>
      </c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201</v>
      </c>
      <c r="F79" s="5">
        <f>ROUND(Source!O77,O79)</f>
        <v>112995.28</v>
      </c>
      <c r="G79" s="5" t="s">
        <v>131</v>
      </c>
      <c r="H79" s="5" t="s">
        <v>132</v>
      </c>
      <c r="I79" s="5"/>
      <c r="J79" s="5"/>
      <c r="K79" s="5">
        <v>201</v>
      </c>
      <c r="L79" s="5">
        <v>1</v>
      </c>
      <c r="M79" s="5">
        <v>3</v>
      </c>
      <c r="N79" s="5" t="s">
        <v>3</v>
      </c>
      <c r="O79" s="5">
        <v>2</v>
      </c>
      <c r="P79" s="5">
        <f>ROUND(Source!DG77,O79)</f>
        <v>121087.51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202</v>
      </c>
      <c r="F80" s="5">
        <f>ROUND(Source!P77,O80)</f>
        <v>47992.93</v>
      </c>
      <c r="G80" s="5" t="s">
        <v>133</v>
      </c>
      <c r="H80" s="5" t="s">
        <v>134</v>
      </c>
      <c r="I80" s="5"/>
      <c r="J80" s="5"/>
      <c r="K80" s="5">
        <v>202</v>
      </c>
      <c r="L80" s="5">
        <v>2</v>
      </c>
      <c r="M80" s="5">
        <v>3</v>
      </c>
      <c r="N80" s="5" t="s">
        <v>3</v>
      </c>
      <c r="O80" s="5">
        <v>2</v>
      </c>
      <c r="P80" s="5">
        <f>ROUND(Source!DH77,O80)</f>
        <v>49674.38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222</v>
      </c>
      <c r="F81" s="5">
        <f>ROUND(Source!AO77,O81)</f>
        <v>0</v>
      </c>
      <c r="G81" s="5" t="s">
        <v>135</v>
      </c>
      <c r="H81" s="5" t="s">
        <v>136</v>
      </c>
      <c r="I81" s="5"/>
      <c r="J81" s="5"/>
      <c r="K81" s="5">
        <v>222</v>
      </c>
      <c r="L81" s="5">
        <v>3</v>
      </c>
      <c r="M81" s="5">
        <v>3</v>
      </c>
      <c r="N81" s="5" t="s">
        <v>3</v>
      </c>
      <c r="O81" s="5">
        <v>2</v>
      </c>
      <c r="P81" s="5">
        <f>ROUND(Source!EG77,O81)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225</v>
      </c>
      <c r="F82" s="5">
        <f>ROUND(Source!AV77,O82)</f>
        <v>47992.93</v>
      </c>
      <c r="G82" s="5" t="s">
        <v>137</v>
      </c>
      <c r="H82" s="5" t="s">
        <v>138</v>
      </c>
      <c r="I82" s="5"/>
      <c r="J82" s="5"/>
      <c r="K82" s="5">
        <v>225</v>
      </c>
      <c r="L82" s="5">
        <v>4</v>
      </c>
      <c r="M82" s="5">
        <v>3</v>
      </c>
      <c r="N82" s="5" t="s">
        <v>3</v>
      </c>
      <c r="O82" s="5">
        <v>2</v>
      </c>
      <c r="P82" s="5">
        <f>ROUND(Source!EN77,O82)</f>
        <v>49674.38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226</v>
      </c>
      <c r="F83" s="5">
        <f>ROUND(Source!AW77,O83)</f>
        <v>47992.93</v>
      </c>
      <c r="G83" s="5" t="s">
        <v>139</v>
      </c>
      <c r="H83" s="5" t="s">
        <v>140</v>
      </c>
      <c r="I83" s="5"/>
      <c r="J83" s="5"/>
      <c r="K83" s="5">
        <v>226</v>
      </c>
      <c r="L83" s="5">
        <v>5</v>
      </c>
      <c r="M83" s="5">
        <v>3</v>
      </c>
      <c r="N83" s="5" t="s">
        <v>3</v>
      </c>
      <c r="O83" s="5">
        <v>2</v>
      </c>
      <c r="P83" s="5">
        <f>ROUND(Source!EO77,O83)</f>
        <v>49674.38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227</v>
      </c>
      <c r="F84" s="5">
        <f>ROUND(Source!AX77,O84)</f>
        <v>0</v>
      </c>
      <c r="G84" s="5" t="s">
        <v>141</v>
      </c>
      <c r="H84" s="5" t="s">
        <v>142</v>
      </c>
      <c r="I84" s="5"/>
      <c r="J84" s="5"/>
      <c r="K84" s="5">
        <v>227</v>
      </c>
      <c r="L84" s="5">
        <v>6</v>
      </c>
      <c r="M84" s="5">
        <v>3</v>
      </c>
      <c r="N84" s="5" t="s">
        <v>3</v>
      </c>
      <c r="O84" s="5">
        <v>2</v>
      </c>
      <c r="P84" s="5">
        <f>ROUND(Source!EP77,O84)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228</v>
      </c>
      <c r="F85" s="5">
        <f>ROUND(Source!AY77,O85)</f>
        <v>47992.93</v>
      </c>
      <c r="G85" s="5" t="s">
        <v>143</v>
      </c>
      <c r="H85" s="5" t="s">
        <v>144</v>
      </c>
      <c r="I85" s="5"/>
      <c r="J85" s="5"/>
      <c r="K85" s="5">
        <v>228</v>
      </c>
      <c r="L85" s="5">
        <v>7</v>
      </c>
      <c r="M85" s="5">
        <v>3</v>
      </c>
      <c r="N85" s="5" t="s">
        <v>3</v>
      </c>
      <c r="O85" s="5">
        <v>2</v>
      </c>
      <c r="P85" s="5">
        <f>ROUND(Source!EQ77,O85)</f>
        <v>49674.38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216</v>
      </c>
      <c r="F86" s="5">
        <f>ROUND(Source!AP77,O86)</f>
        <v>0</v>
      </c>
      <c r="G86" s="5" t="s">
        <v>145</v>
      </c>
      <c r="H86" s="5" t="s">
        <v>146</v>
      </c>
      <c r="I86" s="5"/>
      <c r="J86" s="5"/>
      <c r="K86" s="5">
        <v>216</v>
      </c>
      <c r="L86" s="5">
        <v>8</v>
      </c>
      <c r="M86" s="5">
        <v>3</v>
      </c>
      <c r="N86" s="5" t="s">
        <v>3</v>
      </c>
      <c r="O86" s="5">
        <v>2</v>
      </c>
      <c r="P86" s="5">
        <f>ROUND(Source!EH77,O86)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223</v>
      </c>
      <c r="F87" s="5">
        <f>ROUND(Source!AQ77,O87)</f>
        <v>0</v>
      </c>
      <c r="G87" s="5" t="s">
        <v>147</v>
      </c>
      <c r="H87" s="5" t="s">
        <v>148</v>
      </c>
      <c r="I87" s="5"/>
      <c r="J87" s="5"/>
      <c r="K87" s="5">
        <v>223</v>
      </c>
      <c r="L87" s="5">
        <v>9</v>
      </c>
      <c r="M87" s="5">
        <v>3</v>
      </c>
      <c r="N87" s="5" t="s">
        <v>3</v>
      </c>
      <c r="O87" s="5">
        <v>2</v>
      </c>
      <c r="P87" s="5">
        <f>ROUND(Source!EI77,O87)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229</v>
      </c>
      <c r="F88" s="5">
        <f>ROUND(Source!AZ77,O88)</f>
        <v>0</v>
      </c>
      <c r="G88" s="5" t="s">
        <v>149</v>
      </c>
      <c r="H88" s="5" t="s">
        <v>150</v>
      </c>
      <c r="I88" s="5"/>
      <c r="J88" s="5"/>
      <c r="K88" s="5">
        <v>229</v>
      </c>
      <c r="L88" s="5">
        <v>10</v>
      </c>
      <c r="M88" s="5">
        <v>3</v>
      </c>
      <c r="N88" s="5" t="s">
        <v>3</v>
      </c>
      <c r="O88" s="5">
        <v>2</v>
      </c>
      <c r="P88" s="5">
        <f>ROUND(Source!ER77,O88)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203</v>
      </c>
      <c r="F89" s="5">
        <f>ROUND(Source!Q77,O89)</f>
        <v>4088.05</v>
      </c>
      <c r="G89" s="5" t="s">
        <v>151</v>
      </c>
      <c r="H89" s="5" t="s">
        <v>152</v>
      </c>
      <c r="I89" s="5"/>
      <c r="J89" s="5"/>
      <c r="K89" s="5">
        <v>203</v>
      </c>
      <c r="L89" s="5">
        <v>11</v>
      </c>
      <c r="M89" s="5">
        <v>3</v>
      </c>
      <c r="N89" s="5" t="s">
        <v>3</v>
      </c>
      <c r="O89" s="5">
        <v>2</v>
      </c>
      <c r="P89" s="5">
        <f>ROUND(Source!DI77,O89)</f>
        <v>4338.21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231</v>
      </c>
      <c r="F90" s="5">
        <f>ROUND(Source!BB77,O90)</f>
        <v>0</v>
      </c>
      <c r="G90" s="5" t="s">
        <v>153</v>
      </c>
      <c r="H90" s="5" t="s">
        <v>154</v>
      </c>
      <c r="I90" s="5"/>
      <c r="J90" s="5"/>
      <c r="K90" s="5">
        <v>231</v>
      </c>
      <c r="L90" s="5">
        <v>12</v>
      </c>
      <c r="M90" s="5">
        <v>3</v>
      </c>
      <c r="N90" s="5" t="s">
        <v>3</v>
      </c>
      <c r="O90" s="5">
        <v>2</v>
      </c>
      <c r="P90" s="5">
        <f>ROUND(Source!ET77,O90)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204</v>
      </c>
      <c r="F91" s="5">
        <f>ROUND(Source!R77,O91)</f>
        <v>1647.12</v>
      </c>
      <c r="G91" s="5" t="s">
        <v>155</v>
      </c>
      <c r="H91" s="5" t="s">
        <v>156</v>
      </c>
      <c r="I91" s="5"/>
      <c r="J91" s="5"/>
      <c r="K91" s="5">
        <v>204</v>
      </c>
      <c r="L91" s="5">
        <v>13</v>
      </c>
      <c r="M91" s="5">
        <v>3</v>
      </c>
      <c r="N91" s="5" t="s">
        <v>3</v>
      </c>
      <c r="O91" s="5">
        <v>2</v>
      </c>
      <c r="P91" s="5">
        <f>ROUND(Source!DJ77,O91)</f>
        <v>1813.72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205</v>
      </c>
      <c r="F92" s="5">
        <f>ROUND(Source!S77,O92)</f>
        <v>60914.3</v>
      </c>
      <c r="G92" s="5" t="s">
        <v>157</v>
      </c>
      <c r="H92" s="5" t="s">
        <v>158</v>
      </c>
      <c r="I92" s="5"/>
      <c r="J92" s="5"/>
      <c r="K92" s="5">
        <v>205</v>
      </c>
      <c r="L92" s="5">
        <v>14</v>
      </c>
      <c r="M92" s="5">
        <v>3</v>
      </c>
      <c r="N92" s="5" t="s">
        <v>3</v>
      </c>
      <c r="O92" s="5">
        <v>2</v>
      </c>
      <c r="P92" s="5">
        <f>ROUND(Source!DK77,O92)</f>
        <v>67074.92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232</v>
      </c>
      <c r="F93" s="5">
        <f>ROUND(Source!BC77,O93)</f>
        <v>0</v>
      </c>
      <c r="G93" s="5" t="s">
        <v>159</v>
      </c>
      <c r="H93" s="5" t="s">
        <v>160</v>
      </c>
      <c r="I93" s="5"/>
      <c r="J93" s="5"/>
      <c r="K93" s="5">
        <v>232</v>
      </c>
      <c r="L93" s="5">
        <v>15</v>
      </c>
      <c r="M93" s="5">
        <v>3</v>
      </c>
      <c r="N93" s="5" t="s">
        <v>3</v>
      </c>
      <c r="O93" s="5">
        <v>2</v>
      </c>
      <c r="P93" s="5">
        <f>ROUND(Source!EU77,O93)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214</v>
      </c>
      <c r="F94" s="5">
        <f>ROUND(Source!AS77,O94)</f>
        <v>244857.03</v>
      </c>
      <c r="G94" s="5" t="s">
        <v>161</v>
      </c>
      <c r="H94" s="5" t="s">
        <v>162</v>
      </c>
      <c r="I94" s="5"/>
      <c r="J94" s="5"/>
      <c r="K94" s="5">
        <v>214</v>
      </c>
      <c r="L94" s="5">
        <v>16</v>
      </c>
      <c r="M94" s="5">
        <v>3</v>
      </c>
      <c r="N94" s="5" t="s">
        <v>3</v>
      </c>
      <c r="O94" s="5">
        <v>2</v>
      </c>
      <c r="P94" s="5">
        <f>ROUND(Source!EK77,O94)</f>
        <v>266285.24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215</v>
      </c>
      <c r="F95" s="5">
        <f>ROUND(Source!AT77,O95)</f>
        <v>0</v>
      </c>
      <c r="G95" s="5" t="s">
        <v>163</v>
      </c>
      <c r="H95" s="5" t="s">
        <v>164</v>
      </c>
      <c r="I95" s="5"/>
      <c r="J95" s="5"/>
      <c r="K95" s="5">
        <v>215</v>
      </c>
      <c r="L95" s="5">
        <v>17</v>
      </c>
      <c r="M95" s="5">
        <v>3</v>
      </c>
      <c r="N95" s="5" t="s">
        <v>3</v>
      </c>
      <c r="O95" s="5">
        <v>2</v>
      </c>
      <c r="P95" s="5">
        <f>ROUND(Source!EL77,O95)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217</v>
      </c>
      <c r="F96" s="5">
        <f>ROUND(Source!AU77,O96)</f>
        <v>0</v>
      </c>
      <c r="G96" s="5" t="s">
        <v>165</v>
      </c>
      <c r="H96" s="5" t="s">
        <v>166</v>
      </c>
      <c r="I96" s="5"/>
      <c r="J96" s="5"/>
      <c r="K96" s="5">
        <v>217</v>
      </c>
      <c r="L96" s="5">
        <v>18</v>
      </c>
      <c r="M96" s="5">
        <v>3</v>
      </c>
      <c r="N96" s="5" t="s">
        <v>3</v>
      </c>
      <c r="O96" s="5">
        <v>2</v>
      </c>
      <c r="P96" s="5">
        <f>ROUND(Source!EM77,O96)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230</v>
      </c>
      <c r="F97" s="5">
        <f>ROUND(Source!BA77,O97)</f>
        <v>0</v>
      </c>
      <c r="G97" s="5" t="s">
        <v>167</v>
      </c>
      <c r="H97" s="5" t="s">
        <v>168</v>
      </c>
      <c r="I97" s="5"/>
      <c r="J97" s="5"/>
      <c r="K97" s="5">
        <v>230</v>
      </c>
      <c r="L97" s="5">
        <v>19</v>
      </c>
      <c r="M97" s="5">
        <v>3</v>
      </c>
      <c r="N97" s="5" t="s">
        <v>3</v>
      </c>
      <c r="O97" s="5">
        <v>2</v>
      </c>
      <c r="P97" s="5">
        <f>ROUND(Source!ES77,O97)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206</v>
      </c>
      <c r="F98" s="5">
        <f>ROUND(Source!T77,O98)</f>
        <v>0</v>
      </c>
      <c r="G98" s="5" t="s">
        <v>169</v>
      </c>
      <c r="H98" s="5" t="s">
        <v>170</v>
      </c>
      <c r="I98" s="5"/>
      <c r="J98" s="5"/>
      <c r="K98" s="5">
        <v>206</v>
      </c>
      <c r="L98" s="5">
        <v>20</v>
      </c>
      <c r="M98" s="5">
        <v>3</v>
      </c>
      <c r="N98" s="5" t="s">
        <v>3</v>
      </c>
      <c r="O98" s="5">
        <v>2</v>
      </c>
      <c r="P98" s="5">
        <f>ROUND(Source!DL77,O98)</f>
        <v>0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207</v>
      </c>
      <c r="F99" s="5">
        <f>Source!U77</f>
        <v>242.58932250000004</v>
      </c>
      <c r="G99" s="5" t="s">
        <v>171</v>
      </c>
      <c r="H99" s="5" t="s">
        <v>172</v>
      </c>
      <c r="I99" s="5"/>
      <c r="J99" s="5"/>
      <c r="K99" s="5">
        <v>207</v>
      </c>
      <c r="L99" s="5">
        <v>21</v>
      </c>
      <c r="M99" s="5">
        <v>3</v>
      </c>
      <c r="N99" s="5" t="s">
        <v>3</v>
      </c>
      <c r="O99" s="5">
        <v>-1</v>
      </c>
      <c r="P99" s="5">
        <f>Source!DM77</f>
        <v>242.58932250000004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208</v>
      </c>
      <c r="F100" s="5">
        <f>Source!V77</f>
        <v>4.6275750000000002</v>
      </c>
      <c r="G100" s="5" t="s">
        <v>173</v>
      </c>
      <c r="H100" s="5" t="s">
        <v>174</v>
      </c>
      <c r="I100" s="5"/>
      <c r="J100" s="5"/>
      <c r="K100" s="5">
        <v>208</v>
      </c>
      <c r="L100" s="5">
        <v>22</v>
      </c>
      <c r="M100" s="5">
        <v>3</v>
      </c>
      <c r="N100" s="5" t="s">
        <v>3</v>
      </c>
      <c r="O100" s="5">
        <v>-1</v>
      </c>
      <c r="P100" s="5">
        <f>Source!DN77</f>
        <v>4.6275750000000002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209</v>
      </c>
      <c r="F101" s="5">
        <f>ROUND(Source!W77,O101)</f>
        <v>44.31</v>
      </c>
      <c r="G101" s="5" t="s">
        <v>175</v>
      </c>
      <c r="H101" s="5" t="s">
        <v>176</v>
      </c>
      <c r="I101" s="5"/>
      <c r="J101" s="5"/>
      <c r="K101" s="5">
        <v>209</v>
      </c>
      <c r="L101" s="5">
        <v>23</v>
      </c>
      <c r="M101" s="5">
        <v>3</v>
      </c>
      <c r="N101" s="5" t="s">
        <v>3</v>
      </c>
      <c r="O101" s="5">
        <v>2</v>
      </c>
      <c r="P101" s="5">
        <f>ROUND(Source!DO77,O101)</f>
        <v>44.31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210</v>
      </c>
      <c r="F102" s="5">
        <f>ROUND(Source!X77,O102)</f>
        <v>80833.48</v>
      </c>
      <c r="G102" s="5" t="s">
        <v>177</v>
      </c>
      <c r="H102" s="5" t="s">
        <v>178</v>
      </c>
      <c r="I102" s="5"/>
      <c r="J102" s="5"/>
      <c r="K102" s="5">
        <v>210</v>
      </c>
      <c r="L102" s="5">
        <v>24</v>
      </c>
      <c r="M102" s="5">
        <v>3</v>
      </c>
      <c r="N102" s="5" t="s">
        <v>3</v>
      </c>
      <c r="O102" s="5">
        <v>2</v>
      </c>
      <c r="P102" s="5">
        <f>ROUND(Source!DP77,O102)</f>
        <v>89008.66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211</v>
      </c>
      <c r="F103" s="5">
        <f>ROUND(Source!Y77,O103)</f>
        <v>51028.27</v>
      </c>
      <c r="G103" s="5" t="s">
        <v>179</v>
      </c>
      <c r="H103" s="5" t="s">
        <v>180</v>
      </c>
      <c r="I103" s="5"/>
      <c r="J103" s="5"/>
      <c r="K103" s="5">
        <v>211</v>
      </c>
      <c r="L103" s="5">
        <v>25</v>
      </c>
      <c r="M103" s="5">
        <v>3</v>
      </c>
      <c r="N103" s="5" t="s">
        <v>3</v>
      </c>
      <c r="O103" s="5">
        <v>2</v>
      </c>
      <c r="P103" s="5">
        <f>ROUND(Source!DQ77,O103)</f>
        <v>56189.07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224</v>
      </c>
      <c r="F104" s="5">
        <f>ROUND(Source!AR77,O104)</f>
        <v>244857.03</v>
      </c>
      <c r="G104" s="5" t="s">
        <v>181</v>
      </c>
      <c r="H104" s="5" t="s">
        <v>182</v>
      </c>
      <c r="I104" s="5"/>
      <c r="J104" s="5"/>
      <c r="K104" s="5">
        <v>224</v>
      </c>
      <c r="L104" s="5">
        <v>26</v>
      </c>
      <c r="M104" s="5">
        <v>3</v>
      </c>
      <c r="N104" s="5" t="s">
        <v>3</v>
      </c>
      <c r="O104" s="5">
        <v>2</v>
      </c>
      <c r="P104" s="5">
        <f>ROUND(Source!EJ77,O104)</f>
        <v>266285.24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1</v>
      </c>
      <c r="C105" s="5">
        <v>0</v>
      </c>
      <c r="D105" s="5">
        <v>2</v>
      </c>
      <c r="E105" s="5">
        <v>0</v>
      </c>
      <c r="F105" s="5">
        <f>ROUND(F79+F102+F103,O105)</f>
        <v>244857.03</v>
      </c>
      <c r="G105" s="5" t="s">
        <v>183</v>
      </c>
      <c r="H105" s="5" t="s">
        <v>184</v>
      </c>
      <c r="I105" s="5"/>
      <c r="J105" s="5"/>
      <c r="K105" s="5">
        <v>212</v>
      </c>
      <c r="L105" s="5">
        <v>27</v>
      </c>
      <c r="M105" s="5">
        <v>0</v>
      </c>
      <c r="N105" s="5" t="s">
        <v>3</v>
      </c>
      <c r="O105" s="5">
        <v>2</v>
      </c>
      <c r="P105" s="5">
        <f>ROUND(P79+P102+P103,O105)</f>
        <v>266285.24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1</v>
      </c>
      <c r="C106" s="5">
        <v>0</v>
      </c>
      <c r="D106" s="5">
        <v>2</v>
      </c>
      <c r="E106" s="5">
        <v>0</v>
      </c>
      <c r="F106" s="5">
        <f>ROUND(F105*0.2,O106)</f>
        <v>48971.41</v>
      </c>
      <c r="G106" s="5" t="s">
        <v>185</v>
      </c>
      <c r="H106" s="5" t="s">
        <v>186</v>
      </c>
      <c r="I106" s="5"/>
      <c r="J106" s="5"/>
      <c r="K106" s="5">
        <v>212</v>
      </c>
      <c r="L106" s="5">
        <v>28</v>
      </c>
      <c r="M106" s="5">
        <v>0</v>
      </c>
      <c r="N106" s="5" t="s">
        <v>3</v>
      </c>
      <c r="O106" s="5">
        <v>2</v>
      </c>
      <c r="P106" s="5">
        <f>ROUND(P105*0.2,O106)</f>
        <v>53257.05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1</v>
      </c>
      <c r="C107" s="5">
        <v>0</v>
      </c>
      <c r="D107" s="5">
        <v>2</v>
      </c>
      <c r="E107" s="5">
        <v>213</v>
      </c>
      <c r="F107" s="5">
        <f>ROUND(F105+F106,O107)</f>
        <v>293828.44</v>
      </c>
      <c r="G107" s="5" t="s">
        <v>187</v>
      </c>
      <c r="H107" s="5" t="s">
        <v>181</v>
      </c>
      <c r="I107" s="5"/>
      <c r="J107" s="5"/>
      <c r="K107" s="5">
        <v>212</v>
      </c>
      <c r="L107" s="5">
        <v>29</v>
      </c>
      <c r="M107" s="5">
        <v>0</v>
      </c>
      <c r="N107" s="5" t="s">
        <v>3</v>
      </c>
      <c r="O107" s="5">
        <v>2</v>
      </c>
      <c r="P107" s="5">
        <f>ROUND(P105+P106,O107)</f>
        <v>319542.28999999998</v>
      </c>
      <c r="Q107" s="5"/>
      <c r="R107" s="5"/>
      <c r="S107" s="5"/>
      <c r="T107" s="5"/>
      <c r="U107" s="5"/>
      <c r="V107" s="5"/>
      <c r="W107" s="5"/>
    </row>
    <row r="109" spans="1:206" x14ac:dyDescent="0.2">
      <c r="A109" s="1">
        <v>4</v>
      </c>
      <c r="B109" s="1">
        <v>1</v>
      </c>
      <c r="C109" s="1"/>
      <c r="D109" s="1">
        <f>ROW(A184)</f>
        <v>184</v>
      </c>
      <c r="E109" s="1"/>
      <c r="F109" s="1" t="s">
        <v>13</v>
      </c>
      <c r="G109" s="1" t="s">
        <v>188</v>
      </c>
      <c r="H109" s="1" t="s">
        <v>3</v>
      </c>
      <c r="I109" s="1">
        <v>0</v>
      </c>
      <c r="J109" s="1"/>
      <c r="K109" s="1"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 t="s">
        <v>3</v>
      </c>
      <c r="V109" s="1">
        <v>0</v>
      </c>
      <c r="W109" s="1"/>
      <c r="X109" s="1"/>
      <c r="Y109" s="1"/>
      <c r="Z109" s="1"/>
      <c r="AA109" s="1"/>
      <c r="AB109" s="1" t="s">
        <v>3</v>
      </c>
      <c r="AC109" s="1" t="s">
        <v>3</v>
      </c>
      <c r="AD109" s="1" t="s">
        <v>3</v>
      </c>
      <c r="AE109" s="1" t="s">
        <v>3</v>
      </c>
      <c r="AF109" s="1" t="s">
        <v>3</v>
      </c>
      <c r="AG109" s="1" t="s">
        <v>3</v>
      </c>
      <c r="AH109" s="1"/>
      <c r="AI109" s="1"/>
      <c r="AJ109" s="1"/>
      <c r="AK109" s="1"/>
      <c r="AL109" s="1"/>
      <c r="AM109" s="1"/>
      <c r="AN109" s="1"/>
      <c r="AO109" s="1"/>
      <c r="AP109" s="1" t="s">
        <v>3</v>
      </c>
      <c r="AQ109" s="1" t="s">
        <v>3</v>
      </c>
      <c r="AR109" s="1" t="s">
        <v>3</v>
      </c>
      <c r="AS109" s="1"/>
      <c r="AT109" s="1"/>
      <c r="AU109" s="1"/>
      <c r="AV109" s="1"/>
      <c r="AW109" s="1"/>
      <c r="AX109" s="1"/>
      <c r="AY109" s="1"/>
      <c r="AZ109" s="1" t="s">
        <v>3</v>
      </c>
      <c r="BA109" s="1"/>
      <c r="BB109" s="1" t="s">
        <v>3</v>
      </c>
      <c r="BC109" s="1" t="s">
        <v>3</v>
      </c>
      <c r="BD109" s="1" t="s">
        <v>3</v>
      </c>
      <c r="BE109" s="1" t="s">
        <v>3</v>
      </c>
      <c r="BF109" s="1" t="s">
        <v>3</v>
      </c>
      <c r="BG109" s="1" t="s">
        <v>3</v>
      </c>
      <c r="BH109" s="1" t="s">
        <v>3</v>
      </c>
      <c r="BI109" s="1" t="s">
        <v>3</v>
      </c>
      <c r="BJ109" s="1" t="s">
        <v>3</v>
      </c>
      <c r="BK109" s="1" t="s">
        <v>3</v>
      </c>
      <c r="BL109" s="1" t="s">
        <v>3</v>
      </c>
      <c r="BM109" s="1" t="s">
        <v>3</v>
      </c>
      <c r="BN109" s="1" t="s">
        <v>3</v>
      </c>
      <c r="BO109" s="1" t="s">
        <v>3</v>
      </c>
      <c r="BP109" s="1" t="s">
        <v>3</v>
      </c>
      <c r="BQ109" s="1"/>
      <c r="BR109" s="1"/>
      <c r="BS109" s="1"/>
      <c r="BT109" s="1"/>
      <c r="BU109" s="1"/>
      <c r="BV109" s="1"/>
      <c r="BW109" s="1"/>
      <c r="BX109" s="1"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>
        <v>0</v>
      </c>
    </row>
    <row r="111" spans="1:206" x14ac:dyDescent="0.2">
      <c r="A111" s="3">
        <v>52</v>
      </c>
      <c r="B111" s="3">
        <f t="shared" ref="B111:G111" si="76">B184</f>
        <v>1</v>
      </c>
      <c r="C111" s="3">
        <f t="shared" si="76"/>
        <v>4</v>
      </c>
      <c r="D111" s="3">
        <f t="shared" si="76"/>
        <v>109</v>
      </c>
      <c r="E111" s="3">
        <f t="shared" si="76"/>
        <v>0</v>
      </c>
      <c r="F111" s="3" t="str">
        <f t="shared" si="76"/>
        <v>Новый раздел</v>
      </c>
      <c r="G111" s="3" t="str">
        <f t="shared" si="76"/>
        <v>Брусчатка</v>
      </c>
      <c r="H111" s="3"/>
      <c r="I111" s="3"/>
      <c r="J111" s="3"/>
      <c r="K111" s="3"/>
      <c r="L111" s="3"/>
      <c r="M111" s="3"/>
      <c r="N111" s="3"/>
      <c r="O111" s="3">
        <f t="shared" ref="O111:AT111" si="77">O184</f>
        <v>355128.46</v>
      </c>
      <c r="P111" s="3">
        <f t="shared" si="77"/>
        <v>201922.03</v>
      </c>
      <c r="Q111" s="3">
        <f t="shared" si="77"/>
        <v>17694.55</v>
      </c>
      <c r="R111" s="3">
        <f t="shared" si="77"/>
        <v>7982.07</v>
      </c>
      <c r="S111" s="3">
        <f t="shared" si="77"/>
        <v>135511.88</v>
      </c>
      <c r="T111" s="3">
        <f t="shared" si="77"/>
        <v>0</v>
      </c>
      <c r="U111" s="3">
        <f t="shared" si="77"/>
        <v>571.06245804999992</v>
      </c>
      <c r="V111" s="3">
        <f t="shared" si="77"/>
        <v>25.657366</v>
      </c>
      <c r="W111" s="3">
        <f t="shared" si="77"/>
        <v>805.18</v>
      </c>
      <c r="X111" s="3">
        <f t="shared" si="77"/>
        <v>172336.32</v>
      </c>
      <c r="Y111" s="3">
        <f t="shared" si="77"/>
        <v>107828.28</v>
      </c>
      <c r="Z111" s="3">
        <f t="shared" si="77"/>
        <v>0</v>
      </c>
      <c r="AA111" s="3">
        <f t="shared" si="77"/>
        <v>0</v>
      </c>
      <c r="AB111" s="3">
        <f t="shared" si="77"/>
        <v>355128.46</v>
      </c>
      <c r="AC111" s="3">
        <f t="shared" si="77"/>
        <v>201922.03</v>
      </c>
      <c r="AD111" s="3">
        <f t="shared" si="77"/>
        <v>17694.55</v>
      </c>
      <c r="AE111" s="3">
        <f t="shared" si="77"/>
        <v>7982.07</v>
      </c>
      <c r="AF111" s="3">
        <f t="shared" si="77"/>
        <v>135511.88</v>
      </c>
      <c r="AG111" s="3">
        <f t="shared" si="77"/>
        <v>0</v>
      </c>
      <c r="AH111" s="3">
        <f t="shared" si="77"/>
        <v>571.06245804999992</v>
      </c>
      <c r="AI111" s="3">
        <f t="shared" si="77"/>
        <v>25.657366</v>
      </c>
      <c r="AJ111" s="3">
        <f t="shared" si="77"/>
        <v>805.18</v>
      </c>
      <c r="AK111" s="3">
        <f t="shared" si="77"/>
        <v>172336.32</v>
      </c>
      <c r="AL111" s="3">
        <f t="shared" si="77"/>
        <v>107828.28</v>
      </c>
      <c r="AM111" s="3">
        <f t="shared" si="77"/>
        <v>0</v>
      </c>
      <c r="AN111" s="3">
        <f t="shared" si="77"/>
        <v>0</v>
      </c>
      <c r="AO111" s="3">
        <f t="shared" si="77"/>
        <v>0</v>
      </c>
      <c r="AP111" s="3">
        <f t="shared" si="77"/>
        <v>0</v>
      </c>
      <c r="AQ111" s="3">
        <f t="shared" si="77"/>
        <v>0</v>
      </c>
      <c r="AR111" s="3">
        <f t="shared" si="77"/>
        <v>635293.06000000006</v>
      </c>
      <c r="AS111" s="3">
        <f t="shared" si="77"/>
        <v>635293.06000000006</v>
      </c>
      <c r="AT111" s="3">
        <f t="shared" si="77"/>
        <v>0</v>
      </c>
      <c r="AU111" s="3">
        <f t="shared" ref="AU111:BZ111" si="78">AU184</f>
        <v>0</v>
      </c>
      <c r="AV111" s="3">
        <f t="shared" si="78"/>
        <v>201922.03</v>
      </c>
      <c r="AW111" s="3">
        <f t="shared" si="78"/>
        <v>201922.03</v>
      </c>
      <c r="AX111" s="3">
        <f t="shared" si="78"/>
        <v>0</v>
      </c>
      <c r="AY111" s="3">
        <f t="shared" si="78"/>
        <v>201922.03</v>
      </c>
      <c r="AZ111" s="3">
        <f t="shared" si="78"/>
        <v>0</v>
      </c>
      <c r="BA111" s="3">
        <f t="shared" si="78"/>
        <v>0</v>
      </c>
      <c r="BB111" s="3">
        <f t="shared" si="78"/>
        <v>0</v>
      </c>
      <c r="BC111" s="3">
        <f t="shared" si="78"/>
        <v>0</v>
      </c>
      <c r="BD111" s="3">
        <f t="shared" si="78"/>
        <v>0</v>
      </c>
      <c r="BE111" s="3">
        <f t="shared" si="78"/>
        <v>0</v>
      </c>
      <c r="BF111" s="3">
        <f t="shared" si="78"/>
        <v>0</v>
      </c>
      <c r="BG111" s="3">
        <f t="shared" si="78"/>
        <v>0</v>
      </c>
      <c r="BH111" s="3">
        <f t="shared" si="78"/>
        <v>0</v>
      </c>
      <c r="BI111" s="3">
        <f t="shared" si="78"/>
        <v>0</v>
      </c>
      <c r="BJ111" s="3">
        <f t="shared" si="78"/>
        <v>0</v>
      </c>
      <c r="BK111" s="3">
        <f t="shared" si="78"/>
        <v>0</v>
      </c>
      <c r="BL111" s="3">
        <f t="shared" si="78"/>
        <v>0</v>
      </c>
      <c r="BM111" s="3">
        <f t="shared" si="78"/>
        <v>0</v>
      </c>
      <c r="BN111" s="3">
        <f t="shared" si="78"/>
        <v>0</v>
      </c>
      <c r="BO111" s="3">
        <f t="shared" si="78"/>
        <v>0</v>
      </c>
      <c r="BP111" s="3">
        <f t="shared" si="78"/>
        <v>0</v>
      </c>
      <c r="BQ111" s="3">
        <f t="shared" si="78"/>
        <v>0</v>
      </c>
      <c r="BR111" s="3">
        <f t="shared" si="78"/>
        <v>0</v>
      </c>
      <c r="BS111" s="3">
        <f t="shared" si="78"/>
        <v>0</v>
      </c>
      <c r="BT111" s="3">
        <f t="shared" si="78"/>
        <v>0</v>
      </c>
      <c r="BU111" s="3">
        <f t="shared" si="78"/>
        <v>0</v>
      </c>
      <c r="BV111" s="3">
        <f t="shared" si="78"/>
        <v>0</v>
      </c>
      <c r="BW111" s="3">
        <f t="shared" si="78"/>
        <v>0</v>
      </c>
      <c r="BX111" s="3">
        <f t="shared" si="78"/>
        <v>0</v>
      </c>
      <c r="BY111" s="3">
        <f t="shared" si="78"/>
        <v>0</v>
      </c>
      <c r="BZ111" s="3">
        <f t="shared" si="78"/>
        <v>0</v>
      </c>
      <c r="CA111" s="3">
        <f t="shared" ref="CA111:DF111" si="79">CA184</f>
        <v>635293.06000000006</v>
      </c>
      <c r="CB111" s="3">
        <f t="shared" si="79"/>
        <v>635293.06000000006</v>
      </c>
      <c r="CC111" s="3">
        <f t="shared" si="79"/>
        <v>0</v>
      </c>
      <c r="CD111" s="3">
        <f t="shared" si="79"/>
        <v>0</v>
      </c>
      <c r="CE111" s="3">
        <f t="shared" si="79"/>
        <v>201922.03</v>
      </c>
      <c r="CF111" s="3">
        <f t="shared" si="79"/>
        <v>201922.03</v>
      </c>
      <c r="CG111" s="3">
        <f t="shared" si="79"/>
        <v>0</v>
      </c>
      <c r="CH111" s="3">
        <f t="shared" si="79"/>
        <v>201922.03</v>
      </c>
      <c r="CI111" s="3">
        <f t="shared" si="79"/>
        <v>0</v>
      </c>
      <c r="CJ111" s="3">
        <f t="shared" si="79"/>
        <v>0</v>
      </c>
      <c r="CK111" s="3">
        <f t="shared" si="79"/>
        <v>0</v>
      </c>
      <c r="CL111" s="3">
        <f t="shared" si="79"/>
        <v>0</v>
      </c>
      <c r="CM111" s="3">
        <f t="shared" si="79"/>
        <v>0</v>
      </c>
      <c r="CN111" s="3">
        <f t="shared" si="79"/>
        <v>0</v>
      </c>
      <c r="CO111" s="3">
        <f t="shared" si="79"/>
        <v>0</v>
      </c>
      <c r="CP111" s="3">
        <f t="shared" si="79"/>
        <v>0</v>
      </c>
      <c r="CQ111" s="3">
        <f t="shared" si="79"/>
        <v>0</v>
      </c>
      <c r="CR111" s="3">
        <f t="shared" si="79"/>
        <v>0</v>
      </c>
      <c r="CS111" s="3">
        <f t="shared" si="79"/>
        <v>0</v>
      </c>
      <c r="CT111" s="3">
        <f t="shared" si="79"/>
        <v>0</v>
      </c>
      <c r="CU111" s="3">
        <f t="shared" si="79"/>
        <v>0</v>
      </c>
      <c r="CV111" s="3">
        <f t="shared" si="79"/>
        <v>0</v>
      </c>
      <c r="CW111" s="3">
        <f t="shared" si="79"/>
        <v>0</v>
      </c>
      <c r="CX111" s="3">
        <f t="shared" si="79"/>
        <v>0</v>
      </c>
      <c r="CY111" s="3">
        <f t="shared" si="79"/>
        <v>0</v>
      </c>
      <c r="CZ111" s="3">
        <f t="shared" si="79"/>
        <v>0</v>
      </c>
      <c r="DA111" s="3">
        <f t="shared" si="79"/>
        <v>0</v>
      </c>
      <c r="DB111" s="3">
        <f t="shared" si="79"/>
        <v>0</v>
      </c>
      <c r="DC111" s="3">
        <f t="shared" si="79"/>
        <v>0</v>
      </c>
      <c r="DD111" s="3">
        <f t="shared" si="79"/>
        <v>0</v>
      </c>
      <c r="DE111" s="3">
        <f t="shared" si="79"/>
        <v>0</v>
      </c>
      <c r="DF111" s="3">
        <f t="shared" si="79"/>
        <v>0</v>
      </c>
      <c r="DG111" s="4">
        <f t="shared" ref="DG111:EL111" si="80">DG184</f>
        <v>369231.22</v>
      </c>
      <c r="DH111" s="4">
        <f t="shared" si="80"/>
        <v>201203.65</v>
      </c>
      <c r="DI111" s="4">
        <f t="shared" si="80"/>
        <v>18810.599999999999</v>
      </c>
      <c r="DJ111" s="4">
        <f t="shared" si="80"/>
        <v>8789.36</v>
      </c>
      <c r="DK111" s="4">
        <f t="shared" si="80"/>
        <v>149216.97</v>
      </c>
      <c r="DL111" s="4">
        <f t="shared" si="80"/>
        <v>0</v>
      </c>
      <c r="DM111" s="4">
        <f t="shared" si="80"/>
        <v>571.06245804999992</v>
      </c>
      <c r="DN111" s="4">
        <f t="shared" si="80"/>
        <v>25.657366</v>
      </c>
      <c r="DO111" s="4">
        <f t="shared" si="80"/>
        <v>805.18</v>
      </c>
      <c r="DP111" s="4">
        <f t="shared" si="80"/>
        <v>189765.67</v>
      </c>
      <c r="DQ111" s="4">
        <f t="shared" si="80"/>
        <v>118733.59</v>
      </c>
      <c r="DR111" s="4">
        <f t="shared" si="80"/>
        <v>0</v>
      </c>
      <c r="DS111" s="4">
        <f t="shared" si="80"/>
        <v>0</v>
      </c>
      <c r="DT111" s="4">
        <f t="shared" si="80"/>
        <v>369231.22</v>
      </c>
      <c r="DU111" s="4">
        <f t="shared" si="80"/>
        <v>201203.65</v>
      </c>
      <c r="DV111" s="4">
        <f t="shared" si="80"/>
        <v>18810.599999999999</v>
      </c>
      <c r="DW111" s="4">
        <f t="shared" si="80"/>
        <v>8789.36</v>
      </c>
      <c r="DX111" s="4">
        <f t="shared" si="80"/>
        <v>149216.97</v>
      </c>
      <c r="DY111" s="4">
        <f t="shared" si="80"/>
        <v>0</v>
      </c>
      <c r="DZ111" s="4">
        <f t="shared" si="80"/>
        <v>571.06245804999992</v>
      </c>
      <c r="EA111" s="4">
        <f t="shared" si="80"/>
        <v>25.657366</v>
      </c>
      <c r="EB111" s="4">
        <f t="shared" si="80"/>
        <v>805.18</v>
      </c>
      <c r="EC111" s="4">
        <f t="shared" si="80"/>
        <v>189765.67</v>
      </c>
      <c r="ED111" s="4">
        <f t="shared" si="80"/>
        <v>118733.59</v>
      </c>
      <c r="EE111" s="4">
        <f t="shared" si="80"/>
        <v>0</v>
      </c>
      <c r="EF111" s="4">
        <f t="shared" si="80"/>
        <v>0</v>
      </c>
      <c r="EG111" s="4">
        <f t="shared" si="80"/>
        <v>0</v>
      </c>
      <c r="EH111" s="4">
        <f t="shared" si="80"/>
        <v>0</v>
      </c>
      <c r="EI111" s="4">
        <f t="shared" si="80"/>
        <v>0</v>
      </c>
      <c r="EJ111" s="4">
        <f t="shared" si="80"/>
        <v>677730.48</v>
      </c>
      <c r="EK111" s="4">
        <f t="shared" si="80"/>
        <v>677730.48</v>
      </c>
      <c r="EL111" s="4">
        <f t="shared" si="80"/>
        <v>0</v>
      </c>
      <c r="EM111" s="4">
        <f t="shared" ref="EM111:FR111" si="81">EM184</f>
        <v>0</v>
      </c>
      <c r="EN111" s="4">
        <f t="shared" si="81"/>
        <v>201203.65</v>
      </c>
      <c r="EO111" s="4">
        <f t="shared" si="81"/>
        <v>201203.65</v>
      </c>
      <c r="EP111" s="4">
        <f t="shared" si="81"/>
        <v>0</v>
      </c>
      <c r="EQ111" s="4">
        <f t="shared" si="81"/>
        <v>201203.65</v>
      </c>
      <c r="ER111" s="4">
        <f t="shared" si="81"/>
        <v>0</v>
      </c>
      <c r="ES111" s="4">
        <f t="shared" si="81"/>
        <v>0</v>
      </c>
      <c r="ET111" s="4">
        <f t="shared" si="81"/>
        <v>0</v>
      </c>
      <c r="EU111" s="4">
        <f t="shared" si="81"/>
        <v>0</v>
      </c>
      <c r="EV111" s="4">
        <f t="shared" si="81"/>
        <v>0</v>
      </c>
      <c r="EW111" s="4">
        <f t="shared" si="81"/>
        <v>0</v>
      </c>
      <c r="EX111" s="4">
        <f t="shared" si="81"/>
        <v>0</v>
      </c>
      <c r="EY111" s="4">
        <f t="shared" si="81"/>
        <v>0</v>
      </c>
      <c r="EZ111" s="4">
        <f t="shared" si="81"/>
        <v>0</v>
      </c>
      <c r="FA111" s="4">
        <f t="shared" si="81"/>
        <v>0</v>
      </c>
      <c r="FB111" s="4">
        <f t="shared" si="81"/>
        <v>0</v>
      </c>
      <c r="FC111" s="4">
        <f t="shared" si="81"/>
        <v>0</v>
      </c>
      <c r="FD111" s="4">
        <f t="shared" si="81"/>
        <v>0</v>
      </c>
      <c r="FE111" s="4">
        <f t="shared" si="81"/>
        <v>0</v>
      </c>
      <c r="FF111" s="4">
        <f t="shared" si="81"/>
        <v>0</v>
      </c>
      <c r="FG111" s="4">
        <f t="shared" si="81"/>
        <v>0</v>
      </c>
      <c r="FH111" s="4">
        <f t="shared" si="81"/>
        <v>0</v>
      </c>
      <c r="FI111" s="4">
        <f t="shared" si="81"/>
        <v>0</v>
      </c>
      <c r="FJ111" s="4">
        <f t="shared" si="81"/>
        <v>0</v>
      </c>
      <c r="FK111" s="4">
        <f t="shared" si="81"/>
        <v>0</v>
      </c>
      <c r="FL111" s="4">
        <f t="shared" si="81"/>
        <v>0</v>
      </c>
      <c r="FM111" s="4">
        <f t="shared" si="81"/>
        <v>0</v>
      </c>
      <c r="FN111" s="4">
        <f t="shared" si="81"/>
        <v>0</v>
      </c>
      <c r="FO111" s="4">
        <f t="shared" si="81"/>
        <v>0</v>
      </c>
      <c r="FP111" s="4">
        <f t="shared" si="81"/>
        <v>0</v>
      </c>
      <c r="FQ111" s="4">
        <f t="shared" si="81"/>
        <v>0</v>
      </c>
      <c r="FR111" s="4">
        <f t="shared" si="81"/>
        <v>0</v>
      </c>
      <c r="FS111" s="4">
        <f t="shared" ref="FS111:GX111" si="82">FS184</f>
        <v>677730.48</v>
      </c>
      <c r="FT111" s="4">
        <f t="shared" si="82"/>
        <v>677730.48</v>
      </c>
      <c r="FU111" s="4">
        <f t="shared" si="82"/>
        <v>0</v>
      </c>
      <c r="FV111" s="4">
        <f t="shared" si="82"/>
        <v>0</v>
      </c>
      <c r="FW111" s="4">
        <f t="shared" si="82"/>
        <v>201203.65</v>
      </c>
      <c r="FX111" s="4">
        <f t="shared" si="82"/>
        <v>201203.65</v>
      </c>
      <c r="FY111" s="4">
        <f t="shared" si="82"/>
        <v>0</v>
      </c>
      <c r="FZ111" s="4">
        <f t="shared" si="82"/>
        <v>201203.65</v>
      </c>
      <c r="GA111" s="4">
        <f t="shared" si="82"/>
        <v>0</v>
      </c>
      <c r="GB111" s="4">
        <f t="shared" si="82"/>
        <v>0</v>
      </c>
      <c r="GC111" s="4">
        <f t="shared" si="82"/>
        <v>0</v>
      </c>
      <c r="GD111" s="4">
        <f t="shared" si="82"/>
        <v>0</v>
      </c>
      <c r="GE111" s="4">
        <f t="shared" si="82"/>
        <v>0</v>
      </c>
      <c r="GF111" s="4">
        <f t="shared" si="82"/>
        <v>0</v>
      </c>
      <c r="GG111" s="4">
        <f t="shared" si="82"/>
        <v>0</v>
      </c>
      <c r="GH111" s="4">
        <f t="shared" si="82"/>
        <v>0</v>
      </c>
      <c r="GI111" s="4">
        <f t="shared" si="82"/>
        <v>0</v>
      </c>
      <c r="GJ111" s="4">
        <f t="shared" si="82"/>
        <v>0</v>
      </c>
      <c r="GK111" s="4">
        <f t="shared" si="82"/>
        <v>0</v>
      </c>
      <c r="GL111" s="4">
        <f t="shared" si="82"/>
        <v>0</v>
      </c>
      <c r="GM111" s="4">
        <f t="shared" si="82"/>
        <v>0</v>
      </c>
      <c r="GN111" s="4">
        <f t="shared" si="82"/>
        <v>0</v>
      </c>
      <c r="GO111" s="4">
        <f t="shared" si="82"/>
        <v>0</v>
      </c>
      <c r="GP111" s="4">
        <f t="shared" si="82"/>
        <v>0</v>
      </c>
      <c r="GQ111" s="4">
        <f t="shared" si="82"/>
        <v>0</v>
      </c>
      <c r="GR111" s="4">
        <f t="shared" si="82"/>
        <v>0</v>
      </c>
      <c r="GS111" s="4">
        <f t="shared" si="82"/>
        <v>0</v>
      </c>
      <c r="GT111" s="4">
        <f t="shared" si="82"/>
        <v>0</v>
      </c>
      <c r="GU111" s="4">
        <f t="shared" si="82"/>
        <v>0</v>
      </c>
      <c r="GV111" s="4">
        <f t="shared" si="82"/>
        <v>0</v>
      </c>
      <c r="GW111" s="4">
        <f t="shared" si="82"/>
        <v>0</v>
      </c>
      <c r="GX111" s="4">
        <f t="shared" si="82"/>
        <v>0</v>
      </c>
    </row>
    <row r="113" spans="1:255" x14ac:dyDescent="0.2">
      <c r="A113" s="2">
        <v>17</v>
      </c>
      <c r="B113" s="2">
        <v>1</v>
      </c>
      <c r="C113" s="2">
        <f>ROW(SmtRes!A159)</f>
        <v>159</v>
      </c>
      <c r="D113" s="2">
        <f>ROW(EtalonRes!A139)</f>
        <v>139</v>
      </c>
      <c r="E113" s="2" t="s">
        <v>15</v>
      </c>
      <c r="F113" s="2" t="s">
        <v>16</v>
      </c>
      <c r="G113" s="2" t="s">
        <v>17</v>
      </c>
      <c r="H113" s="2" t="s">
        <v>18</v>
      </c>
      <c r="I113" s="2">
        <f>ROUND(97.16/100,9)</f>
        <v>0.97160000000000002</v>
      </c>
      <c r="J113" s="2">
        <v>0</v>
      </c>
      <c r="K113" s="2"/>
      <c r="L113" s="2"/>
      <c r="M113" s="2"/>
      <c r="N113" s="2"/>
      <c r="O113" s="2">
        <f t="shared" ref="O113:O144" si="83">ROUND(CP113,2)</f>
        <v>3774.14</v>
      </c>
      <c r="P113" s="2">
        <f t="shared" ref="P113:P144" si="84">ROUND(CQ113*I113,2)</f>
        <v>0</v>
      </c>
      <c r="Q113" s="2">
        <f t="shared" ref="Q113:Q144" si="85">ROUND(CR113*I113,2)</f>
        <v>0</v>
      </c>
      <c r="R113" s="2">
        <f t="shared" ref="R113:R144" si="86">ROUND(CS113*I113,2)</f>
        <v>0</v>
      </c>
      <c r="S113" s="2">
        <f t="shared" ref="S113:S144" si="87">ROUND(CT113*I113,2)</f>
        <v>3774.14</v>
      </c>
      <c r="T113" s="2">
        <f t="shared" ref="T113:T144" si="88">ROUND(CU113*I113,2)</f>
        <v>0</v>
      </c>
      <c r="U113" s="2">
        <f t="shared" ref="U113:U144" si="89">CV113*I113</f>
        <v>18.149488000000002</v>
      </c>
      <c r="V113" s="2">
        <f t="shared" ref="V113:V144" si="90">CW113*I113</f>
        <v>0</v>
      </c>
      <c r="W113" s="2">
        <f t="shared" ref="W113:W144" si="91">ROUND(CX113*I113,2)</f>
        <v>0</v>
      </c>
      <c r="X113" s="2">
        <f t="shared" ref="X113:X144" si="92">ROUND(CY113,2)</f>
        <v>3925.11</v>
      </c>
      <c r="Y113" s="2">
        <f t="shared" ref="Y113:Y144" si="93">ROUND(CZ113,2)</f>
        <v>2264.48</v>
      </c>
      <c r="Z113" s="2"/>
      <c r="AA113" s="2">
        <v>42244862</v>
      </c>
      <c r="AB113" s="2">
        <f t="shared" ref="AB113:AB144" si="94">ROUND((AC113+AD113+AF113),6)</f>
        <v>142.34</v>
      </c>
      <c r="AC113" s="2">
        <f t="shared" ref="AC113:AC144" si="95">ROUND((ES113),6)</f>
        <v>0</v>
      </c>
      <c r="AD113" s="2">
        <f>ROUND((((ET113)-(EU113))+AE113),6)</f>
        <v>0</v>
      </c>
      <c r="AE113" s="2">
        <f t="shared" ref="AE113:AF116" si="96">ROUND((EU113),6)</f>
        <v>0</v>
      </c>
      <c r="AF113" s="2">
        <f t="shared" si="96"/>
        <v>142.34</v>
      </c>
      <c r="AG113" s="2">
        <f t="shared" ref="AG113:AG144" si="97">ROUND((AP113),6)</f>
        <v>0</v>
      </c>
      <c r="AH113" s="2">
        <f t="shared" ref="AH113:AI116" si="98">(EW113)</f>
        <v>18.68</v>
      </c>
      <c r="AI113" s="2">
        <f t="shared" si="98"/>
        <v>0</v>
      </c>
      <c r="AJ113" s="2">
        <f t="shared" ref="AJ113:AJ144" si="99">(AS113)</f>
        <v>0</v>
      </c>
      <c r="AK113" s="2">
        <v>142.34</v>
      </c>
      <c r="AL113" s="2">
        <v>0</v>
      </c>
      <c r="AM113" s="2">
        <v>0</v>
      </c>
      <c r="AN113" s="2">
        <v>0</v>
      </c>
      <c r="AO113" s="2">
        <v>142.34</v>
      </c>
      <c r="AP113" s="2">
        <v>0</v>
      </c>
      <c r="AQ113" s="2">
        <v>18.68</v>
      </c>
      <c r="AR113" s="2">
        <v>0</v>
      </c>
      <c r="AS113" s="2">
        <v>0</v>
      </c>
      <c r="AT113" s="2">
        <v>104</v>
      </c>
      <c r="AU113" s="2">
        <v>60</v>
      </c>
      <c r="AV113" s="2">
        <v>1</v>
      </c>
      <c r="AW113" s="2">
        <v>1</v>
      </c>
      <c r="AX113" s="2"/>
      <c r="AY113" s="2"/>
      <c r="AZ113" s="2">
        <v>1</v>
      </c>
      <c r="BA113" s="2">
        <v>27.29</v>
      </c>
      <c r="BB113" s="2">
        <v>1</v>
      </c>
      <c r="BC113" s="2">
        <v>1</v>
      </c>
      <c r="BD113" s="2" t="s">
        <v>3</v>
      </c>
      <c r="BE113" s="2" t="s">
        <v>3</v>
      </c>
      <c r="BF113" s="2" t="s">
        <v>3</v>
      </c>
      <c r="BG113" s="2" t="s">
        <v>3</v>
      </c>
      <c r="BH113" s="2">
        <v>0</v>
      </c>
      <c r="BI113" s="2">
        <v>1</v>
      </c>
      <c r="BJ113" s="2" t="s">
        <v>19</v>
      </c>
      <c r="BK113" s="2"/>
      <c r="BL113" s="2"/>
      <c r="BM113" s="2">
        <v>68001</v>
      </c>
      <c r="BN113" s="2">
        <v>0</v>
      </c>
      <c r="BO113" s="2" t="s">
        <v>16</v>
      </c>
      <c r="BP113" s="2">
        <v>1</v>
      </c>
      <c r="BQ113" s="2">
        <v>6</v>
      </c>
      <c r="BR113" s="2">
        <v>0</v>
      </c>
      <c r="BS113" s="2">
        <v>27.29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 t="s">
        <v>3</v>
      </c>
      <c r="BZ113" s="2">
        <v>104</v>
      </c>
      <c r="CA113" s="2">
        <v>60</v>
      </c>
      <c r="CB113" s="2"/>
      <c r="CC113" s="2"/>
      <c r="CD113" s="2"/>
      <c r="CE113" s="2">
        <v>0</v>
      </c>
      <c r="CF113" s="2">
        <v>0</v>
      </c>
      <c r="CG113" s="2">
        <v>0</v>
      </c>
      <c r="CH113" s="2"/>
      <c r="CI113" s="2"/>
      <c r="CJ113" s="2"/>
      <c r="CK113" s="2"/>
      <c r="CL113" s="2"/>
      <c r="CM113" s="2">
        <v>0</v>
      </c>
      <c r="CN113" s="2" t="s">
        <v>3</v>
      </c>
      <c r="CO113" s="2">
        <v>0</v>
      </c>
      <c r="CP113" s="2">
        <f t="shared" ref="CP113:CP144" si="100">(P113+Q113+S113)</f>
        <v>3774.14</v>
      </c>
      <c r="CQ113" s="2">
        <f t="shared" ref="CQ113:CQ144" si="101">AC113*BC113</f>
        <v>0</v>
      </c>
      <c r="CR113" s="2">
        <f t="shared" ref="CR113:CR144" si="102">AD113*BB113</f>
        <v>0</v>
      </c>
      <c r="CS113" s="2">
        <f t="shared" ref="CS113:CS144" si="103">AE113*BS113</f>
        <v>0</v>
      </c>
      <c r="CT113" s="2">
        <f t="shared" ref="CT113:CT144" si="104">AF113*BA113</f>
        <v>3884.4585999999999</v>
      </c>
      <c r="CU113" s="2">
        <f t="shared" ref="CU113:CU144" si="105">AG113</f>
        <v>0</v>
      </c>
      <c r="CV113" s="2">
        <f t="shared" ref="CV113:CV144" si="106">AH113</f>
        <v>18.68</v>
      </c>
      <c r="CW113" s="2">
        <f t="shared" ref="CW113:CW144" si="107">AI113</f>
        <v>0</v>
      </c>
      <c r="CX113" s="2">
        <f t="shared" ref="CX113:CX144" si="108">AJ113</f>
        <v>0</v>
      </c>
      <c r="CY113" s="2">
        <f t="shared" ref="CY113:CY144" si="109">(((S113+R113)*AT113)/100)</f>
        <v>3925.1055999999999</v>
      </c>
      <c r="CZ113" s="2">
        <f t="shared" ref="CZ113:CZ144" si="110">(((S113+R113)*AU113)/100)</f>
        <v>2264.4839999999999</v>
      </c>
      <c r="DA113" s="2"/>
      <c r="DB113" s="2"/>
      <c r="DC113" s="2" t="s">
        <v>3</v>
      </c>
      <c r="DD113" s="2" t="s">
        <v>3</v>
      </c>
      <c r="DE113" s="2" t="s">
        <v>3</v>
      </c>
      <c r="DF113" s="2" t="s">
        <v>3</v>
      </c>
      <c r="DG113" s="2" t="s">
        <v>3</v>
      </c>
      <c r="DH113" s="2" t="s">
        <v>3</v>
      </c>
      <c r="DI113" s="2" t="s">
        <v>3</v>
      </c>
      <c r="DJ113" s="2" t="s">
        <v>3</v>
      </c>
      <c r="DK113" s="2" t="s">
        <v>3</v>
      </c>
      <c r="DL113" s="2" t="s">
        <v>3</v>
      </c>
      <c r="DM113" s="2" t="s">
        <v>3</v>
      </c>
      <c r="DN113" s="2">
        <v>0</v>
      </c>
      <c r="DO113" s="2">
        <v>0</v>
      </c>
      <c r="DP113" s="2">
        <v>1</v>
      </c>
      <c r="DQ113" s="2">
        <v>1</v>
      </c>
      <c r="DR113" s="2"/>
      <c r="DS113" s="2"/>
      <c r="DT113" s="2"/>
      <c r="DU113" s="2">
        <v>1013</v>
      </c>
      <c r="DV113" s="2" t="s">
        <v>18</v>
      </c>
      <c r="DW113" s="2" t="s">
        <v>18</v>
      </c>
      <c r="DX113" s="2">
        <v>1</v>
      </c>
      <c r="DY113" s="2"/>
      <c r="DZ113" s="2"/>
      <c r="EA113" s="2"/>
      <c r="EB113" s="2"/>
      <c r="EC113" s="2"/>
      <c r="ED113" s="2"/>
      <c r="EE113" s="2">
        <v>42018777</v>
      </c>
      <c r="EF113" s="2">
        <v>6</v>
      </c>
      <c r="EG113" s="2" t="s">
        <v>20</v>
      </c>
      <c r="EH113" s="2">
        <v>0</v>
      </c>
      <c r="EI113" s="2" t="s">
        <v>3</v>
      </c>
      <c r="EJ113" s="2">
        <v>1</v>
      </c>
      <c r="EK113" s="2">
        <v>68001</v>
      </c>
      <c r="EL113" s="2" t="s">
        <v>21</v>
      </c>
      <c r="EM113" s="2" t="s">
        <v>22</v>
      </c>
      <c r="EN113" s="2"/>
      <c r="EO113" s="2" t="s">
        <v>3</v>
      </c>
      <c r="EP113" s="2"/>
      <c r="EQ113" s="2">
        <v>0</v>
      </c>
      <c r="ER113" s="2">
        <v>142.34</v>
      </c>
      <c r="ES113" s="2">
        <v>0</v>
      </c>
      <c r="ET113" s="2">
        <v>0</v>
      </c>
      <c r="EU113" s="2">
        <v>0</v>
      </c>
      <c r="EV113" s="2">
        <v>142.34</v>
      </c>
      <c r="EW113" s="2">
        <v>18.68</v>
      </c>
      <c r="EX113" s="2">
        <v>0</v>
      </c>
      <c r="EY113" s="2">
        <v>0</v>
      </c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>
        <v>0</v>
      </c>
      <c r="FR113" s="2">
        <f t="shared" ref="FR113:FR144" si="111">ROUND(IF(AND(BH113=3,BI113=3),P113,0),2)</f>
        <v>0</v>
      </c>
      <c r="FS113" s="2">
        <v>0</v>
      </c>
      <c r="FT113" s="2"/>
      <c r="FU113" s="2"/>
      <c r="FV113" s="2"/>
      <c r="FW113" s="2"/>
      <c r="FX113" s="2">
        <v>104</v>
      </c>
      <c r="FY113" s="2">
        <v>60</v>
      </c>
      <c r="FZ113" s="2"/>
      <c r="GA113" s="2" t="s">
        <v>3</v>
      </c>
      <c r="GB113" s="2"/>
      <c r="GC113" s="2"/>
      <c r="GD113" s="2">
        <v>1</v>
      </c>
      <c r="GE113" s="2"/>
      <c r="GF113" s="2">
        <v>1535450391</v>
      </c>
      <c r="GG113" s="2">
        <v>2</v>
      </c>
      <c r="GH113" s="2">
        <v>1</v>
      </c>
      <c r="GI113" s="2">
        <v>2</v>
      </c>
      <c r="GJ113" s="2">
        <v>0</v>
      </c>
      <c r="GK113" s="2">
        <v>0</v>
      </c>
      <c r="GL113" s="2">
        <f t="shared" ref="GL113:GL144" si="112">ROUND(IF(AND(BH113=3,BI113=3,FS113&lt;&gt;0),P113,0),2)</f>
        <v>0</v>
      </c>
      <c r="GM113" s="2">
        <f t="shared" ref="GM113:GM144" si="113">ROUND(O113+X113+Y113,2)+GX113</f>
        <v>9963.73</v>
      </c>
      <c r="GN113" s="2">
        <f t="shared" ref="GN113:GN144" si="114">IF(OR(BI113=0,BI113=1),ROUND(O113+X113+Y113,2),0)</f>
        <v>9963.73</v>
      </c>
      <c r="GO113" s="2">
        <f t="shared" ref="GO113:GO144" si="115">IF(BI113=2,ROUND(O113+X113+Y113,2),0)</f>
        <v>0</v>
      </c>
      <c r="GP113" s="2">
        <f t="shared" ref="GP113:GP144" si="116">IF(BI113=4,ROUND(O113+X113+Y113,2)+GX113,0)</f>
        <v>0</v>
      </c>
      <c r="GQ113" s="2"/>
      <c r="GR113" s="2">
        <v>0</v>
      </c>
      <c r="GS113" s="2">
        <v>3</v>
      </c>
      <c r="GT113" s="2">
        <v>0</v>
      </c>
      <c r="GU113" s="2" t="s">
        <v>3</v>
      </c>
      <c r="GV113" s="2">
        <f t="shared" ref="GV113:GV144" si="117">ROUND((GT113),6)</f>
        <v>0</v>
      </c>
      <c r="GW113" s="2">
        <v>1</v>
      </c>
      <c r="GX113" s="2">
        <f t="shared" ref="GX113:GX144" si="118">ROUND(HC113*I113,2)</f>
        <v>0</v>
      </c>
      <c r="GY113" s="2"/>
      <c r="GZ113" s="2"/>
      <c r="HA113" s="2">
        <v>0</v>
      </c>
      <c r="HB113" s="2">
        <v>0</v>
      </c>
      <c r="HC113" s="2">
        <f t="shared" ref="HC113:HC144" si="119">GV113*GW113</f>
        <v>0</v>
      </c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>
        <v>0</v>
      </c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x14ac:dyDescent="0.2">
      <c r="A114">
        <v>17</v>
      </c>
      <c r="B114">
        <v>1</v>
      </c>
      <c r="C114">
        <f>ROW(SmtRes!A160)</f>
        <v>160</v>
      </c>
      <c r="D114">
        <f>ROW(EtalonRes!A140)</f>
        <v>140</v>
      </c>
      <c r="E114" t="s">
        <v>15</v>
      </c>
      <c r="F114" t="s">
        <v>16</v>
      </c>
      <c r="G114" t="s">
        <v>17</v>
      </c>
      <c r="H114" t="s">
        <v>18</v>
      </c>
      <c r="I114">
        <f>ROUND(97.16/100,9)</f>
        <v>0.97160000000000002</v>
      </c>
      <c r="J114">
        <v>0</v>
      </c>
      <c r="O114">
        <f t="shared" si="83"/>
        <v>4155.84</v>
      </c>
      <c r="P114">
        <f t="shared" si="84"/>
        <v>0</v>
      </c>
      <c r="Q114">
        <f t="shared" si="85"/>
        <v>0</v>
      </c>
      <c r="R114">
        <f t="shared" si="86"/>
        <v>0</v>
      </c>
      <c r="S114">
        <f t="shared" si="87"/>
        <v>4155.84</v>
      </c>
      <c r="T114">
        <f t="shared" si="88"/>
        <v>0</v>
      </c>
      <c r="U114">
        <f t="shared" si="89"/>
        <v>18.149488000000002</v>
      </c>
      <c r="V114">
        <f t="shared" si="90"/>
        <v>0</v>
      </c>
      <c r="W114">
        <f t="shared" si="91"/>
        <v>0</v>
      </c>
      <c r="X114">
        <f t="shared" si="92"/>
        <v>4322.07</v>
      </c>
      <c r="Y114">
        <f t="shared" si="93"/>
        <v>2493.5</v>
      </c>
      <c r="AA114">
        <v>42244845</v>
      </c>
      <c r="AB114">
        <f t="shared" si="94"/>
        <v>142.34</v>
      </c>
      <c r="AC114">
        <f t="shared" si="95"/>
        <v>0</v>
      </c>
      <c r="AD114">
        <f>ROUND((((ET114)-(EU114))+AE114),6)</f>
        <v>0</v>
      </c>
      <c r="AE114">
        <f t="shared" si="96"/>
        <v>0</v>
      </c>
      <c r="AF114">
        <f t="shared" si="96"/>
        <v>142.34</v>
      </c>
      <c r="AG114">
        <f t="shared" si="97"/>
        <v>0</v>
      </c>
      <c r="AH114">
        <f t="shared" si="98"/>
        <v>18.68</v>
      </c>
      <c r="AI114">
        <f t="shared" si="98"/>
        <v>0</v>
      </c>
      <c r="AJ114">
        <f t="shared" si="99"/>
        <v>0</v>
      </c>
      <c r="AK114">
        <v>142.34</v>
      </c>
      <c r="AL114">
        <v>0</v>
      </c>
      <c r="AM114">
        <v>0</v>
      </c>
      <c r="AN114">
        <v>0</v>
      </c>
      <c r="AO114">
        <v>142.34</v>
      </c>
      <c r="AP114">
        <v>0</v>
      </c>
      <c r="AQ114">
        <v>18.68</v>
      </c>
      <c r="AR114">
        <v>0</v>
      </c>
      <c r="AS114">
        <v>0</v>
      </c>
      <c r="AT114">
        <v>104</v>
      </c>
      <c r="AU114">
        <v>60</v>
      </c>
      <c r="AV114">
        <v>1</v>
      </c>
      <c r="AW114">
        <v>1</v>
      </c>
      <c r="AZ114">
        <v>1</v>
      </c>
      <c r="BA114">
        <v>30.05</v>
      </c>
      <c r="BB114">
        <v>1</v>
      </c>
      <c r="BC114">
        <v>1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1</v>
      </c>
      <c r="BJ114" t="s">
        <v>19</v>
      </c>
      <c r="BM114">
        <v>68001</v>
      </c>
      <c r="BN114">
        <v>0</v>
      </c>
      <c r="BO114" t="s">
        <v>16</v>
      </c>
      <c r="BP114">
        <v>1</v>
      </c>
      <c r="BQ114">
        <v>6</v>
      </c>
      <c r="BR114">
        <v>0</v>
      </c>
      <c r="BS114">
        <v>30.05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104</v>
      </c>
      <c r="CA114">
        <v>60</v>
      </c>
      <c r="CE114">
        <v>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100"/>
        <v>4155.84</v>
      </c>
      <c r="CQ114">
        <f t="shared" si="101"/>
        <v>0</v>
      </c>
      <c r="CR114">
        <f t="shared" si="102"/>
        <v>0</v>
      </c>
      <c r="CS114">
        <f t="shared" si="103"/>
        <v>0</v>
      </c>
      <c r="CT114">
        <f t="shared" si="104"/>
        <v>4277.317</v>
      </c>
      <c r="CU114">
        <f t="shared" si="105"/>
        <v>0</v>
      </c>
      <c r="CV114">
        <f t="shared" si="106"/>
        <v>18.68</v>
      </c>
      <c r="CW114">
        <f t="shared" si="107"/>
        <v>0</v>
      </c>
      <c r="CX114">
        <f t="shared" si="108"/>
        <v>0</v>
      </c>
      <c r="CY114">
        <f t="shared" si="109"/>
        <v>4322.0735999999997</v>
      </c>
      <c r="CZ114">
        <f t="shared" si="110"/>
        <v>2493.5040000000004</v>
      </c>
      <c r="DC114" t="s">
        <v>3</v>
      </c>
      <c r="DD114" t="s">
        <v>3</v>
      </c>
      <c r="DE114" t="s">
        <v>3</v>
      </c>
      <c r="DF114" t="s">
        <v>3</v>
      </c>
      <c r="DG114" t="s">
        <v>3</v>
      </c>
      <c r="DH114" t="s">
        <v>3</v>
      </c>
      <c r="DI114" t="s">
        <v>3</v>
      </c>
      <c r="DJ114" t="s">
        <v>3</v>
      </c>
      <c r="DK114" t="s">
        <v>3</v>
      </c>
      <c r="DL114" t="s">
        <v>3</v>
      </c>
      <c r="DM114" t="s">
        <v>3</v>
      </c>
      <c r="DN114">
        <v>0</v>
      </c>
      <c r="DO114">
        <v>0</v>
      </c>
      <c r="DP114">
        <v>1</v>
      </c>
      <c r="DQ114">
        <v>1</v>
      </c>
      <c r="DU114">
        <v>1013</v>
      </c>
      <c r="DV114" t="s">
        <v>18</v>
      </c>
      <c r="DW114" t="s">
        <v>18</v>
      </c>
      <c r="DX114">
        <v>1</v>
      </c>
      <c r="EE114">
        <v>42018777</v>
      </c>
      <c r="EF114">
        <v>6</v>
      </c>
      <c r="EG114" t="s">
        <v>20</v>
      </c>
      <c r="EH114">
        <v>0</v>
      </c>
      <c r="EI114" t="s">
        <v>3</v>
      </c>
      <c r="EJ114">
        <v>1</v>
      </c>
      <c r="EK114">
        <v>68001</v>
      </c>
      <c r="EL114" t="s">
        <v>21</v>
      </c>
      <c r="EM114" t="s">
        <v>22</v>
      </c>
      <c r="EO114" t="s">
        <v>3</v>
      </c>
      <c r="EQ114">
        <v>0</v>
      </c>
      <c r="ER114">
        <v>142.34</v>
      </c>
      <c r="ES114">
        <v>0</v>
      </c>
      <c r="ET114">
        <v>0</v>
      </c>
      <c r="EU114">
        <v>0</v>
      </c>
      <c r="EV114">
        <v>142.34</v>
      </c>
      <c r="EW114">
        <v>18.68</v>
      </c>
      <c r="EX114">
        <v>0</v>
      </c>
      <c r="EY114">
        <v>0</v>
      </c>
      <c r="FQ114">
        <v>0</v>
      </c>
      <c r="FR114">
        <f t="shared" si="111"/>
        <v>0</v>
      </c>
      <c r="FS114">
        <v>0</v>
      </c>
      <c r="FX114">
        <v>104</v>
      </c>
      <c r="FY114">
        <v>60</v>
      </c>
      <c r="GA114" t="s">
        <v>3</v>
      </c>
      <c r="GD114">
        <v>1</v>
      </c>
      <c r="GF114">
        <v>1535450391</v>
      </c>
      <c r="GG114">
        <v>2</v>
      </c>
      <c r="GH114">
        <v>1</v>
      </c>
      <c r="GI114">
        <v>2</v>
      </c>
      <c r="GJ114">
        <v>0</v>
      </c>
      <c r="GK114">
        <v>0</v>
      </c>
      <c r="GL114">
        <f t="shared" si="112"/>
        <v>0</v>
      </c>
      <c r="GM114">
        <f t="shared" si="113"/>
        <v>10971.41</v>
      </c>
      <c r="GN114">
        <f t="shared" si="114"/>
        <v>10971.41</v>
      </c>
      <c r="GO114">
        <f t="shared" si="115"/>
        <v>0</v>
      </c>
      <c r="GP114">
        <f t="shared" si="116"/>
        <v>0</v>
      </c>
      <c r="GR114">
        <v>0</v>
      </c>
      <c r="GS114">
        <v>3</v>
      </c>
      <c r="GT114">
        <v>0</v>
      </c>
      <c r="GU114" t="s">
        <v>3</v>
      </c>
      <c r="GV114">
        <f t="shared" si="117"/>
        <v>0</v>
      </c>
      <c r="GW114">
        <v>1</v>
      </c>
      <c r="GX114">
        <f t="shared" si="118"/>
        <v>0</v>
      </c>
      <c r="HA114">
        <v>0</v>
      </c>
      <c r="HB114">
        <v>0</v>
      </c>
      <c r="HC114">
        <f t="shared" si="119"/>
        <v>0</v>
      </c>
      <c r="IK114">
        <v>0</v>
      </c>
    </row>
    <row r="115" spans="1:255" x14ac:dyDescent="0.2">
      <c r="A115" s="2">
        <v>17</v>
      </c>
      <c r="B115" s="2">
        <v>1</v>
      </c>
      <c r="C115" s="2">
        <f>ROW(SmtRes!A164)</f>
        <v>164</v>
      </c>
      <c r="D115" s="2">
        <f>ROW(EtalonRes!A144)</f>
        <v>144</v>
      </c>
      <c r="E115" s="2" t="s">
        <v>23</v>
      </c>
      <c r="F115" s="2" t="s">
        <v>189</v>
      </c>
      <c r="G115" s="2" t="s">
        <v>190</v>
      </c>
      <c r="H115" s="2" t="s">
        <v>191</v>
      </c>
      <c r="I115" s="2">
        <f>ROUND(115/100,9)</f>
        <v>1.1499999999999999</v>
      </c>
      <c r="J115" s="2">
        <v>0</v>
      </c>
      <c r="K115" s="2"/>
      <c r="L115" s="2"/>
      <c r="M115" s="2"/>
      <c r="N115" s="2"/>
      <c r="O115" s="2">
        <f t="shared" si="83"/>
        <v>23761.9</v>
      </c>
      <c r="P115" s="2">
        <f t="shared" si="84"/>
        <v>0</v>
      </c>
      <c r="Q115" s="2">
        <f t="shared" si="85"/>
        <v>5252.85</v>
      </c>
      <c r="R115" s="2">
        <f t="shared" si="86"/>
        <v>2967.62</v>
      </c>
      <c r="S115" s="2">
        <f t="shared" si="87"/>
        <v>18509.05</v>
      </c>
      <c r="T115" s="2">
        <f t="shared" si="88"/>
        <v>0</v>
      </c>
      <c r="U115" s="2">
        <f t="shared" si="89"/>
        <v>78.498999999999995</v>
      </c>
      <c r="V115" s="2">
        <f t="shared" si="90"/>
        <v>10.809999999999999</v>
      </c>
      <c r="W115" s="2">
        <f t="shared" si="91"/>
        <v>0</v>
      </c>
      <c r="X115" s="2">
        <f t="shared" si="92"/>
        <v>22335.74</v>
      </c>
      <c r="Y115" s="2">
        <f t="shared" si="93"/>
        <v>12886</v>
      </c>
      <c r="Z115" s="2"/>
      <c r="AA115" s="2">
        <v>42244862</v>
      </c>
      <c r="AB115" s="2">
        <f t="shared" si="94"/>
        <v>1070.58</v>
      </c>
      <c r="AC115" s="2">
        <f t="shared" si="95"/>
        <v>0</v>
      </c>
      <c r="AD115" s="2">
        <f>ROUND((((ET115)-(EU115))+AE115),6)</f>
        <v>480.81</v>
      </c>
      <c r="AE115" s="2">
        <f t="shared" si="96"/>
        <v>94.56</v>
      </c>
      <c r="AF115" s="2">
        <f t="shared" si="96"/>
        <v>589.77</v>
      </c>
      <c r="AG115" s="2">
        <f t="shared" si="97"/>
        <v>0</v>
      </c>
      <c r="AH115" s="2">
        <f t="shared" si="98"/>
        <v>68.260000000000005</v>
      </c>
      <c r="AI115" s="2">
        <f t="shared" si="98"/>
        <v>9.4</v>
      </c>
      <c r="AJ115" s="2">
        <f t="shared" si="99"/>
        <v>0</v>
      </c>
      <c r="AK115" s="2">
        <v>1070.58</v>
      </c>
      <c r="AL115" s="2">
        <v>0</v>
      </c>
      <c r="AM115" s="2">
        <v>480.81</v>
      </c>
      <c r="AN115" s="2">
        <v>94.56</v>
      </c>
      <c r="AO115" s="2">
        <v>589.77</v>
      </c>
      <c r="AP115" s="2">
        <v>0</v>
      </c>
      <c r="AQ115" s="2">
        <v>68.260000000000005</v>
      </c>
      <c r="AR115" s="2">
        <v>9.4</v>
      </c>
      <c r="AS115" s="2">
        <v>0</v>
      </c>
      <c r="AT115" s="2">
        <v>104</v>
      </c>
      <c r="AU115" s="2">
        <v>60</v>
      </c>
      <c r="AV115" s="2">
        <v>1</v>
      </c>
      <c r="AW115" s="2">
        <v>1</v>
      </c>
      <c r="AX115" s="2"/>
      <c r="AY115" s="2"/>
      <c r="AZ115" s="2">
        <v>1</v>
      </c>
      <c r="BA115" s="2">
        <v>27.29</v>
      </c>
      <c r="BB115" s="2">
        <v>9.5</v>
      </c>
      <c r="BC115" s="2">
        <v>1</v>
      </c>
      <c r="BD115" s="2" t="s">
        <v>3</v>
      </c>
      <c r="BE115" s="2" t="s">
        <v>3</v>
      </c>
      <c r="BF115" s="2" t="s">
        <v>3</v>
      </c>
      <c r="BG115" s="2" t="s">
        <v>3</v>
      </c>
      <c r="BH115" s="2">
        <v>0</v>
      </c>
      <c r="BI115" s="2">
        <v>1</v>
      </c>
      <c r="BJ115" s="2" t="s">
        <v>192</v>
      </c>
      <c r="BK115" s="2"/>
      <c r="BL115" s="2"/>
      <c r="BM115" s="2">
        <v>68001</v>
      </c>
      <c r="BN115" s="2">
        <v>0</v>
      </c>
      <c r="BO115" s="2" t="s">
        <v>189</v>
      </c>
      <c r="BP115" s="2">
        <v>1</v>
      </c>
      <c r="BQ115" s="2">
        <v>6</v>
      </c>
      <c r="BR115" s="2">
        <v>0</v>
      </c>
      <c r="BS115" s="2">
        <v>27.29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 t="s">
        <v>3</v>
      </c>
      <c r="BZ115" s="2">
        <v>104</v>
      </c>
      <c r="CA115" s="2">
        <v>60</v>
      </c>
      <c r="CB115" s="2"/>
      <c r="CC115" s="2"/>
      <c r="CD115" s="2"/>
      <c r="CE115" s="2">
        <v>0</v>
      </c>
      <c r="CF115" s="2">
        <v>0</v>
      </c>
      <c r="CG115" s="2">
        <v>0</v>
      </c>
      <c r="CH115" s="2"/>
      <c r="CI115" s="2"/>
      <c r="CJ115" s="2"/>
      <c r="CK115" s="2"/>
      <c r="CL115" s="2"/>
      <c r="CM115" s="2">
        <v>0</v>
      </c>
      <c r="CN115" s="2" t="s">
        <v>3</v>
      </c>
      <c r="CO115" s="2">
        <v>0</v>
      </c>
      <c r="CP115" s="2">
        <f t="shared" si="100"/>
        <v>23761.9</v>
      </c>
      <c r="CQ115" s="2">
        <f t="shared" si="101"/>
        <v>0</v>
      </c>
      <c r="CR115" s="2">
        <f t="shared" si="102"/>
        <v>4567.6949999999997</v>
      </c>
      <c r="CS115" s="2">
        <f t="shared" si="103"/>
        <v>2580.5423999999998</v>
      </c>
      <c r="CT115" s="2">
        <f t="shared" si="104"/>
        <v>16094.823299999998</v>
      </c>
      <c r="CU115" s="2">
        <f t="shared" si="105"/>
        <v>0</v>
      </c>
      <c r="CV115" s="2">
        <f t="shared" si="106"/>
        <v>68.260000000000005</v>
      </c>
      <c r="CW115" s="2">
        <f t="shared" si="107"/>
        <v>9.4</v>
      </c>
      <c r="CX115" s="2">
        <f t="shared" si="108"/>
        <v>0</v>
      </c>
      <c r="CY115" s="2">
        <f t="shared" si="109"/>
        <v>22335.736799999999</v>
      </c>
      <c r="CZ115" s="2">
        <f t="shared" si="110"/>
        <v>12886.002</v>
      </c>
      <c r="DA115" s="2"/>
      <c r="DB115" s="2"/>
      <c r="DC115" s="2" t="s">
        <v>3</v>
      </c>
      <c r="DD115" s="2" t="s">
        <v>3</v>
      </c>
      <c r="DE115" s="2" t="s">
        <v>3</v>
      </c>
      <c r="DF115" s="2" t="s">
        <v>3</v>
      </c>
      <c r="DG115" s="2" t="s">
        <v>3</v>
      </c>
      <c r="DH115" s="2" t="s">
        <v>3</v>
      </c>
      <c r="DI115" s="2" t="s">
        <v>3</v>
      </c>
      <c r="DJ115" s="2" t="s">
        <v>3</v>
      </c>
      <c r="DK115" s="2" t="s">
        <v>3</v>
      </c>
      <c r="DL115" s="2" t="s">
        <v>3</v>
      </c>
      <c r="DM115" s="2" t="s">
        <v>3</v>
      </c>
      <c r="DN115" s="2">
        <v>0</v>
      </c>
      <c r="DO115" s="2">
        <v>0</v>
      </c>
      <c r="DP115" s="2">
        <v>1</v>
      </c>
      <c r="DQ115" s="2">
        <v>1</v>
      </c>
      <c r="DR115" s="2"/>
      <c r="DS115" s="2"/>
      <c r="DT115" s="2"/>
      <c r="DU115" s="2">
        <v>1003</v>
      </c>
      <c r="DV115" s="2" t="s">
        <v>191</v>
      </c>
      <c r="DW115" s="2" t="s">
        <v>191</v>
      </c>
      <c r="DX115" s="2">
        <v>100</v>
      </c>
      <c r="DY115" s="2"/>
      <c r="DZ115" s="2"/>
      <c r="EA115" s="2"/>
      <c r="EB115" s="2"/>
      <c r="EC115" s="2"/>
      <c r="ED115" s="2"/>
      <c r="EE115" s="2">
        <v>42018777</v>
      </c>
      <c r="EF115" s="2">
        <v>6</v>
      </c>
      <c r="EG115" s="2" t="s">
        <v>20</v>
      </c>
      <c r="EH115" s="2">
        <v>0</v>
      </c>
      <c r="EI115" s="2" t="s">
        <v>3</v>
      </c>
      <c r="EJ115" s="2">
        <v>1</v>
      </c>
      <c r="EK115" s="2">
        <v>68001</v>
      </c>
      <c r="EL115" s="2" t="s">
        <v>21</v>
      </c>
      <c r="EM115" s="2" t="s">
        <v>22</v>
      </c>
      <c r="EN115" s="2"/>
      <c r="EO115" s="2" t="s">
        <v>3</v>
      </c>
      <c r="EP115" s="2"/>
      <c r="EQ115" s="2">
        <v>0</v>
      </c>
      <c r="ER115" s="2">
        <v>1070.58</v>
      </c>
      <c r="ES115" s="2">
        <v>0</v>
      </c>
      <c r="ET115" s="2">
        <v>480.81</v>
      </c>
      <c r="EU115" s="2">
        <v>94.56</v>
      </c>
      <c r="EV115" s="2">
        <v>589.77</v>
      </c>
      <c r="EW115" s="2">
        <v>68.260000000000005</v>
      </c>
      <c r="EX115" s="2">
        <v>9.4</v>
      </c>
      <c r="EY115" s="2">
        <v>0</v>
      </c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>
        <v>0</v>
      </c>
      <c r="FR115" s="2">
        <f t="shared" si="111"/>
        <v>0</v>
      </c>
      <c r="FS115" s="2">
        <v>0</v>
      </c>
      <c r="FT115" s="2"/>
      <c r="FU115" s="2"/>
      <c r="FV115" s="2"/>
      <c r="FW115" s="2"/>
      <c r="FX115" s="2">
        <v>104</v>
      </c>
      <c r="FY115" s="2">
        <v>60</v>
      </c>
      <c r="FZ115" s="2"/>
      <c r="GA115" s="2" t="s">
        <v>3</v>
      </c>
      <c r="GB115" s="2"/>
      <c r="GC115" s="2"/>
      <c r="GD115" s="2">
        <v>1</v>
      </c>
      <c r="GE115" s="2"/>
      <c r="GF115" s="2">
        <v>-1357298600</v>
      </c>
      <c r="GG115" s="2">
        <v>2</v>
      </c>
      <c r="GH115" s="2">
        <v>1</v>
      </c>
      <c r="GI115" s="2">
        <v>2</v>
      </c>
      <c r="GJ115" s="2">
        <v>0</v>
      </c>
      <c r="GK115" s="2">
        <v>0</v>
      </c>
      <c r="GL115" s="2">
        <f t="shared" si="112"/>
        <v>0</v>
      </c>
      <c r="GM115" s="2">
        <f t="shared" si="113"/>
        <v>58983.64</v>
      </c>
      <c r="GN115" s="2">
        <f t="shared" si="114"/>
        <v>58983.64</v>
      </c>
      <c r="GO115" s="2">
        <f t="shared" si="115"/>
        <v>0</v>
      </c>
      <c r="GP115" s="2">
        <f t="shared" si="116"/>
        <v>0</v>
      </c>
      <c r="GQ115" s="2"/>
      <c r="GR115" s="2">
        <v>0</v>
      </c>
      <c r="GS115" s="2">
        <v>3</v>
      </c>
      <c r="GT115" s="2">
        <v>0</v>
      </c>
      <c r="GU115" s="2" t="s">
        <v>3</v>
      </c>
      <c r="GV115" s="2">
        <f t="shared" si="117"/>
        <v>0</v>
      </c>
      <c r="GW115" s="2">
        <v>1</v>
      </c>
      <c r="GX115" s="2">
        <f t="shared" si="118"/>
        <v>0</v>
      </c>
      <c r="GY115" s="2"/>
      <c r="GZ115" s="2"/>
      <c r="HA115" s="2">
        <v>0</v>
      </c>
      <c r="HB115" s="2">
        <v>0</v>
      </c>
      <c r="HC115" s="2">
        <f t="shared" si="119"/>
        <v>0</v>
      </c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>
        <v>0</v>
      </c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x14ac:dyDescent="0.2">
      <c r="A116">
        <v>17</v>
      </c>
      <c r="B116">
        <v>1</v>
      </c>
      <c r="C116">
        <f>ROW(SmtRes!A168)</f>
        <v>168</v>
      </c>
      <c r="D116">
        <f>ROW(EtalonRes!A148)</f>
        <v>148</v>
      </c>
      <c r="E116" t="s">
        <v>23</v>
      </c>
      <c r="F116" t="s">
        <v>189</v>
      </c>
      <c r="G116" t="s">
        <v>190</v>
      </c>
      <c r="H116" t="s">
        <v>191</v>
      </c>
      <c r="I116">
        <f>ROUND(115/100,9)</f>
        <v>1.1499999999999999</v>
      </c>
      <c r="J116">
        <v>0</v>
      </c>
      <c r="O116">
        <f t="shared" si="83"/>
        <v>25998.76</v>
      </c>
      <c r="P116">
        <f t="shared" si="84"/>
        <v>0</v>
      </c>
      <c r="Q116">
        <f t="shared" si="85"/>
        <v>5617.78</v>
      </c>
      <c r="R116">
        <f t="shared" si="86"/>
        <v>3267.76</v>
      </c>
      <c r="S116">
        <f t="shared" si="87"/>
        <v>20380.98</v>
      </c>
      <c r="T116">
        <f t="shared" si="88"/>
        <v>0</v>
      </c>
      <c r="U116">
        <f t="shared" si="89"/>
        <v>78.498999999999995</v>
      </c>
      <c r="V116">
        <f t="shared" si="90"/>
        <v>10.809999999999999</v>
      </c>
      <c r="W116">
        <f t="shared" si="91"/>
        <v>0</v>
      </c>
      <c r="X116">
        <f t="shared" si="92"/>
        <v>24594.69</v>
      </c>
      <c r="Y116">
        <f t="shared" si="93"/>
        <v>14189.24</v>
      </c>
      <c r="AA116">
        <v>42244845</v>
      </c>
      <c r="AB116">
        <f t="shared" si="94"/>
        <v>1070.58</v>
      </c>
      <c r="AC116">
        <f t="shared" si="95"/>
        <v>0</v>
      </c>
      <c r="AD116">
        <f>ROUND((((ET116)-(EU116))+AE116),6)</f>
        <v>480.81</v>
      </c>
      <c r="AE116">
        <f t="shared" si="96"/>
        <v>94.56</v>
      </c>
      <c r="AF116">
        <f t="shared" si="96"/>
        <v>589.77</v>
      </c>
      <c r="AG116">
        <f t="shared" si="97"/>
        <v>0</v>
      </c>
      <c r="AH116">
        <f t="shared" si="98"/>
        <v>68.260000000000005</v>
      </c>
      <c r="AI116">
        <f t="shared" si="98"/>
        <v>9.4</v>
      </c>
      <c r="AJ116">
        <f t="shared" si="99"/>
        <v>0</v>
      </c>
      <c r="AK116">
        <v>1070.58</v>
      </c>
      <c r="AL116">
        <v>0</v>
      </c>
      <c r="AM116">
        <v>480.81</v>
      </c>
      <c r="AN116">
        <v>94.56</v>
      </c>
      <c r="AO116">
        <v>589.77</v>
      </c>
      <c r="AP116">
        <v>0</v>
      </c>
      <c r="AQ116">
        <v>68.260000000000005</v>
      </c>
      <c r="AR116">
        <v>9.4</v>
      </c>
      <c r="AS116">
        <v>0</v>
      </c>
      <c r="AT116">
        <v>104</v>
      </c>
      <c r="AU116">
        <v>60</v>
      </c>
      <c r="AV116">
        <v>1</v>
      </c>
      <c r="AW116">
        <v>1</v>
      </c>
      <c r="AZ116">
        <v>1</v>
      </c>
      <c r="BA116">
        <v>30.05</v>
      </c>
      <c r="BB116">
        <v>10.16</v>
      </c>
      <c r="BC116">
        <v>1</v>
      </c>
      <c r="BD116" t="s">
        <v>3</v>
      </c>
      <c r="BE116" t="s">
        <v>3</v>
      </c>
      <c r="BF116" t="s">
        <v>3</v>
      </c>
      <c r="BG116" t="s">
        <v>3</v>
      </c>
      <c r="BH116">
        <v>0</v>
      </c>
      <c r="BI116">
        <v>1</v>
      </c>
      <c r="BJ116" t="s">
        <v>192</v>
      </c>
      <c r="BM116">
        <v>68001</v>
      </c>
      <c r="BN116">
        <v>0</v>
      </c>
      <c r="BO116" t="s">
        <v>189</v>
      </c>
      <c r="BP116">
        <v>1</v>
      </c>
      <c r="BQ116">
        <v>6</v>
      </c>
      <c r="BR116">
        <v>0</v>
      </c>
      <c r="BS116">
        <v>30.05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104</v>
      </c>
      <c r="CA116">
        <v>60</v>
      </c>
      <c r="CE116">
        <v>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100"/>
        <v>25998.76</v>
      </c>
      <c r="CQ116">
        <f t="shared" si="101"/>
        <v>0</v>
      </c>
      <c r="CR116">
        <f t="shared" si="102"/>
        <v>4885.0295999999998</v>
      </c>
      <c r="CS116">
        <f t="shared" si="103"/>
        <v>2841.5280000000002</v>
      </c>
      <c r="CT116">
        <f t="shared" si="104"/>
        <v>17722.588500000002</v>
      </c>
      <c r="CU116">
        <f t="shared" si="105"/>
        <v>0</v>
      </c>
      <c r="CV116">
        <f t="shared" si="106"/>
        <v>68.260000000000005</v>
      </c>
      <c r="CW116">
        <f t="shared" si="107"/>
        <v>9.4</v>
      </c>
      <c r="CX116">
        <f t="shared" si="108"/>
        <v>0</v>
      </c>
      <c r="CY116">
        <f t="shared" si="109"/>
        <v>24594.689599999998</v>
      </c>
      <c r="CZ116">
        <f t="shared" si="110"/>
        <v>14189.243999999999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0</v>
      </c>
      <c r="DO116">
        <v>0</v>
      </c>
      <c r="DP116">
        <v>1</v>
      </c>
      <c r="DQ116">
        <v>1</v>
      </c>
      <c r="DU116">
        <v>1003</v>
      </c>
      <c r="DV116" t="s">
        <v>191</v>
      </c>
      <c r="DW116" t="s">
        <v>191</v>
      </c>
      <c r="DX116">
        <v>100</v>
      </c>
      <c r="EE116">
        <v>42018777</v>
      </c>
      <c r="EF116">
        <v>6</v>
      </c>
      <c r="EG116" t="s">
        <v>20</v>
      </c>
      <c r="EH116">
        <v>0</v>
      </c>
      <c r="EI116" t="s">
        <v>3</v>
      </c>
      <c r="EJ116">
        <v>1</v>
      </c>
      <c r="EK116">
        <v>68001</v>
      </c>
      <c r="EL116" t="s">
        <v>21</v>
      </c>
      <c r="EM116" t="s">
        <v>22</v>
      </c>
      <c r="EO116" t="s">
        <v>3</v>
      </c>
      <c r="EQ116">
        <v>0</v>
      </c>
      <c r="ER116">
        <v>1070.58</v>
      </c>
      <c r="ES116">
        <v>0</v>
      </c>
      <c r="ET116">
        <v>480.81</v>
      </c>
      <c r="EU116">
        <v>94.56</v>
      </c>
      <c r="EV116">
        <v>589.77</v>
      </c>
      <c r="EW116">
        <v>68.260000000000005</v>
      </c>
      <c r="EX116">
        <v>9.4</v>
      </c>
      <c r="EY116">
        <v>0</v>
      </c>
      <c r="FQ116">
        <v>0</v>
      </c>
      <c r="FR116">
        <f t="shared" si="111"/>
        <v>0</v>
      </c>
      <c r="FS116">
        <v>0</v>
      </c>
      <c r="FX116">
        <v>104</v>
      </c>
      <c r="FY116">
        <v>60</v>
      </c>
      <c r="GA116" t="s">
        <v>3</v>
      </c>
      <c r="GD116">
        <v>1</v>
      </c>
      <c r="GF116">
        <v>-1357298600</v>
      </c>
      <c r="GG116">
        <v>2</v>
      </c>
      <c r="GH116">
        <v>1</v>
      </c>
      <c r="GI116">
        <v>2</v>
      </c>
      <c r="GJ116">
        <v>0</v>
      </c>
      <c r="GK116">
        <v>0</v>
      </c>
      <c r="GL116">
        <f t="shared" si="112"/>
        <v>0</v>
      </c>
      <c r="GM116">
        <f t="shared" si="113"/>
        <v>64782.69</v>
      </c>
      <c r="GN116">
        <f t="shared" si="114"/>
        <v>64782.69</v>
      </c>
      <c r="GO116">
        <f t="shared" si="115"/>
        <v>0</v>
      </c>
      <c r="GP116">
        <f t="shared" si="116"/>
        <v>0</v>
      </c>
      <c r="GR116">
        <v>0</v>
      </c>
      <c r="GS116">
        <v>3</v>
      </c>
      <c r="GT116">
        <v>0</v>
      </c>
      <c r="GU116" t="s">
        <v>3</v>
      </c>
      <c r="GV116">
        <f t="shared" si="117"/>
        <v>0</v>
      </c>
      <c r="GW116">
        <v>1</v>
      </c>
      <c r="GX116">
        <f t="shared" si="118"/>
        <v>0</v>
      </c>
      <c r="HA116">
        <v>0</v>
      </c>
      <c r="HB116">
        <v>0</v>
      </c>
      <c r="HC116">
        <f t="shared" si="119"/>
        <v>0</v>
      </c>
      <c r="IK116">
        <v>0</v>
      </c>
    </row>
    <row r="117" spans="1:255" x14ac:dyDescent="0.2">
      <c r="A117" s="2">
        <v>17</v>
      </c>
      <c r="B117" s="2">
        <v>1</v>
      </c>
      <c r="C117" s="2">
        <f>ROW(SmtRes!A169)</f>
        <v>169</v>
      </c>
      <c r="D117" s="2">
        <f>ROW(EtalonRes!A149)</f>
        <v>149</v>
      </c>
      <c r="E117" s="2" t="s">
        <v>28</v>
      </c>
      <c r="F117" s="2" t="s">
        <v>193</v>
      </c>
      <c r="G117" s="2" t="s">
        <v>194</v>
      </c>
      <c r="H117" s="2" t="s">
        <v>195</v>
      </c>
      <c r="I117" s="2">
        <f>ROUND(48.6/100,9)</f>
        <v>0.48599999999999999</v>
      </c>
      <c r="J117" s="2">
        <v>0</v>
      </c>
      <c r="K117" s="2"/>
      <c r="L117" s="2"/>
      <c r="M117" s="2"/>
      <c r="N117" s="2"/>
      <c r="O117" s="2">
        <f t="shared" si="83"/>
        <v>18321.16</v>
      </c>
      <c r="P117" s="2">
        <f t="shared" si="84"/>
        <v>0</v>
      </c>
      <c r="Q117" s="2">
        <f t="shared" si="85"/>
        <v>0</v>
      </c>
      <c r="R117" s="2">
        <f t="shared" si="86"/>
        <v>0</v>
      </c>
      <c r="S117" s="2">
        <f t="shared" si="87"/>
        <v>18321.16</v>
      </c>
      <c r="T117" s="2">
        <f t="shared" si="88"/>
        <v>0</v>
      </c>
      <c r="U117" s="2">
        <f t="shared" si="89"/>
        <v>86.070599999999999</v>
      </c>
      <c r="V117" s="2">
        <f t="shared" si="90"/>
        <v>0</v>
      </c>
      <c r="W117" s="2">
        <f t="shared" si="91"/>
        <v>0</v>
      </c>
      <c r="X117" s="2">
        <f t="shared" si="92"/>
        <v>14656.93</v>
      </c>
      <c r="Y117" s="2">
        <f t="shared" si="93"/>
        <v>8244.52</v>
      </c>
      <c r="Z117" s="2"/>
      <c r="AA117" s="2">
        <v>42244862</v>
      </c>
      <c r="AB117" s="2">
        <f t="shared" si="94"/>
        <v>1381.38</v>
      </c>
      <c r="AC117" s="2">
        <f t="shared" si="95"/>
        <v>0</v>
      </c>
      <c r="AD117" s="2">
        <f t="shared" ref="AD117:AD122" si="120">ROUND(((((ET117*1.25))-((EU117*1.25)))+AE117),6)</f>
        <v>0</v>
      </c>
      <c r="AE117" s="2">
        <f t="shared" ref="AE117:AE122" si="121">ROUND(((EU117*1.25)),6)</f>
        <v>0</v>
      </c>
      <c r="AF117" s="2">
        <f t="shared" ref="AF117:AF122" si="122">ROUND(((EV117*1.15)),6)</f>
        <v>1381.38</v>
      </c>
      <c r="AG117" s="2">
        <f t="shared" si="97"/>
        <v>0</v>
      </c>
      <c r="AH117" s="2">
        <f t="shared" ref="AH117:AH122" si="123">((EW117*1.15))</f>
        <v>177.1</v>
      </c>
      <c r="AI117" s="2">
        <f t="shared" ref="AI117:AI122" si="124">((EX117*1.25))</f>
        <v>0</v>
      </c>
      <c r="AJ117" s="2">
        <f t="shared" si="99"/>
        <v>0</v>
      </c>
      <c r="AK117" s="2">
        <v>1201.2</v>
      </c>
      <c r="AL117" s="2">
        <v>0</v>
      </c>
      <c r="AM117" s="2">
        <v>0</v>
      </c>
      <c r="AN117" s="2">
        <v>0</v>
      </c>
      <c r="AO117" s="2">
        <v>1201.2</v>
      </c>
      <c r="AP117" s="2">
        <v>0</v>
      </c>
      <c r="AQ117" s="2">
        <v>154</v>
      </c>
      <c r="AR117" s="2">
        <v>0</v>
      </c>
      <c r="AS117" s="2">
        <v>0</v>
      </c>
      <c r="AT117" s="2">
        <v>80</v>
      </c>
      <c r="AU117" s="2">
        <v>45</v>
      </c>
      <c r="AV117" s="2">
        <v>1</v>
      </c>
      <c r="AW117" s="2">
        <v>1</v>
      </c>
      <c r="AX117" s="2"/>
      <c r="AY117" s="2"/>
      <c r="AZ117" s="2">
        <v>1</v>
      </c>
      <c r="BA117" s="2">
        <v>27.29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0</v>
      </c>
      <c r="BI117" s="2">
        <v>1</v>
      </c>
      <c r="BJ117" s="2" t="s">
        <v>196</v>
      </c>
      <c r="BK117" s="2"/>
      <c r="BL117" s="2"/>
      <c r="BM117" s="2">
        <v>1003</v>
      </c>
      <c r="BN117" s="2">
        <v>0</v>
      </c>
      <c r="BO117" s="2" t="s">
        <v>193</v>
      </c>
      <c r="BP117" s="2">
        <v>1</v>
      </c>
      <c r="BQ117" s="2">
        <v>2</v>
      </c>
      <c r="BR117" s="2">
        <v>0</v>
      </c>
      <c r="BS117" s="2">
        <v>27.29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80</v>
      </c>
      <c r="CA117" s="2">
        <v>45</v>
      </c>
      <c r="CB117" s="2"/>
      <c r="CC117" s="2"/>
      <c r="CD117" s="2"/>
      <c r="CE117" s="2">
        <v>0</v>
      </c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575</v>
      </c>
      <c r="CO117" s="2">
        <v>0</v>
      </c>
      <c r="CP117" s="2">
        <f t="shared" si="100"/>
        <v>18321.16</v>
      </c>
      <c r="CQ117" s="2">
        <f t="shared" si="101"/>
        <v>0</v>
      </c>
      <c r="CR117" s="2">
        <f t="shared" si="102"/>
        <v>0</v>
      </c>
      <c r="CS117" s="2">
        <f t="shared" si="103"/>
        <v>0</v>
      </c>
      <c r="CT117" s="2">
        <f t="shared" si="104"/>
        <v>37697.860200000003</v>
      </c>
      <c r="CU117" s="2">
        <f t="shared" si="105"/>
        <v>0</v>
      </c>
      <c r="CV117" s="2">
        <f t="shared" si="106"/>
        <v>177.1</v>
      </c>
      <c r="CW117" s="2">
        <f t="shared" si="107"/>
        <v>0</v>
      </c>
      <c r="CX117" s="2">
        <f t="shared" si="108"/>
        <v>0</v>
      </c>
      <c r="CY117" s="2">
        <f t="shared" si="109"/>
        <v>14656.928</v>
      </c>
      <c r="CZ117" s="2">
        <f t="shared" si="110"/>
        <v>8244.521999999999</v>
      </c>
      <c r="DA117" s="2"/>
      <c r="DB117" s="2"/>
      <c r="DC117" s="2" t="s">
        <v>3</v>
      </c>
      <c r="DD117" s="2" t="s">
        <v>3</v>
      </c>
      <c r="DE117" s="2" t="s">
        <v>33</v>
      </c>
      <c r="DF117" s="2" t="s">
        <v>33</v>
      </c>
      <c r="DG117" s="2" t="s">
        <v>34</v>
      </c>
      <c r="DH117" s="2" t="s">
        <v>3</v>
      </c>
      <c r="DI117" s="2" t="s">
        <v>34</v>
      </c>
      <c r="DJ117" s="2" t="s">
        <v>33</v>
      </c>
      <c r="DK117" s="2" t="s">
        <v>3</v>
      </c>
      <c r="DL117" s="2" t="s">
        <v>3</v>
      </c>
      <c r="DM117" s="2" t="s">
        <v>3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1013</v>
      </c>
      <c r="DV117" s="2" t="s">
        <v>195</v>
      </c>
      <c r="DW117" s="2" t="s">
        <v>195</v>
      </c>
      <c r="DX117" s="2">
        <v>1</v>
      </c>
      <c r="DY117" s="2"/>
      <c r="DZ117" s="2"/>
      <c r="EA117" s="2"/>
      <c r="EB117" s="2"/>
      <c r="EC117" s="2"/>
      <c r="ED117" s="2"/>
      <c r="EE117" s="2">
        <v>42018627</v>
      </c>
      <c r="EF117" s="2">
        <v>2</v>
      </c>
      <c r="EG117" s="2" t="s">
        <v>35</v>
      </c>
      <c r="EH117" s="2">
        <v>0</v>
      </c>
      <c r="EI117" s="2" t="s">
        <v>3</v>
      </c>
      <c r="EJ117" s="2">
        <v>1</v>
      </c>
      <c r="EK117" s="2">
        <v>1003</v>
      </c>
      <c r="EL117" s="2" t="s">
        <v>197</v>
      </c>
      <c r="EM117" s="2" t="s">
        <v>198</v>
      </c>
      <c r="EN117" s="2"/>
      <c r="EO117" s="2" t="s">
        <v>38</v>
      </c>
      <c r="EP117" s="2"/>
      <c r="EQ117" s="2">
        <v>0</v>
      </c>
      <c r="ER117" s="2">
        <v>1201.2</v>
      </c>
      <c r="ES117" s="2">
        <v>0</v>
      </c>
      <c r="ET117" s="2">
        <v>0</v>
      </c>
      <c r="EU117" s="2">
        <v>0</v>
      </c>
      <c r="EV117" s="2">
        <v>1201.2</v>
      </c>
      <c r="EW117" s="2">
        <v>154</v>
      </c>
      <c r="EX117" s="2">
        <v>0</v>
      </c>
      <c r="EY117" s="2">
        <v>0</v>
      </c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t="shared" si="111"/>
        <v>0</v>
      </c>
      <c r="FS117" s="2">
        <v>0</v>
      </c>
      <c r="FT117" s="2"/>
      <c r="FU117" s="2"/>
      <c r="FV117" s="2"/>
      <c r="FW117" s="2"/>
      <c r="FX117" s="2">
        <v>80</v>
      </c>
      <c r="FY117" s="2">
        <v>45</v>
      </c>
      <c r="FZ117" s="2"/>
      <c r="GA117" s="2" t="s">
        <v>3</v>
      </c>
      <c r="GB117" s="2"/>
      <c r="GC117" s="2"/>
      <c r="GD117" s="2">
        <v>1</v>
      </c>
      <c r="GE117" s="2"/>
      <c r="GF117" s="2">
        <v>288614593</v>
      </c>
      <c r="GG117" s="2">
        <v>2</v>
      </c>
      <c r="GH117" s="2">
        <v>1</v>
      </c>
      <c r="GI117" s="2">
        <v>2</v>
      </c>
      <c r="GJ117" s="2">
        <v>0</v>
      </c>
      <c r="GK117" s="2">
        <v>0</v>
      </c>
      <c r="GL117" s="2">
        <f t="shared" si="112"/>
        <v>0</v>
      </c>
      <c r="GM117" s="2">
        <f t="shared" si="113"/>
        <v>41222.61</v>
      </c>
      <c r="GN117" s="2">
        <f t="shared" si="114"/>
        <v>41222.61</v>
      </c>
      <c r="GO117" s="2">
        <f t="shared" si="115"/>
        <v>0</v>
      </c>
      <c r="GP117" s="2">
        <f t="shared" si="116"/>
        <v>0</v>
      </c>
      <c r="GQ117" s="2"/>
      <c r="GR117" s="2">
        <v>0</v>
      </c>
      <c r="GS117" s="2">
        <v>3</v>
      </c>
      <c r="GT117" s="2">
        <v>0</v>
      </c>
      <c r="GU117" s="2" t="s">
        <v>3</v>
      </c>
      <c r="GV117" s="2">
        <f t="shared" si="117"/>
        <v>0</v>
      </c>
      <c r="GW117" s="2">
        <v>1</v>
      </c>
      <c r="GX117" s="2">
        <f t="shared" si="118"/>
        <v>0</v>
      </c>
      <c r="GY117" s="2"/>
      <c r="GZ117" s="2"/>
      <c r="HA117" s="2">
        <v>0</v>
      </c>
      <c r="HB117" s="2">
        <v>0</v>
      </c>
      <c r="HC117" s="2">
        <f t="shared" si="119"/>
        <v>0</v>
      </c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>
        <v>0</v>
      </c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x14ac:dyDescent="0.2">
      <c r="A118">
        <v>17</v>
      </c>
      <c r="B118">
        <v>1</v>
      </c>
      <c r="C118">
        <f>ROW(SmtRes!A170)</f>
        <v>170</v>
      </c>
      <c r="D118">
        <f>ROW(EtalonRes!A150)</f>
        <v>150</v>
      </c>
      <c r="E118" t="s">
        <v>28</v>
      </c>
      <c r="F118" t="s">
        <v>193</v>
      </c>
      <c r="G118" t="s">
        <v>194</v>
      </c>
      <c r="H118" t="s">
        <v>195</v>
      </c>
      <c r="I118">
        <f>ROUND(48.6/100,9)</f>
        <v>0.48599999999999999</v>
      </c>
      <c r="J118">
        <v>0</v>
      </c>
      <c r="O118">
        <f t="shared" si="83"/>
        <v>20174.09</v>
      </c>
      <c r="P118">
        <f t="shared" si="84"/>
        <v>0</v>
      </c>
      <c r="Q118">
        <f t="shared" si="85"/>
        <v>0</v>
      </c>
      <c r="R118">
        <f t="shared" si="86"/>
        <v>0</v>
      </c>
      <c r="S118">
        <f t="shared" si="87"/>
        <v>20174.09</v>
      </c>
      <c r="T118">
        <f t="shared" si="88"/>
        <v>0</v>
      </c>
      <c r="U118">
        <f t="shared" si="89"/>
        <v>86.070599999999999</v>
      </c>
      <c r="V118">
        <f t="shared" si="90"/>
        <v>0</v>
      </c>
      <c r="W118">
        <f t="shared" si="91"/>
        <v>0</v>
      </c>
      <c r="X118">
        <f t="shared" si="92"/>
        <v>16139.27</v>
      </c>
      <c r="Y118">
        <f t="shared" si="93"/>
        <v>9078.34</v>
      </c>
      <c r="AA118">
        <v>42244845</v>
      </c>
      <c r="AB118">
        <f t="shared" si="94"/>
        <v>1381.38</v>
      </c>
      <c r="AC118">
        <f t="shared" si="95"/>
        <v>0</v>
      </c>
      <c r="AD118">
        <f t="shared" si="120"/>
        <v>0</v>
      </c>
      <c r="AE118">
        <f t="shared" si="121"/>
        <v>0</v>
      </c>
      <c r="AF118">
        <f t="shared" si="122"/>
        <v>1381.38</v>
      </c>
      <c r="AG118">
        <f t="shared" si="97"/>
        <v>0</v>
      </c>
      <c r="AH118">
        <f t="shared" si="123"/>
        <v>177.1</v>
      </c>
      <c r="AI118">
        <f t="shared" si="124"/>
        <v>0</v>
      </c>
      <c r="AJ118">
        <f t="shared" si="99"/>
        <v>0</v>
      </c>
      <c r="AK118">
        <v>1201.2</v>
      </c>
      <c r="AL118">
        <v>0</v>
      </c>
      <c r="AM118">
        <v>0</v>
      </c>
      <c r="AN118">
        <v>0</v>
      </c>
      <c r="AO118">
        <v>1201.2</v>
      </c>
      <c r="AP118">
        <v>0</v>
      </c>
      <c r="AQ118">
        <v>154</v>
      </c>
      <c r="AR118">
        <v>0</v>
      </c>
      <c r="AS118">
        <v>0</v>
      </c>
      <c r="AT118">
        <v>80</v>
      </c>
      <c r="AU118">
        <v>45</v>
      </c>
      <c r="AV118">
        <v>1</v>
      </c>
      <c r="AW118">
        <v>1</v>
      </c>
      <c r="AZ118">
        <v>1</v>
      </c>
      <c r="BA118">
        <v>30.05</v>
      </c>
      <c r="BB118">
        <v>1</v>
      </c>
      <c r="BC118">
        <v>1</v>
      </c>
      <c r="BD118" t="s">
        <v>3</v>
      </c>
      <c r="BE118" t="s">
        <v>3</v>
      </c>
      <c r="BF118" t="s">
        <v>3</v>
      </c>
      <c r="BG118" t="s">
        <v>3</v>
      </c>
      <c r="BH118">
        <v>0</v>
      </c>
      <c r="BI118">
        <v>1</v>
      </c>
      <c r="BJ118" t="s">
        <v>196</v>
      </c>
      <c r="BM118">
        <v>1003</v>
      </c>
      <c r="BN118">
        <v>0</v>
      </c>
      <c r="BO118" t="s">
        <v>193</v>
      </c>
      <c r="BP118">
        <v>1</v>
      </c>
      <c r="BQ118">
        <v>2</v>
      </c>
      <c r="BR118">
        <v>0</v>
      </c>
      <c r="BS118">
        <v>30.05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80</v>
      </c>
      <c r="CA118">
        <v>45</v>
      </c>
      <c r="CE118">
        <v>0</v>
      </c>
      <c r="CF118">
        <v>0</v>
      </c>
      <c r="CG118">
        <v>0</v>
      </c>
      <c r="CM118">
        <v>0</v>
      </c>
      <c r="CN118" t="s">
        <v>575</v>
      </c>
      <c r="CO118">
        <v>0</v>
      </c>
      <c r="CP118">
        <f t="shared" si="100"/>
        <v>20174.09</v>
      </c>
      <c r="CQ118">
        <f t="shared" si="101"/>
        <v>0</v>
      </c>
      <c r="CR118">
        <f t="shared" si="102"/>
        <v>0</v>
      </c>
      <c r="CS118">
        <f t="shared" si="103"/>
        <v>0</v>
      </c>
      <c r="CT118">
        <f t="shared" si="104"/>
        <v>41510.469000000005</v>
      </c>
      <c r="CU118">
        <f t="shared" si="105"/>
        <v>0</v>
      </c>
      <c r="CV118">
        <f t="shared" si="106"/>
        <v>177.1</v>
      </c>
      <c r="CW118">
        <f t="shared" si="107"/>
        <v>0</v>
      </c>
      <c r="CX118">
        <f t="shared" si="108"/>
        <v>0</v>
      </c>
      <c r="CY118">
        <f t="shared" si="109"/>
        <v>16139.271999999999</v>
      </c>
      <c r="CZ118">
        <f t="shared" si="110"/>
        <v>9078.3405000000002</v>
      </c>
      <c r="DC118" t="s">
        <v>3</v>
      </c>
      <c r="DD118" t="s">
        <v>3</v>
      </c>
      <c r="DE118" t="s">
        <v>33</v>
      </c>
      <c r="DF118" t="s">
        <v>33</v>
      </c>
      <c r="DG118" t="s">
        <v>34</v>
      </c>
      <c r="DH118" t="s">
        <v>3</v>
      </c>
      <c r="DI118" t="s">
        <v>34</v>
      </c>
      <c r="DJ118" t="s">
        <v>33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1013</v>
      </c>
      <c r="DV118" t="s">
        <v>195</v>
      </c>
      <c r="DW118" t="s">
        <v>195</v>
      </c>
      <c r="DX118">
        <v>1</v>
      </c>
      <c r="EE118">
        <v>42018627</v>
      </c>
      <c r="EF118">
        <v>2</v>
      </c>
      <c r="EG118" t="s">
        <v>35</v>
      </c>
      <c r="EH118">
        <v>0</v>
      </c>
      <c r="EI118" t="s">
        <v>3</v>
      </c>
      <c r="EJ118">
        <v>1</v>
      </c>
      <c r="EK118">
        <v>1003</v>
      </c>
      <c r="EL118" t="s">
        <v>197</v>
      </c>
      <c r="EM118" t="s">
        <v>198</v>
      </c>
      <c r="EO118" t="s">
        <v>38</v>
      </c>
      <c r="EQ118">
        <v>0</v>
      </c>
      <c r="ER118">
        <v>1201.2</v>
      </c>
      <c r="ES118">
        <v>0</v>
      </c>
      <c r="ET118">
        <v>0</v>
      </c>
      <c r="EU118">
        <v>0</v>
      </c>
      <c r="EV118">
        <v>1201.2</v>
      </c>
      <c r="EW118">
        <v>154</v>
      </c>
      <c r="EX118">
        <v>0</v>
      </c>
      <c r="EY118">
        <v>0</v>
      </c>
      <c r="FQ118">
        <v>0</v>
      </c>
      <c r="FR118">
        <f t="shared" si="111"/>
        <v>0</v>
      </c>
      <c r="FS118">
        <v>0</v>
      </c>
      <c r="FX118">
        <v>80</v>
      </c>
      <c r="FY118">
        <v>45</v>
      </c>
      <c r="GA118" t="s">
        <v>3</v>
      </c>
      <c r="GD118">
        <v>1</v>
      </c>
      <c r="GF118">
        <v>288614593</v>
      </c>
      <c r="GG118">
        <v>2</v>
      </c>
      <c r="GH118">
        <v>1</v>
      </c>
      <c r="GI118">
        <v>2</v>
      </c>
      <c r="GJ118">
        <v>0</v>
      </c>
      <c r="GK118">
        <v>0</v>
      </c>
      <c r="GL118">
        <f t="shared" si="112"/>
        <v>0</v>
      </c>
      <c r="GM118">
        <f t="shared" si="113"/>
        <v>45391.7</v>
      </c>
      <c r="GN118">
        <f t="shared" si="114"/>
        <v>45391.7</v>
      </c>
      <c r="GO118">
        <f t="shared" si="115"/>
        <v>0</v>
      </c>
      <c r="GP118">
        <f t="shared" si="116"/>
        <v>0</v>
      </c>
      <c r="GR118">
        <v>0</v>
      </c>
      <c r="GS118">
        <v>3</v>
      </c>
      <c r="GT118">
        <v>0</v>
      </c>
      <c r="GU118" t="s">
        <v>3</v>
      </c>
      <c r="GV118">
        <f t="shared" si="117"/>
        <v>0</v>
      </c>
      <c r="GW118">
        <v>1</v>
      </c>
      <c r="GX118">
        <f t="shared" si="118"/>
        <v>0</v>
      </c>
      <c r="HA118">
        <v>0</v>
      </c>
      <c r="HB118">
        <v>0</v>
      </c>
      <c r="HC118">
        <f t="shared" si="119"/>
        <v>0</v>
      </c>
      <c r="IK118">
        <v>0</v>
      </c>
    </row>
    <row r="119" spans="1:255" x14ac:dyDescent="0.2">
      <c r="A119" s="2">
        <v>17</v>
      </c>
      <c r="B119" s="2">
        <v>1</v>
      </c>
      <c r="C119" s="2">
        <f>ROW(SmtRes!A173)</f>
        <v>173</v>
      </c>
      <c r="D119" s="2">
        <f>ROW(EtalonRes!A153)</f>
        <v>153</v>
      </c>
      <c r="E119" s="2" t="s">
        <v>39</v>
      </c>
      <c r="F119" s="2" t="s">
        <v>199</v>
      </c>
      <c r="G119" s="2" t="s">
        <v>200</v>
      </c>
      <c r="H119" s="2" t="s">
        <v>201</v>
      </c>
      <c r="I119" s="2">
        <f>ROUND(97.16/100,9)</f>
        <v>0.97160000000000002</v>
      </c>
      <c r="J119" s="2">
        <v>0</v>
      </c>
      <c r="K119" s="2"/>
      <c r="L119" s="2"/>
      <c r="M119" s="2"/>
      <c r="N119" s="2"/>
      <c r="O119" s="2">
        <f t="shared" si="83"/>
        <v>3100.35</v>
      </c>
      <c r="P119" s="2">
        <f t="shared" si="84"/>
        <v>2182.5</v>
      </c>
      <c r="Q119" s="2">
        <f t="shared" si="85"/>
        <v>20.46</v>
      </c>
      <c r="R119" s="2">
        <f t="shared" si="86"/>
        <v>0</v>
      </c>
      <c r="S119" s="2">
        <f t="shared" si="87"/>
        <v>897.39</v>
      </c>
      <c r="T119" s="2">
        <f t="shared" si="88"/>
        <v>0</v>
      </c>
      <c r="U119" s="2">
        <f t="shared" si="89"/>
        <v>3.8548229999999997</v>
      </c>
      <c r="V119" s="2">
        <f t="shared" si="90"/>
        <v>0</v>
      </c>
      <c r="W119" s="2">
        <f t="shared" si="91"/>
        <v>0</v>
      </c>
      <c r="X119" s="2">
        <f t="shared" si="92"/>
        <v>1103.79</v>
      </c>
      <c r="Y119" s="2">
        <f t="shared" si="93"/>
        <v>673.04</v>
      </c>
      <c r="Z119" s="2"/>
      <c r="AA119" s="2">
        <v>42244862</v>
      </c>
      <c r="AB119" s="2">
        <f t="shared" si="94"/>
        <v>760.62950000000001</v>
      </c>
      <c r="AC119" s="2">
        <f t="shared" si="95"/>
        <v>724.61</v>
      </c>
      <c r="AD119" s="2">
        <f t="shared" si="120"/>
        <v>2.1749999999999998</v>
      </c>
      <c r="AE119" s="2">
        <f t="shared" si="121"/>
        <v>0</v>
      </c>
      <c r="AF119" s="2">
        <f t="shared" si="122"/>
        <v>33.844499999999996</v>
      </c>
      <c r="AG119" s="2">
        <f t="shared" si="97"/>
        <v>0</v>
      </c>
      <c r="AH119" s="2">
        <f t="shared" si="123"/>
        <v>3.9674999999999998</v>
      </c>
      <c r="AI119" s="2">
        <f t="shared" si="124"/>
        <v>0</v>
      </c>
      <c r="AJ119" s="2">
        <f t="shared" si="99"/>
        <v>0</v>
      </c>
      <c r="AK119" s="2">
        <v>755.78</v>
      </c>
      <c r="AL119" s="2">
        <v>724.61</v>
      </c>
      <c r="AM119" s="2">
        <v>1.74</v>
      </c>
      <c r="AN119" s="2">
        <v>0</v>
      </c>
      <c r="AO119" s="2">
        <v>29.43</v>
      </c>
      <c r="AP119" s="2">
        <v>0</v>
      </c>
      <c r="AQ119" s="2">
        <v>3.45</v>
      </c>
      <c r="AR119" s="2">
        <v>0</v>
      </c>
      <c r="AS119" s="2">
        <v>0</v>
      </c>
      <c r="AT119" s="2">
        <v>123</v>
      </c>
      <c r="AU119" s="2">
        <v>75</v>
      </c>
      <c r="AV119" s="2">
        <v>1</v>
      </c>
      <c r="AW119" s="2">
        <v>1</v>
      </c>
      <c r="AX119" s="2"/>
      <c r="AY119" s="2"/>
      <c r="AZ119" s="2">
        <v>1</v>
      </c>
      <c r="BA119" s="2">
        <v>27.29</v>
      </c>
      <c r="BB119" s="2">
        <v>9.68</v>
      </c>
      <c r="BC119" s="2">
        <v>3.1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0</v>
      </c>
      <c r="BI119" s="2">
        <v>1</v>
      </c>
      <c r="BJ119" s="2" t="s">
        <v>202</v>
      </c>
      <c r="BK119" s="2"/>
      <c r="BL119" s="2"/>
      <c r="BM119" s="2">
        <v>11001</v>
      </c>
      <c r="BN119" s="2">
        <v>0</v>
      </c>
      <c r="BO119" s="2" t="s">
        <v>199</v>
      </c>
      <c r="BP119" s="2">
        <v>1</v>
      </c>
      <c r="BQ119" s="2">
        <v>2</v>
      </c>
      <c r="BR119" s="2">
        <v>0</v>
      </c>
      <c r="BS119" s="2">
        <v>27.29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123</v>
      </c>
      <c r="CA119" s="2">
        <v>75</v>
      </c>
      <c r="CB119" s="2"/>
      <c r="CC119" s="2"/>
      <c r="CD119" s="2"/>
      <c r="CE119" s="2">
        <v>0</v>
      </c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575</v>
      </c>
      <c r="CO119" s="2">
        <v>0</v>
      </c>
      <c r="CP119" s="2">
        <f t="shared" si="100"/>
        <v>3100.35</v>
      </c>
      <c r="CQ119" s="2">
        <f t="shared" si="101"/>
        <v>2246.2910000000002</v>
      </c>
      <c r="CR119" s="2">
        <f t="shared" si="102"/>
        <v>21.053999999999998</v>
      </c>
      <c r="CS119" s="2">
        <f t="shared" si="103"/>
        <v>0</v>
      </c>
      <c r="CT119" s="2">
        <f t="shared" si="104"/>
        <v>923.61640499999987</v>
      </c>
      <c r="CU119" s="2">
        <f t="shared" si="105"/>
        <v>0</v>
      </c>
      <c r="CV119" s="2">
        <f t="shared" si="106"/>
        <v>3.9674999999999998</v>
      </c>
      <c r="CW119" s="2">
        <f t="shared" si="107"/>
        <v>0</v>
      </c>
      <c r="CX119" s="2">
        <f t="shared" si="108"/>
        <v>0</v>
      </c>
      <c r="CY119" s="2">
        <f t="shared" si="109"/>
        <v>1103.7897</v>
      </c>
      <c r="CZ119" s="2">
        <f t="shared" si="110"/>
        <v>673.04250000000002</v>
      </c>
      <c r="DA119" s="2"/>
      <c r="DB119" s="2"/>
      <c r="DC119" s="2" t="s">
        <v>3</v>
      </c>
      <c r="DD119" s="2" t="s">
        <v>3</v>
      </c>
      <c r="DE119" s="2" t="s">
        <v>33</v>
      </c>
      <c r="DF119" s="2" t="s">
        <v>33</v>
      </c>
      <c r="DG119" s="2" t="s">
        <v>34</v>
      </c>
      <c r="DH119" s="2" t="s">
        <v>3</v>
      </c>
      <c r="DI119" s="2" t="s">
        <v>34</v>
      </c>
      <c r="DJ119" s="2" t="s">
        <v>33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1013</v>
      </c>
      <c r="DV119" s="2" t="s">
        <v>201</v>
      </c>
      <c r="DW119" s="2" t="s">
        <v>201</v>
      </c>
      <c r="DX119" s="2">
        <v>1</v>
      </c>
      <c r="DY119" s="2"/>
      <c r="DZ119" s="2"/>
      <c r="EA119" s="2"/>
      <c r="EB119" s="2"/>
      <c r="EC119" s="2"/>
      <c r="ED119" s="2"/>
      <c r="EE119" s="2">
        <v>42018652</v>
      </c>
      <c r="EF119" s="2">
        <v>2</v>
      </c>
      <c r="EG119" s="2" t="s">
        <v>35</v>
      </c>
      <c r="EH119" s="2">
        <v>0</v>
      </c>
      <c r="EI119" s="2" t="s">
        <v>3</v>
      </c>
      <c r="EJ119" s="2">
        <v>1</v>
      </c>
      <c r="EK119" s="2">
        <v>11001</v>
      </c>
      <c r="EL119" s="2" t="s">
        <v>79</v>
      </c>
      <c r="EM119" s="2" t="s">
        <v>80</v>
      </c>
      <c r="EN119" s="2"/>
      <c r="EO119" s="2" t="s">
        <v>38</v>
      </c>
      <c r="EP119" s="2"/>
      <c r="EQ119" s="2">
        <v>0</v>
      </c>
      <c r="ER119" s="2">
        <v>755.78</v>
      </c>
      <c r="ES119" s="2">
        <v>724.61</v>
      </c>
      <c r="ET119" s="2">
        <v>1.74</v>
      </c>
      <c r="EU119" s="2">
        <v>0</v>
      </c>
      <c r="EV119" s="2">
        <v>29.43</v>
      </c>
      <c r="EW119" s="2">
        <v>3.45</v>
      </c>
      <c r="EX119" s="2">
        <v>0</v>
      </c>
      <c r="EY119" s="2">
        <v>0</v>
      </c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111"/>
        <v>0</v>
      </c>
      <c r="FS119" s="2">
        <v>0</v>
      </c>
      <c r="FT119" s="2"/>
      <c r="FU119" s="2"/>
      <c r="FV119" s="2"/>
      <c r="FW119" s="2"/>
      <c r="FX119" s="2">
        <v>123</v>
      </c>
      <c r="FY119" s="2">
        <v>75</v>
      </c>
      <c r="FZ119" s="2"/>
      <c r="GA119" s="2" t="s">
        <v>3</v>
      </c>
      <c r="GB119" s="2"/>
      <c r="GC119" s="2"/>
      <c r="GD119" s="2">
        <v>1</v>
      </c>
      <c r="GE119" s="2"/>
      <c r="GF119" s="2">
        <v>1768103716</v>
      </c>
      <c r="GG119" s="2">
        <v>2</v>
      </c>
      <c r="GH119" s="2">
        <v>1</v>
      </c>
      <c r="GI119" s="2">
        <v>2</v>
      </c>
      <c r="GJ119" s="2">
        <v>0</v>
      </c>
      <c r="GK119" s="2">
        <v>0</v>
      </c>
      <c r="GL119" s="2">
        <f t="shared" si="112"/>
        <v>0</v>
      </c>
      <c r="GM119" s="2">
        <f t="shared" si="113"/>
        <v>4877.18</v>
      </c>
      <c r="GN119" s="2">
        <f t="shared" si="114"/>
        <v>4877.18</v>
      </c>
      <c r="GO119" s="2">
        <f t="shared" si="115"/>
        <v>0</v>
      </c>
      <c r="GP119" s="2">
        <f t="shared" si="116"/>
        <v>0</v>
      </c>
      <c r="GQ119" s="2"/>
      <c r="GR119" s="2">
        <v>0</v>
      </c>
      <c r="GS119" s="2">
        <v>3</v>
      </c>
      <c r="GT119" s="2">
        <v>0</v>
      </c>
      <c r="GU119" s="2" t="s">
        <v>3</v>
      </c>
      <c r="GV119" s="2">
        <f t="shared" si="117"/>
        <v>0</v>
      </c>
      <c r="GW119" s="2">
        <v>1</v>
      </c>
      <c r="GX119" s="2">
        <f t="shared" si="118"/>
        <v>0</v>
      </c>
      <c r="GY119" s="2"/>
      <c r="GZ119" s="2"/>
      <c r="HA119" s="2">
        <v>0</v>
      </c>
      <c r="HB119" s="2">
        <v>0</v>
      </c>
      <c r="HC119" s="2">
        <f t="shared" si="119"/>
        <v>0</v>
      </c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0</v>
      </c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x14ac:dyDescent="0.2">
      <c r="A120">
        <v>17</v>
      </c>
      <c r="B120">
        <v>1</v>
      </c>
      <c r="C120">
        <f>ROW(SmtRes!A176)</f>
        <v>176</v>
      </c>
      <c r="D120">
        <f>ROW(EtalonRes!A156)</f>
        <v>156</v>
      </c>
      <c r="E120" t="s">
        <v>39</v>
      </c>
      <c r="F120" t="s">
        <v>199</v>
      </c>
      <c r="G120" t="s">
        <v>200</v>
      </c>
      <c r="H120" t="s">
        <v>201</v>
      </c>
      <c r="I120">
        <f>ROUND(97.16/100,9)</f>
        <v>0.97160000000000002</v>
      </c>
      <c r="J120">
        <v>0</v>
      </c>
      <c r="O120">
        <f t="shared" si="83"/>
        <v>3121.78</v>
      </c>
      <c r="P120">
        <f t="shared" si="84"/>
        <v>2112.09</v>
      </c>
      <c r="Q120">
        <f t="shared" si="85"/>
        <v>21.55</v>
      </c>
      <c r="R120">
        <f t="shared" si="86"/>
        <v>0</v>
      </c>
      <c r="S120">
        <f t="shared" si="87"/>
        <v>988.14</v>
      </c>
      <c r="T120">
        <f t="shared" si="88"/>
        <v>0</v>
      </c>
      <c r="U120">
        <f t="shared" si="89"/>
        <v>3.8548229999999997</v>
      </c>
      <c r="V120">
        <f t="shared" si="90"/>
        <v>0</v>
      </c>
      <c r="W120">
        <f t="shared" si="91"/>
        <v>0</v>
      </c>
      <c r="X120">
        <f t="shared" si="92"/>
        <v>1215.4100000000001</v>
      </c>
      <c r="Y120">
        <f t="shared" si="93"/>
        <v>741.11</v>
      </c>
      <c r="AA120">
        <v>42244845</v>
      </c>
      <c r="AB120">
        <f t="shared" si="94"/>
        <v>760.62950000000001</v>
      </c>
      <c r="AC120">
        <f t="shared" si="95"/>
        <v>724.61</v>
      </c>
      <c r="AD120">
        <f t="shared" si="120"/>
        <v>2.1749999999999998</v>
      </c>
      <c r="AE120">
        <f t="shared" si="121"/>
        <v>0</v>
      </c>
      <c r="AF120">
        <f t="shared" si="122"/>
        <v>33.844499999999996</v>
      </c>
      <c r="AG120">
        <f t="shared" si="97"/>
        <v>0</v>
      </c>
      <c r="AH120">
        <f t="shared" si="123"/>
        <v>3.9674999999999998</v>
      </c>
      <c r="AI120">
        <f t="shared" si="124"/>
        <v>0</v>
      </c>
      <c r="AJ120">
        <f t="shared" si="99"/>
        <v>0</v>
      </c>
      <c r="AK120">
        <v>755.78</v>
      </c>
      <c r="AL120">
        <v>724.61</v>
      </c>
      <c r="AM120">
        <v>1.74</v>
      </c>
      <c r="AN120">
        <v>0</v>
      </c>
      <c r="AO120">
        <v>29.43</v>
      </c>
      <c r="AP120">
        <v>0</v>
      </c>
      <c r="AQ120">
        <v>3.45</v>
      </c>
      <c r="AR120">
        <v>0</v>
      </c>
      <c r="AS120">
        <v>0</v>
      </c>
      <c r="AT120">
        <v>123</v>
      </c>
      <c r="AU120">
        <v>75</v>
      </c>
      <c r="AV120">
        <v>1</v>
      </c>
      <c r="AW120">
        <v>1</v>
      </c>
      <c r="AZ120">
        <v>1</v>
      </c>
      <c r="BA120">
        <v>30.05</v>
      </c>
      <c r="BB120">
        <v>10.199999999999999</v>
      </c>
      <c r="BC120">
        <v>3</v>
      </c>
      <c r="BD120" t="s">
        <v>3</v>
      </c>
      <c r="BE120" t="s">
        <v>3</v>
      </c>
      <c r="BF120" t="s">
        <v>3</v>
      </c>
      <c r="BG120" t="s">
        <v>3</v>
      </c>
      <c r="BH120">
        <v>0</v>
      </c>
      <c r="BI120">
        <v>1</v>
      </c>
      <c r="BJ120" t="s">
        <v>202</v>
      </c>
      <c r="BM120">
        <v>11001</v>
      </c>
      <c r="BN120">
        <v>0</v>
      </c>
      <c r="BO120" t="s">
        <v>199</v>
      </c>
      <c r="BP120">
        <v>1</v>
      </c>
      <c r="BQ120">
        <v>2</v>
      </c>
      <c r="BR120">
        <v>0</v>
      </c>
      <c r="BS120">
        <v>30.05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123</v>
      </c>
      <c r="CA120">
        <v>75</v>
      </c>
      <c r="CE120">
        <v>0</v>
      </c>
      <c r="CF120">
        <v>0</v>
      </c>
      <c r="CG120">
        <v>0</v>
      </c>
      <c r="CM120">
        <v>0</v>
      </c>
      <c r="CN120" t="s">
        <v>575</v>
      </c>
      <c r="CO120">
        <v>0</v>
      </c>
      <c r="CP120">
        <f t="shared" si="100"/>
        <v>3121.78</v>
      </c>
      <c r="CQ120">
        <f t="shared" si="101"/>
        <v>2173.83</v>
      </c>
      <c r="CR120">
        <f t="shared" si="102"/>
        <v>22.184999999999995</v>
      </c>
      <c r="CS120">
        <f t="shared" si="103"/>
        <v>0</v>
      </c>
      <c r="CT120">
        <f t="shared" si="104"/>
        <v>1017.0272249999999</v>
      </c>
      <c r="CU120">
        <f t="shared" si="105"/>
        <v>0</v>
      </c>
      <c r="CV120">
        <f t="shared" si="106"/>
        <v>3.9674999999999998</v>
      </c>
      <c r="CW120">
        <f t="shared" si="107"/>
        <v>0</v>
      </c>
      <c r="CX120">
        <f t="shared" si="108"/>
        <v>0</v>
      </c>
      <c r="CY120">
        <f t="shared" si="109"/>
        <v>1215.4122</v>
      </c>
      <c r="CZ120">
        <f t="shared" si="110"/>
        <v>741.10500000000002</v>
      </c>
      <c r="DC120" t="s">
        <v>3</v>
      </c>
      <c r="DD120" t="s">
        <v>3</v>
      </c>
      <c r="DE120" t="s">
        <v>33</v>
      </c>
      <c r="DF120" t="s">
        <v>33</v>
      </c>
      <c r="DG120" t="s">
        <v>34</v>
      </c>
      <c r="DH120" t="s">
        <v>3</v>
      </c>
      <c r="DI120" t="s">
        <v>34</v>
      </c>
      <c r="DJ120" t="s">
        <v>33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1013</v>
      </c>
      <c r="DV120" t="s">
        <v>201</v>
      </c>
      <c r="DW120" t="s">
        <v>201</v>
      </c>
      <c r="DX120">
        <v>1</v>
      </c>
      <c r="EE120">
        <v>42018652</v>
      </c>
      <c r="EF120">
        <v>2</v>
      </c>
      <c r="EG120" t="s">
        <v>35</v>
      </c>
      <c r="EH120">
        <v>0</v>
      </c>
      <c r="EI120" t="s">
        <v>3</v>
      </c>
      <c r="EJ120">
        <v>1</v>
      </c>
      <c r="EK120">
        <v>11001</v>
      </c>
      <c r="EL120" t="s">
        <v>79</v>
      </c>
      <c r="EM120" t="s">
        <v>80</v>
      </c>
      <c r="EO120" t="s">
        <v>38</v>
      </c>
      <c r="EQ120">
        <v>0</v>
      </c>
      <c r="ER120">
        <v>755.78</v>
      </c>
      <c r="ES120">
        <v>724.61</v>
      </c>
      <c r="ET120">
        <v>1.74</v>
      </c>
      <c r="EU120">
        <v>0</v>
      </c>
      <c r="EV120">
        <v>29.43</v>
      </c>
      <c r="EW120">
        <v>3.45</v>
      </c>
      <c r="EX120">
        <v>0</v>
      </c>
      <c r="EY120">
        <v>0</v>
      </c>
      <c r="FQ120">
        <v>0</v>
      </c>
      <c r="FR120">
        <f t="shared" si="111"/>
        <v>0</v>
      </c>
      <c r="FS120">
        <v>0</v>
      </c>
      <c r="FX120">
        <v>123</v>
      </c>
      <c r="FY120">
        <v>75</v>
      </c>
      <c r="GA120" t="s">
        <v>3</v>
      </c>
      <c r="GD120">
        <v>1</v>
      </c>
      <c r="GF120">
        <v>1768103716</v>
      </c>
      <c r="GG120">
        <v>2</v>
      </c>
      <c r="GH120">
        <v>1</v>
      </c>
      <c r="GI120">
        <v>2</v>
      </c>
      <c r="GJ120">
        <v>0</v>
      </c>
      <c r="GK120">
        <v>0</v>
      </c>
      <c r="GL120">
        <f t="shared" si="112"/>
        <v>0</v>
      </c>
      <c r="GM120">
        <f t="shared" si="113"/>
        <v>5078.3</v>
      </c>
      <c r="GN120">
        <f t="shared" si="114"/>
        <v>5078.3</v>
      </c>
      <c r="GO120">
        <f t="shared" si="115"/>
        <v>0</v>
      </c>
      <c r="GP120">
        <f t="shared" si="116"/>
        <v>0</v>
      </c>
      <c r="GR120">
        <v>0</v>
      </c>
      <c r="GS120">
        <v>3</v>
      </c>
      <c r="GT120">
        <v>0</v>
      </c>
      <c r="GU120" t="s">
        <v>3</v>
      </c>
      <c r="GV120">
        <f t="shared" si="117"/>
        <v>0</v>
      </c>
      <c r="GW120">
        <v>1</v>
      </c>
      <c r="GX120">
        <f t="shared" si="118"/>
        <v>0</v>
      </c>
      <c r="HA120">
        <v>0</v>
      </c>
      <c r="HB120">
        <v>0</v>
      </c>
      <c r="HC120">
        <f t="shared" si="119"/>
        <v>0</v>
      </c>
      <c r="IK120">
        <v>0</v>
      </c>
    </row>
    <row r="121" spans="1:255" x14ac:dyDescent="0.2">
      <c r="A121" s="2">
        <v>17</v>
      </c>
      <c r="B121" s="2">
        <v>1</v>
      </c>
      <c r="C121" s="2">
        <f>ROW(SmtRes!A184)</f>
        <v>184</v>
      </c>
      <c r="D121" s="2">
        <f>ROW(EtalonRes!A164)</f>
        <v>164</v>
      </c>
      <c r="E121" s="2" t="s">
        <v>55</v>
      </c>
      <c r="F121" s="2" t="s">
        <v>203</v>
      </c>
      <c r="G121" s="2" t="s">
        <v>204</v>
      </c>
      <c r="H121" s="2" t="s">
        <v>205</v>
      </c>
      <c r="I121" s="2">
        <f>ROUND(14.574/100,9)</f>
        <v>0.14574000000000001</v>
      </c>
      <c r="J121" s="2">
        <v>0</v>
      </c>
      <c r="K121" s="2"/>
      <c r="L121" s="2"/>
      <c r="M121" s="2"/>
      <c r="N121" s="2"/>
      <c r="O121" s="2">
        <f t="shared" si="83"/>
        <v>3187.48</v>
      </c>
      <c r="P121" s="2">
        <f t="shared" si="84"/>
        <v>14.15</v>
      </c>
      <c r="Q121" s="2">
        <f t="shared" si="85"/>
        <v>2596.71</v>
      </c>
      <c r="R121" s="2">
        <f t="shared" si="86"/>
        <v>882.6</v>
      </c>
      <c r="S121" s="2">
        <f t="shared" si="87"/>
        <v>576.62</v>
      </c>
      <c r="T121" s="2">
        <f t="shared" si="88"/>
        <v>0</v>
      </c>
      <c r="U121" s="2">
        <f t="shared" si="89"/>
        <v>2.6346877200000001</v>
      </c>
      <c r="V121" s="2">
        <f t="shared" si="90"/>
        <v>2.5285890000000002</v>
      </c>
      <c r="W121" s="2">
        <f t="shared" si="91"/>
        <v>0</v>
      </c>
      <c r="X121" s="2">
        <f t="shared" si="92"/>
        <v>2072.09</v>
      </c>
      <c r="Y121" s="2">
        <f t="shared" si="93"/>
        <v>1386.26</v>
      </c>
      <c r="Z121" s="2"/>
      <c r="AA121" s="2">
        <v>42244862</v>
      </c>
      <c r="AB121" s="2">
        <f t="shared" si="94"/>
        <v>2889.9180000000001</v>
      </c>
      <c r="AC121" s="2">
        <f t="shared" si="95"/>
        <v>12.2</v>
      </c>
      <c r="AD121" s="2">
        <f t="shared" si="120"/>
        <v>2732.7375000000002</v>
      </c>
      <c r="AE121" s="2">
        <f t="shared" si="121"/>
        <v>221.91249999999999</v>
      </c>
      <c r="AF121" s="2">
        <f t="shared" si="122"/>
        <v>144.98050000000001</v>
      </c>
      <c r="AG121" s="2">
        <f t="shared" si="97"/>
        <v>0</v>
      </c>
      <c r="AH121" s="2">
        <f t="shared" si="123"/>
        <v>18.077999999999999</v>
      </c>
      <c r="AI121" s="2">
        <f t="shared" si="124"/>
        <v>17.350000000000001</v>
      </c>
      <c r="AJ121" s="2">
        <f t="shared" si="99"/>
        <v>0</v>
      </c>
      <c r="AK121" s="2">
        <v>2324.46</v>
      </c>
      <c r="AL121" s="2">
        <v>12.2</v>
      </c>
      <c r="AM121" s="2">
        <v>2186.19</v>
      </c>
      <c r="AN121" s="2">
        <v>177.53</v>
      </c>
      <c r="AO121" s="2">
        <v>126.07</v>
      </c>
      <c r="AP121" s="2">
        <v>0</v>
      </c>
      <c r="AQ121" s="2">
        <v>15.72</v>
      </c>
      <c r="AR121" s="2">
        <v>13.88</v>
      </c>
      <c r="AS121" s="2">
        <v>0</v>
      </c>
      <c r="AT121" s="2">
        <v>142</v>
      </c>
      <c r="AU121" s="2">
        <v>95</v>
      </c>
      <c r="AV121" s="2">
        <v>1</v>
      </c>
      <c r="AW121" s="2">
        <v>1</v>
      </c>
      <c r="AX121" s="2"/>
      <c r="AY121" s="2"/>
      <c r="AZ121" s="2">
        <v>1</v>
      </c>
      <c r="BA121" s="2">
        <v>27.29</v>
      </c>
      <c r="BB121" s="2">
        <v>6.52</v>
      </c>
      <c r="BC121" s="2">
        <v>7.96</v>
      </c>
      <c r="BD121" s="2" t="s">
        <v>3</v>
      </c>
      <c r="BE121" s="2" t="s">
        <v>3</v>
      </c>
      <c r="BF121" s="2" t="s">
        <v>3</v>
      </c>
      <c r="BG121" s="2" t="s">
        <v>3</v>
      </c>
      <c r="BH121" s="2">
        <v>0</v>
      </c>
      <c r="BI121" s="2">
        <v>1</v>
      </c>
      <c r="BJ121" s="2" t="s">
        <v>206</v>
      </c>
      <c r="BK121" s="2"/>
      <c r="BL121" s="2"/>
      <c r="BM121" s="2">
        <v>27001</v>
      </c>
      <c r="BN121" s="2">
        <v>0</v>
      </c>
      <c r="BO121" s="2" t="s">
        <v>203</v>
      </c>
      <c r="BP121" s="2">
        <v>1</v>
      </c>
      <c r="BQ121" s="2">
        <v>2</v>
      </c>
      <c r="BR121" s="2">
        <v>0</v>
      </c>
      <c r="BS121" s="2">
        <v>27.29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 t="s">
        <v>3</v>
      </c>
      <c r="BZ121" s="2">
        <v>142</v>
      </c>
      <c r="CA121" s="2">
        <v>95</v>
      </c>
      <c r="CB121" s="2"/>
      <c r="CC121" s="2"/>
      <c r="CD121" s="2"/>
      <c r="CE121" s="2">
        <v>0</v>
      </c>
      <c r="CF121" s="2">
        <v>0</v>
      </c>
      <c r="CG121" s="2">
        <v>0</v>
      </c>
      <c r="CH121" s="2"/>
      <c r="CI121" s="2"/>
      <c r="CJ121" s="2"/>
      <c r="CK121" s="2"/>
      <c r="CL121" s="2"/>
      <c r="CM121" s="2">
        <v>0</v>
      </c>
      <c r="CN121" s="2" t="s">
        <v>575</v>
      </c>
      <c r="CO121" s="2">
        <v>0</v>
      </c>
      <c r="CP121" s="2">
        <f t="shared" si="100"/>
        <v>3187.48</v>
      </c>
      <c r="CQ121" s="2">
        <f t="shared" si="101"/>
        <v>97.111999999999995</v>
      </c>
      <c r="CR121" s="2">
        <f t="shared" si="102"/>
        <v>17817.448499999999</v>
      </c>
      <c r="CS121" s="2">
        <f t="shared" si="103"/>
        <v>6055.9921249999998</v>
      </c>
      <c r="CT121" s="2">
        <f t="shared" si="104"/>
        <v>3956.5178449999999</v>
      </c>
      <c r="CU121" s="2">
        <f t="shared" si="105"/>
        <v>0</v>
      </c>
      <c r="CV121" s="2">
        <f t="shared" si="106"/>
        <v>18.077999999999999</v>
      </c>
      <c r="CW121" s="2">
        <f t="shared" si="107"/>
        <v>17.350000000000001</v>
      </c>
      <c r="CX121" s="2">
        <f t="shared" si="108"/>
        <v>0</v>
      </c>
      <c r="CY121" s="2">
        <f t="shared" si="109"/>
        <v>2072.0924</v>
      </c>
      <c r="CZ121" s="2">
        <f t="shared" si="110"/>
        <v>1386.259</v>
      </c>
      <c r="DA121" s="2"/>
      <c r="DB121" s="2"/>
      <c r="DC121" s="2" t="s">
        <v>3</v>
      </c>
      <c r="DD121" s="2" t="s">
        <v>3</v>
      </c>
      <c r="DE121" s="2" t="s">
        <v>33</v>
      </c>
      <c r="DF121" s="2" t="s">
        <v>33</v>
      </c>
      <c r="DG121" s="2" t="s">
        <v>34</v>
      </c>
      <c r="DH121" s="2" t="s">
        <v>3</v>
      </c>
      <c r="DI121" s="2" t="s">
        <v>34</v>
      </c>
      <c r="DJ121" s="2" t="s">
        <v>33</v>
      </c>
      <c r="DK121" s="2" t="s">
        <v>3</v>
      </c>
      <c r="DL121" s="2" t="s">
        <v>3</v>
      </c>
      <c r="DM121" s="2" t="s">
        <v>3</v>
      </c>
      <c r="DN121" s="2">
        <v>0</v>
      </c>
      <c r="DO121" s="2">
        <v>0</v>
      </c>
      <c r="DP121" s="2">
        <v>1</v>
      </c>
      <c r="DQ121" s="2">
        <v>1</v>
      </c>
      <c r="DR121" s="2"/>
      <c r="DS121" s="2"/>
      <c r="DT121" s="2"/>
      <c r="DU121" s="2">
        <v>1013</v>
      </c>
      <c r="DV121" s="2" t="s">
        <v>205</v>
      </c>
      <c r="DW121" s="2" t="s">
        <v>205</v>
      </c>
      <c r="DX121" s="2">
        <v>1</v>
      </c>
      <c r="DY121" s="2"/>
      <c r="DZ121" s="2"/>
      <c r="EA121" s="2"/>
      <c r="EB121" s="2"/>
      <c r="EC121" s="2"/>
      <c r="ED121" s="2"/>
      <c r="EE121" s="2">
        <v>42018692</v>
      </c>
      <c r="EF121" s="2">
        <v>2</v>
      </c>
      <c r="EG121" s="2" t="s">
        <v>35</v>
      </c>
      <c r="EH121" s="2">
        <v>0</v>
      </c>
      <c r="EI121" s="2" t="s">
        <v>3</v>
      </c>
      <c r="EJ121" s="2">
        <v>1</v>
      </c>
      <c r="EK121" s="2">
        <v>27001</v>
      </c>
      <c r="EL121" s="2" t="s">
        <v>121</v>
      </c>
      <c r="EM121" s="2" t="s">
        <v>122</v>
      </c>
      <c r="EN121" s="2"/>
      <c r="EO121" s="2" t="s">
        <v>38</v>
      </c>
      <c r="EP121" s="2"/>
      <c r="EQ121" s="2">
        <v>0</v>
      </c>
      <c r="ER121" s="2">
        <v>2324.46</v>
      </c>
      <c r="ES121" s="2">
        <v>12.2</v>
      </c>
      <c r="ET121" s="2">
        <v>2186.19</v>
      </c>
      <c r="EU121" s="2">
        <v>177.53</v>
      </c>
      <c r="EV121" s="2">
        <v>126.07</v>
      </c>
      <c r="EW121" s="2">
        <v>15.72</v>
      </c>
      <c r="EX121" s="2">
        <v>13.88</v>
      </c>
      <c r="EY121" s="2">
        <v>0</v>
      </c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>
        <v>0</v>
      </c>
      <c r="FR121" s="2">
        <f t="shared" si="111"/>
        <v>0</v>
      </c>
      <c r="FS121" s="2">
        <v>0</v>
      </c>
      <c r="FT121" s="2"/>
      <c r="FU121" s="2"/>
      <c r="FV121" s="2"/>
      <c r="FW121" s="2"/>
      <c r="FX121" s="2">
        <v>142</v>
      </c>
      <c r="FY121" s="2">
        <v>95</v>
      </c>
      <c r="FZ121" s="2"/>
      <c r="GA121" s="2" t="s">
        <v>3</v>
      </c>
      <c r="GB121" s="2"/>
      <c r="GC121" s="2"/>
      <c r="GD121" s="2">
        <v>1</v>
      </c>
      <c r="GE121" s="2"/>
      <c r="GF121" s="2">
        <v>-1110953332</v>
      </c>
      <c r="GG121" s="2">
        <v>2</v>
      </c>
      <c r="GH121" s="2">
        <v>1</v>
      </c>
      <c r="GI121" s="2">
        <v>2</v>
      </c>
      <c r="GJ121" s="2">
        <v>0</v>
      </c>
      <c r="GK121" s="2">
        <v>0</v>
      </c>
      <c r="GL121" s="2">
        <f t="shared" si="112"/>
        <v>0</v>
      </c>
      <c r="GM121" s="2">
        <f t="shared" si="113"/>
        <v>6645.83</v>
      </c>
      <c r="GN121" s="2">
        <f t="shared" si="114"/>
        <v>6645.83</v>
      </c>
      <c r="GO121" s="2">
        <f t="shared" si="115"/>
        <v>0</v>
      </c>
      <c r="GP121" s="2">
        <f t="shared" si="116"/>
        <v>0</v>
      </c>
      <c r="GQ121" s="2"/>
      <c r="GR121" s="2">
        <v>0</v>
      </c>
      <c r="GS121" s="2">
        <v>3</v>
      </c>
      <c r="GT121" s="2">
        <v>0</v>
      </c>
      <c r="GU121" s="2" t="s">
        <v>3</v>
      </c>
      <c r="GV121" s="2">
        <f t="shared" si="117"/>
        <v>0</v>
      </c>
      <c r="GW121" s="2">
        <v>1</v>
      </c>
      <c r="GX121" s="2">
        <f t="shared" si="118"/>
        <v>0</v>
      </c>
      <c r="GY121" s="2"/>
      <c r="GZ121" s="2"/>
      <c r="HA121" s="2">
        <v>0</v>
      </c>
      <c r="HB121" s="2">
        <v>0</v>
      </c>
      <c r="HC121" s="2">
        <f t="shared" si="119"/>
        <v>0</v>
      </c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>
        <v>0</v>
      </c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x14ac:dyDescent="0.2">
      <c r="A122">
        <v>17</v>
      </c>
      <c r="B122">
        <v>1</v>
      </c>
      <c r="C122">
        <f>ROW(SmtRes!A192)</f>
        <v>192</v>
      </c>
      <c r="D122">
        <f>ROW(EtalonRes!A172)</f>
        <v>172</v>
      </c>
      <c r="E122" t="s">
        <v>55</v>
      </c>
      <c r="F122" t="s">
        <v>203</v>
      </c>
      <c r="G122" t="s">
        <v>204</v>
      </c>
      <c r="H122" t="s">
        <v>205</v>
      </c>
      <c r="I122">
        <f>ROUND(14.574/100,9)</f>
        <v>0.14574000000000001</v>
      </c>
      <c r="J122">
        <v>0</v>
      </c>
      <c r="O122">
        <f t="shared" si="83"/>
        <v>3410.45</v>
      </c>
      <c r="P122">
        <f t="shared" si="84"/>
        <v>15.5</v>
      </c>
      <c r="Q122">
        <f t="shared" si="85"/>
        <v>2760.01</v>
      </c>
      <c r="R122">
        <f t="shared" si="86"/>
        <v>971.86</v>
      </c>
      <c r="S122">
        <f t="shared" si="87"/>
        <v>634.94000000000005</v>
      </c>
      <c r="T122">
        <f t="shared" si="88"/>
        <v>0</v>
      </c>
      <c r="U122">
        <f t="shared" si="89"/>
        <v>2.6346877200000001</v>
      </c>
      <c r="V122">
        <f t="shared" si="90"/>
        <v>2.5285890000000002</v>
      </c>
      <c r="W122">
        <f t="shared" si="91"/>
        <v>0</v>
      </c>
      <c r="X122">
        <f t="shared" si="92"/>
        <v>2281.66</v>
      </c>
      <c r="Y122">
        <f t="shared" si="93"/>
        <v>1526.46</v>
      </c>
      <c r="AA122">
        <v>42244845</v>
      </c>
      <c r="AB122">
        <f t="shared" si="94"/>
        <v>2889.9180000000001</v>
      </c>
      <c r="AC122">
        <f t="shared" si="95"/>
        <v>12.2</v>
      </c>
      <c r="AD122">
        <f t="shared" si="120"/>
        <v>2732.7375000000002</v>
      </c>
      <c r="AE122">
        <f t="shared" si="121"/>
        <v>221.91249999999999</v>
      </c>
      <c r="AF122">
        <f t="shared" si="122"/>
        <v>144.98050000000001</v>
      </c>
      <c r="AG122">
        <f t="shared" si="97"/>
        <v>0</v>
      </c>
      <c r="AH122">
        <f t="shared" si="123"/>
        <v>18.077999999999999</v>
      </c>
      <c r="AI122">
        <f t="shared" si="124"/>
        <v>17.350000000000001</v>
      </c>
      <c r="AJ122">
        <f t="shared" si="99"/>
        <v>0</v>
      </c>
      <c r="AK122">
        <v>2324.46</v>
      </c>
      <c r="AL122">
        <v>12.2</v>
      </c>
      <c r="AM122">
        <v>2186.19</v>
      </c>
      <c r="AN122">
        <v>177.53</v>
      </c>
      <c r="AO122">
        <v>126.07</v>
      </c>
      <c r="AP122">
        <v>0</v>
      </c>
      <c r="AQ122">
        <v>15.72</v>
      </c>
      <c r="AR122">
        <v>13.88</v>
      </c>
      <c r="AS122">
        <v>0</v>
      </c>
      <c r="AT122">
        <v>142</v>
      </c>
      <c r="AU122">
        <v>95</v>
      </c>
      <c r="AV122">
        <v>1</v>
      </c>
      <c r="AW122">
        <v>1</v>
      </c>
      <c r="AZ122">
        <v>1</v>
      </c>
      <c r="BA122">
        <v>30.05</v>
      </c>
      <c r="BB122">
        <v>6.93</v>
      </c>
      <c r="BC122">
        <v>8.7200000000000006</v>
      </c>
      <c r="BD122" t="s">
        <v>3</v>
      </c>
      <c r="BE122" t="s">
        <v>3</v>
      </c>
      <c r="BF122" t="s">
        <v>3</v>
      </c>
      <c r="BG122" t="s">
        <v>3</v>
      </c>
      <c r="BH122">
        <v>0</v>
      </c>
      <c r="BI122">
        <v>1</v>
      </c>
      <c r="BJ122" t="s">
        <v>206</v>
      </c>
      <c r="BM122">
        <v>27001</v>
      </c>
      <c r="BN122">
        <v>0</v>
      </c>
      <c r="BO122" t="s">
        <v>203</v>
      </c>
      <c r="BP122">
        <v>1</v>
      </c>
      <c r="BQ122">
        <v>2</v>
      </c>
      <c r="BR122">
        <v>0</v>
      </c>
      <c r="BS122">
        <v>30.05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142</v>
      </c>
      <c r="CA122">
        <v>95</v>
      </c>
      <c r="CE122">
        <v>0</v>
      </c>
      <c r="CF122">
        <v>0</v>
      </c>
      <c r="CG122">
        <v>0</v>
      </c>
      <c r="CM122">
        <v>0</v>
      </c>
      <c r="CN122" t="s">
        <v>575</v>
      </c>
      <c r="CO122">
        <v>0</v>
      </c>
      <c r="CP122">
        <f t="shared" si="100"/>
        <v>3410.4500000000003</v>
      </c>
      <c r="CQ122">
        <f t="shared" si="101"/>
        <v>106.384</v>
      </c>
      <c r="CR122">
        <f t="shared" si="102"/>
        <v>18937.870875000001</v>
      </c>
      <c r="CS122">
        <f t="shared" si="103"/>
        <v>6668.4706249999999</v>
      </c>
      <c r="CT122">
        <f t="shared" si="104"/>
        <v>4356.664025</v>
      </c>
      <c r="CU122">
        <f t="shared" si="105"/>
        <v>0</v>
      </c>
      <c r="CV122">
        <f t="shared" si="106"/>
        <v>18.077999999999999</v>
      </c>
      <c r="CW122">
        <f t="shared" si="107"/>
        <v>17.350000000000001</v>
      </c>
      <c r="CX122">
        <f t="shared" si="108"/>
        <v>0</v>
      </c>
      <c r="CY122">
        <f t="shared" si="109"/>
        <v>2281.6560000000004</v>
      </c>
      <c r="CZ122">
        <f t="shared" si="110"/>
        <v>1526.4600000000003</v>
      </c>
      <c r="DC122" t="s">
        <v>3</v>
      </c>
      <c r="DD122" t="s">
        <v>3</v>
      </c>
      <c r="DE122" t="s">
        <v>33</v>
      </c>
      <c r="DF122" t="s">
        <v>33</v>
      </c>
      <c r="DG122" t="s">
        <v>34</v>
      </c>
      <c r="DH122" t="s">
        <v>3</v>
      </c>
      <c r="DI122" t="s">
        <v>34</v>
      </c>
      <c r="DJ122" t="s">
        <v>33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1013</v>
      </c>
      <c r="DV122" t="s">
        <v>205</v>
      </c>
      <c r="DW122" t="s">
        <v>205</v>
      </c>
      <c r="DX122">
        <v>1</v>
      </c>
      <c r="EE122">
        <v>42018692</v>
      </c>
      <c r="EF122">
        <v>2</v>
      </c>
      <c r="EG122" t="s">
        <v>35</v>
      </c>
      <c r="EH122">
        <v>0</v>
      </c>
      <c r="EI122" t="s">
        <v>3</v>
      </c>
      <c r="EJ122">
        <v>1</v>
      </c>
      <c r="EK122">
        <v>27001</v>
      </c>
      <c r="EL122" t="s">
        <v>121</v>
      </c>
      <c r="EM122" t="s">
        <v>122</v>
      </c>
      <c r="EO122" t="s">
        <v>38</v>
      </c>
      <c r="EQ122">
        <v>0</v>
      </c>
      <c r="ER122">
        <v>2324.46</v>
      </c>
      <c r="ES122">
        <v>12.2</v>
      </c>
      <c r="ET122">
        <v>2186.19</v>
      </c>
      <c r="EU122">
        <v>177.53</v>
      </c>
      <c r="EV122">
        <v>126.07</v>
      </c>
      <c r="EW122">
        <v>15.72</v>
      </c>
      <c r="EX122">
        <v>13.88</v>
      </c>
      <c r="EY122">
        <v>0</v>
      </c>
      <c r="FQ122">
        <v>0</v>
      </c>
      <c r="FR122">
        <f t="shared" si="111"/>
        <v>0</v>
      </c>
      <c r="FS122">
        <v>0</v>
      </c>
      <c r="FX122">
        <v>142</v>
      </c>
      <c r="FY122">
        <v>95</v>
      </c>
      <c r="GA122" t="s">
        <v>3</v>
      </c>
      <c r="GD122">
        <v>1</v>
      </c>
      <c r="GF122">
        <v>-1110953332</v>
      </c>
      <c r="GG122">
        <v>2</v>
      </c>
      <c r="GH122">
        <v>1</v>
      </c>
      <c r="GI122">
        <v>2</v>
      </c>
      <c r="GJ122">
        <v>0</v>
      </c>
      <c r="GK122">
        <v>0</v>
      </c>
      <c r="GL122">
        <f t="shared" si="112"/>
        <v>0</v>
      </c>
      <c r="GM122">
        <f t="shared" si="113"/>
        <v>7218.57</v>
      </c>
      <c r="GN122">
        <f t="shared" si="114"/>
        <v>7218.57</v>
      </c>
      <c r="GO122">
        <f t="shared" si="115"/>
        <v>0</v>
      </c>
      <c r="GP122">
        <f t="shared" si="116"/>
        <v>0</v>
      </c>
      <c r="GR122">
        <v>0</v>
      </c>
      <c r="GS122">
        <v>3</v>
      </c>
      <c r="GT122">
        <v>0</v>
      </c>
      <c r="GU122" t="s">
        <v>3</v>
      </c>
      <c r="GV122">
        <f t="shared" si="117"/>
        <v>0</v>
      </c>
      <c r="GW122">
        <v>1</v>
      </c>
      <c r="GX122">
        <f t="shared" si="118"/>
        <v>0</v>
      </c>
      <c r="HA122">
        <v>0</v>
      </c>
      <c r="HB122">
        <v>0</v>
      </c>
      <c r="HC122">
        <f t="shared" si="119"/>
        <v>0</v>
      </c>
      <c r="IK122">
        <v>0</v>
      </c>
    </row>
    <row r="123" spans="1:255" x14ac:dyDescent="0.2">
      <c r="A123" s="2">
        <v>18</v>
      </c>
      <c r="B123" s="2">
        <v>1</v>
      </c>
      <c r="C123" s="2">
        <v>183</v>
      </c>
      <c r="D123" s="2"/>
      <c r="E123" s="2" t="s">
        <v>62</v>
      </c>
      <c r="F123" s="2" t="s">
        <v>207</v>
      </c>
      <c r="G123" s="2" t="s">
        <v>208</v>
      </c>
      <c r="H123" s="2" t="s">
        <v>209</v>
      </c>
      <c r="I123" s="2">
        <f>I121*J123</f>
        <v>14.862857</v>
      </c>
      <c r="J123" s="2">
        <v>101.98200219569095</v>
      </c>
      <c r="K123" s="2"/>
      <c r="L123" s="2"/>
      <c r="M123" s="2"/>
      <c r="N123" s="2"/>
      <c r="O123" s="2">
        <f t="shared" si="83"/>
        <v>8747.07</v>
      </c>
      <c r="P123" s="2">
        <f t="shared" si="84"/>
        <v>8747.07</v>
      </c>
      <c r="Q123" s="2">
        <f t="shared" si="85"/>
        <v>0</v>
      </c>
      <c r="R123" s="2">
        <f t="shared" si="86"/>
        <v>0</v>
      </c>
      <c r="S123" s="2">
        <f t="shared" si="87"/>
        <v>0</v>
      </c>
      <c r="T123" s="2">
        <f t="shared" si="88"/>
        <v>0</v>
      </c>
      <c r="U123" s="2">
        <f t="shared" si="89"/>
        <v>0</v>
      </c>
      <c r="V123" s="2">
        <f t="shared" si="90"/>
        <v>0</v>
      </c>
      <c r="W123" s="2">
        <f t="shared" si="91"/>
        <v>430.13</v>
      </c>
      <c r="X123" s="2">
        <f t="shared" si="92"/>
        <v>0</v>
      </c>
      <c r="Y123" s="2">
        <f t="shared" si="93"/>
        <v>0</v>
      </c>
      <c r="Z123" s="2"/>
      <c r="AA123" s="2">
        <v>42244862</v>
      </c>
      <c r="AB123" s="2">
        <f t="shared" si="94"/>
        <v>55.26</v>
      </c>
      <c r="AC123" s="2">
        <f t="shared" si="95"/>
        <v>55.26</v>
      </c>
      <c r="AD123" s="2">
        <f>ROUND((((ET123)-(EU123))+AE123),6)</f>
        <v>0</v>
      </c>
      <c r="AE123" s="2">
        <f>ROUND((EU123),6)</f>
        <v>0</v>
      </c>
      <c r="AF123" s="2">
        <f>ROUND((EV123),6)</f>
        <v>0</v>
      </c>
      <c r="AG123" s="2">
        <f t="shared" si="97"/>
        <v>0</v>
      </c>
      <c r="AH123" s="2">
        <f>(EW123)</f>
        <v>0</v>
      </c>
      <c r="AI123" s="2">
        <f>(EX123)</f>
        <v>0</v>
      </c>
      <c r="AJ123" s="2">
        <f t="shared" si="99"/>
        <v>28.94</v>
      </c>
      <c r="AK123" s="2">
        <v>55.26</v>
      </c>
      <c r="AL123" s="2">
        <v>55.26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28.94</v>
      </c>
      <c r="AT123" s="2">
        <v>142</v>
      </c>
      <c r="AU123" s="2">
        <v>95</v>
      </c>
      <c r="AV123" s="2">
        <v>1</v>
      </c>
      <c r="AW123" s="2">
        <v>1</v>
      </c>
      <c r="AX123" s="2"/>
      <c r="AY123" s="2"/>
      <c r="AZ123" s="2">
        <v>1</v>
      </c>
      <c r="BA123" s="2">
        <v>1</v>
      </c>
      <c r="BB123" s="2">
        <v>1</v>
      </c>
      <c r="BC123" s="2">
        <v>10.65</v>
      </c>
      <c r="BD123" s="2" t="s">
        <v>3</v>
      </c>
      <c r="BE123" s="2" t="s">
        <v>3</v>
      </c>
      <c r="BF123" s="2" t="s">
        <v>3</v>
      </c>
      <c r="BG123" s="2" t="s">
        <v>3</v>
      </c>
      <c r="BH123" s="2">
        <v>3</v>
      </c>
      <c r="BI123" s="2">
        <v>1</v>
      </c>
      <c r="BJ123" s="2" t="s">
        <v>210</v>
      </c>
      <c r="BK123" s="2"/>
      <c r="BL123" s="2"/>
      <c r="BM123" s="2">
        <v>27001</v>
      </c>
      <c r="BN123" s="2">
        <v>0</v>
      </c>
      <c r="BO123" s="2" t="s">
        <v>207</v>
      </c>
      <c r="BP123" s="2">
        <v>1</v>
      </c>
      <c r="BQ123" s="2">
        <v>2</v>
      </c>
      <c r="BR123" s="2">
        <v>0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 t="s">
        <v>3</v>
      </c>
      <c r="BZ123" s="2">
        <v>142</v>
      </c>
      <c r="CA123" s="2">
        <v>95</v>
      </c>
      <c r="CB123" s="2"/>
      <c r="CC123" s="2"/>
      <c r="CD123" s="2"/>
      <c r="CE123" s="2">
        <v>0</v>
      </c>
      <c r="CF123" s="2">
        <v>0</v>
      </c>
      <c r="CG123" s="2">
        <v>0</v>
      </c>
      <c r="CH123" s="2"/>
      <c r="CI123" s="2"/>
      <c r="CJ123" s="2"/>
      <c r="CK123" s="2"/>
      <c r="CL123" s="2"/>
      <c r="CM123" s="2">
        <v>0</v>
      </c>
      <c r="CN123" s="2" t="s">
        <v>3</v>
      </c>
      <c r="CO123" s="2">
        <v>0</v>
      </c>
      <c r="CP123" s="2">
        <f t="shared" si="100"/>
        <v>8747.07</v>
      </c>
      <c r="CQ123" s="2">
        <f t="shared" si="101"/>
        <v>588.51900000000001</v>
      </c>
      <c r="CR123" s="2">
        <f t="shared" si="102"/>
        <v>0</v>
      </c>
      <c r="CS123" s="2">
        <f t="shared" si="103"/>
        <v>0</v>
      </c>
      <c r="CT123" s="2">
        <f t="shared" si="104"/>
        <v>0</v>
      </c>
      <c r="CU123" s="2">
        <f t="shared" si="105"/>
        <v>0</v>
      </c>
      <c r="CV123" s="2">
        <f t="shared" si="106"/>
        <v>0</v>
      </c>
      <c r="CW123" s="2">
        <f t="shared" si="107"/>
        <v>0</v>
      </c>
      <c r="CX123" s="2">
        <f t="shared" si="108"/>
        <v>28.94</v>
      </c>
      <c r="CY123" s="2">
        <f t="shared" si="109"/>
        <v>0</v>
      </c>
      <c r="CZ123" s="2">
        <f t="shared" si="110"/>
        <v>0</v>
      </c>
      <c r="DA123" s="2"/>
      <c r="DB123" s="2"/>
      <c r="DC123" s="2" t="s">
        <v>3</v>
      </c>
      <c r="DD123" s="2" t="s">
        <v>3</v>
      </c>
      <c r="DE123" s="2" t="s">
        <v>3</v>
      </c>
      <c r="DF123" s="2" t="s">
        <v>3</v>
      </c>
      <c r="DG123" s="2" t="s">
        <v>3</v>
      </c>
      <c r="DH123" s="2" t="s">
        <v>3</v>
      </c>
      <c r="DI123" s="2" t="s">
        <v>3</v>
      </c>
      <c r="DJ123" s="2" t="s">
        <v>3</v>
      </c>
      <c r="DK123" s="2" t="s">
        <v>3</v>
      </c>
      <c r="DL123" s="2" t="s">
        <v>3</v>
      </c>
      <c r="DM123" s="2" t="s">
        <v>3</v>
      </c>
      <c r="DN123" s="2">
        <v>0</v>
      </c>
      <c r="DO123" s="2">
        <v>0</v>
      </c>
      <c r="DP123" s="2">
        <v>1</v>
      </c>
      <c r="DQ123" s="2">
        <v>1</v>
      </c>
      <c r="DR123" s="2"/>
      <c r="DS123" s="2"/>
      <c r="DT123" s="2"/>
      <c r="DU123" s="2">
        <v>1007</v>
      </c>
      <c r="DV123" s="2" t="s">
        <v>209</v>
      </c>
      <c r="DW123" s="2" t="s">
        <v>209</v>
      </c>
      <c r="DX123" s="2">
        <v>1</v>
      </c>
      <c r="DY123" s="2"/>
      <c r="DZ123" s="2"/>
      <c r="EA123" s="2"/>
      <c r="EB123" s="2"/>
      <c r="EC123" s="2"/>
      <c r="ED123" s="2"/>
      <c r="EE123" s="2">
        <v>42018692</v>
      </c>
      <c r="EF123" s="2">
        <v>2</v>
      </c>
      <c r="EG123" s="2" t="s">
        <v>35</v>
      </c>
      <c r="EH123" s="2">
        <v>0</v>
      </c>
      <c r="EI123" s="2" t="s">
        <v>3</v>
      </c>
      <c r="EJ123" s="2">
        <v>1</v>
      </c>
      <c r="EK123" s="2">
        <v>27001</v>
      </c>
      <c r="EL123" s="2" t="s">
        <v>121</v>
      </c>
      <c r="EM123" s="2" t="s">
        <v>122</v>
      </c>
      <c r="EN123" s="2"/>
      <c r="EO123" s="2" t="s">
        <v>3</v>
      </c>
      <c r="EP123" s="2"/>
      <c r="EQ123" s="2">
        <v>0</v>
      </c>
      <c r="ER123" s="2">
        <v>55.26</v>
      </c>
      <c r="ES123" s="2">
        <v>55.26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>
        <v>0</v>
      </c>
      <c r="FR123" s="2">
        <f t="shared" si="111"/>
        <v>0</v>
      </c>
      <c r="FS123" s="2">
        <v>0</v>
      </c>
      <c r="FT123" s="2"/>
      <c r="FU123" s="2"/>
      <c r="FV123" s="2"/>
      <c r="FW123" s="2"/>
      <c r="FX123" s="2">
        <v>142</v>
      </c>
      <c r="FY123" s="2">
        <v>95</v>
      </c>
      <c r="FZ123" s="2"/>
      <c r="GA123" s="2" t="s">
        <v>3</v>
      </c>
      <c r="GB123" s="2"/>
      <c r="GC123" s="2"/>
      <c r="GD123" s="2">
        <v>1</v>
      </c>
      <c r="GE123" s="2"/>
      <c r="GF123" s="2">
        <v>-1147251145</v>
      </c>
      <c r="GG123" s="2">
        <v>2</v>
      </c>
      <c r="GH123" s="2">
        <v>1</v>
      </c>
      <c r="GI123" s="2">
        <v>2</v>
      </c>
      <c r="GJ123" s="2">
        <v>0</v>
      </c>
      <c r="GK123" s="2">
        <v>0</v>
      </c>
      <c r="GL123" s="2">
        <f t="shared" si="112"/>
        <v>0</v>
      </c>
      <c r="GM123" s="2">
        <f t="shared" si="113"/>
        <v>8747.07</v>
      </c>
      <c r="GN123" s="2">
        <f t="shared" si="114"/>
        <v>8747.07</v>
      </c>
      <c r="GO123" s="2">
        <f t="shared" si="115"/>
        <v>0</v>
      </c>
      <c r="GP123" s="2">
        <f t="shared" si="116"/>
        <v>0</v>
      </c>
      <c r="GQ123" s="2"/>
      <c r="GR123" s="2">
        <v>0</v>
      </c>
      <c r="GS123" s="2">
        <v>3</v>
      </c>
      <c r="GT123" s="2">
        <v>0</v>
      </c>
      <c r="GU123" s="2" t="s">
        <v>3</v>
      </c>
      <c r="GV123" s="2">
        <f t="shared" si="117"/>
        <v>0</v>
      </c>
      <c r="GW123" s="2">
        <v>1</v>
      </c>
      <c r="GX123" s="2">
        <f t="shared" si="118"/>
        <v>0</v>
      </c>
      <c r="GY123" s="2"/>
      <c r="GZ123" s="2"/>
      <c r="HA123" s="2">
        <v>0</v>
      </c>
      <c r="HB123" s="2">
        <v>0</v>
      </c>
      <c r="HC123" s="2">
        <f t="shared" si="119"/>
        <v>0</v>
      </c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>
        <v>0</v>
      </c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x14ac:dyDescent="0.2">
      <c r="A124">
        <v>18</v>
      </c>
      <c r="B124">
        <v>1</v>
      </c>
      <c r="C124">
        <v>191</v>
      </c>
      <c r="E124" t="s">
        <v>62</v>
      </c>
      <c r="F124" t="s">
        <v>207</v>
      </c>
      <c r="G124" t="s">
        <v>208</v>
      </c>
      <c r="H124" t="s">
        <v>209</v>
      </c>
      <c r="I124">
        <f>I122*J124</f>
        <v>14.862857</v>
      </c>
      <c r="J124">
        <v>101.98200219569095</v>
      </c>
      <c r="O124">
        <f t="shared" si="83"/>
        <v>8180.36</v>
      </c>
      <c r="P124">
        <f t="shared" si="84"/>
        <v>8180.36</v>
      </c>
      <c r="Q124">
        <f t="shared" si="85"/>
        <v>0</v>
      </c>
      <c r="R124">
        <f t="shared" si="86"/>
        <v>0</v>
      </c>
      <c r="S124">
        <f t="shared" si="87"/>
        <v>0</v>
      </c>
      <c r="T124">
        <f t="shared" si="88"/>
        <v>0</v>
      </c>
      <c r="U124">
        <f t="shared" si="89"/>
        <v>0</v>
      </c>
      <c r="V124">
        <f t="shared" si="90"/>
        <v>0</v>
      </c>
      <c r="W124">
        <f t="shared" si="91"/>
        <v>430.13</v>
      </c>
      <c r="X124">
        <f t="shared" si="92"/>
        <v>0</v>
      </c>
      <c r="Y124">
        <f t="shared" si="93"/>
        <v>0</v>
      </c>
      <c r="AA124">
        <v>42244845</v>
      </c>
      <c r="AB124">
        <f t="shared" si="94"/>
        <v>55.26</v>
      </c>
      <c r="AC124">
        <f t="shared" si="95"/>
        <v>55.26</v>
      </c>
      <c r="AD124">
        <f>ROUND((((ET124)-(EU124))+AE124),6)</f>
        <v>0</v>
      </c>
      <c r="AE124">
        <f>ROUND((EU124),6)</f>
        <v>0</v>
      </c>
      <c r="AF124">
        <f>ROUND((EV124),6)</f>
        <v>0</v>
      </c>
      <c r="AG124">
        <f t="shared" si="97"/>
        <v>0</v>
      </c>
      <c r="AH124">
        <f>(EW124)</f>
        <v>0</v>
      </c>
      <c r="AI124">
        <f>(EX124)</f>
        <v>0</v>
      </c>
      <c r="AJ124">
        <f t="shared" si="99"/>
        <v>28.94</v>
      </c>
      <c r="AK124">
        <v>55.26</v>
      </c>
      <c r="AL124">
        <v>55.26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28.94</v>
      </c>
      <c r="AT124">
        <v>142</v>
      </c>
      <c r="AU124">
        <v>95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9.9600000000000009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1</v>
      </c>
      <c r="BJ124" t="s">
        <v>210</v>
      </c>
      <c r="BM124">
        <v>27001</v>
      </c>
      <c r="BN124">
        <v>0</v>
      </c>
      <c r="BO124" t="s">
        <v>207</v>
      </c>
      <c r="BP124">
        <v>1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142</v>
      </c>
      <c r="CA124">
        <v>95</v>
      </c>
      <c r="CE124">
        <v>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00"/>
        <v>8180.36</v>
      </c>
      <c r="CQ124">
        <f t="shared" si="101"/>
        <v>550.38959999999997</v>
      </c>
      <c r="CR124">
        <f t="shared" si="102"/>
        <v>0</v>
      </c>
      <c r="CS124">
        <f t="shared" si="103"/>
        <v>0</v>
      </c>
      <c r="CT124">
        <f t="shared" si="104"/>
        <v>0</v>
      </c>
      <c r="CU124">
        <f t="shared" si="105"/>
        <v>0</v>
      </c>
      <c r="CV124">
        <f t="shared" si="106"/>
        <v>0</v>
      </c>
      <c r="CW124">
        <f t="shared" si="107"/>
        <v>0</v>
      </c>
      <c r="CX124">
        <f t="shared" si="108"/>
        <v>28.94</v>
      </c>
      <c r="CY124">
        <f t="shared" si="109"/>
        <v>0</v>
      </c>
      <c r="CZ124">
        <f t="shared" si="110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1007</v>
      </c>
      <c r="DV124" t="s">
        <v>209</v>
      </c>
      <c r="DW124" t="s">
        <v>209</v>
      </c>
      <c r="DX124">
        <v>1</v>
      </c>
      <c r="EE124">
        <v>42018692</v>
      </c>
      <c r="EF124">
        <v>2</v>
      </c>
      <c r="EG124" t="s">
        <v>35</v>
      </c>
      <c r="EH124">
        <v>0</v>
      </c>
      <c r="EI124" t="s">
        <v>3</v>
      </c>
      <c r="EJ124">
        <v>1</v>
      </c>
      <c r="EK124">
        <v>27001</v>
      </c>
      <c r="EL124" t="s">
        <v>121</v>
      </c>
      <c r="EM124" t="s">
        <v>122</v>
      </c>
      <c r="EO124" t="s">
        <v>3</v>
      </c>
      <c r="EQ124">
        <v>0</v>
      </c>
      <c r="ER124">
        <v>55.26</v>
      </c>
      <c r="ES124">
        <v>55.26</v>
      </c>
      <c r="ET124">
        <v>0</v>
      </c>
      <c r="EU124">
        <v>0</v>
      </c>
      <c r="EV124">
        <v>0</v>
      </c>
      <c r="EW124">
        <v>0</v>
      </c>
      <c r="EX124">
        <v>0</v>
      </c>
      <c r="FQ124">
        <v>0</v>
      </c>
      <c r="FR124">
        <f t="shared" si="111"/>
        <v>0</v>
      </c>
      <c r="FS124">
        <v>0</v>
      </c>
      <c r="FX124">
        <v>142</v>
      </c>
      <c r="FY124">
        <v>95</v>
      </c>
      <c r="GA124" t="s">
        <v>3</v>
      </c>
      <c r="GD124">
        <v>1</v>
      </c>
      <c r="GF124">
        <v>-1147251145</v>
      </c>
      <c r="GG124">
        <v>2</v>
      </c>
      <c r="GH124">
        <v>1</v>
      </c>
      <c r="GI124">
        <v>2</v>
      </c>
      <c r="GJ124">
        <v>0</v>
      </c>
      <c r="GK124">
        <v>0</v>
      </c>
      <c r="GL124">
        <f t="shared" si="112"/>
        <v>0</v>
      </c>
      <c r="GM124">
        <f t="shared" si="113"/>
        <v>8180.36</v>
      </c>
      <c r="GN124">
        <f t="shared" si="114"/>
        <v>8180.36</v>
      </c>
      <c r="GO124">
        <f t="shared" si="115"/>
        <v>0</v>
      </c>
      <c r="GP124">
        <f t="shared" si="116"/>
        <v>0</v>
      </c>
      <c r="GR124">
        <v>0</v>
      </c>
      <c r="GS124">
        <v>3</v>
      </c>
      <c r="GT124">
        <v>0</v>
      </c>
      <c r="GU124" t="s">
        <v>3</v>
      </c>
      <c r="GV124">
        <f t="shared" si="117"/>
        <v>0</v>
      </c>
      <c r="GW124">
        <v>1</v>
      </c>
      <c r="GX124">
        <f t="shared" si="118"/>
        <v>0</v>
      </c>
      <c r="HA124">
        <v>0</v>
      </c>
      <c r="HB124">
        <v>0</v>
      </c>
      <c r="HC124">
        <f t="shared" si="119"/>
        <v>0</v>
      </c>
      <c r="IK124">
        <v>0</v>
      </c>
    </row>
    <row r="125" spans="1:255" x14ac:dyDescent="0.2">
      <c r="A125" s="2">
        <v>17</v>
      </c>
      <c r="B125" s="2">
        <v>1</v>
      </c>
      <c r="C125" s="2">
        <f>ROW(SmtRes!A196)</f>
        <v>196</v>
      </c>
      <c r="D125" s="2">
        <f>ROW(EtalonRes!A176)</f>
        <v>176</v>
      </c>
      <c r="E125" s="2" t="s">
        <v>75</v>
      </c>
      <c r="F125" s="2" t="s">
        <v>211</v>
      </c>
      <c r="G125" s="2" t="s">
        <v>212</v>
      </c>
      <c r="H125" s="2" t="s">
        <v>213</v>
      </c>
      <c r="I125" s="2">
        <f>ROUND(14.574/100,9)</f>
        <v>0.14574000000000001</v>
      </c>
      <c r="J125" s="2">
        <v>0</v>
      </c>
      <c r="K125" s="2"/>
      <c r="L125" s="2"/>
      <c r="M125" s="2"/>
      <c r="N125" s="2"/>
      <c r="O125" s="2">
        <f t="shared" si="83"/>
        <v>758.1</v>
      </c>
      <c r="P125" s="2">
        <f t="shared" si="84"/>
        <v>0</v>
      </c>
      <c r="Q125" s="2">
        <f t="shared" si="85"/>
        <v>269.25</v>
      </c>
      <c r="R125" s="2">
        <f t="shared" si="86"/>
        <v>152.03</v>
      </c>
      <c r="S125" s="2">
        <f t="shared" si="87"/>
        <v>488.85</v>
      </c>
      <c r="T125" s="2">
        <f t="shared" si="88"/>
        <v>0</v>
      </c>
      <c r="U125" s="2">
        <f t="shared" si="89"/>
        <v>2.1000405299999998</v>
      </c>
      <c r="V125" s="2">
        <f t="shared" si="90"/>
        <v>0.55381199999999997</v>
      </c>
      <c r="W125" s="2">
        <f t="shared" si="91"/>
        <v>0</v>
      </c>
      <c r="X125" s="2">
        <f t="shared" si="92"/>
        <v>608.84</v>
      </c>
      <c r="Y125" s="2">
        <f t="shared" si="93"/>
        <v>320.44</v>
      </c>
      <c r="Z125" s="2"/>
      <c r="AA125" s="2">
        <v>42244862</v>
      </c>
      <c r="AB125" s="2">
        <f t="shared" si="94"/>
        <v>308.21199999999999</v>
      </c>
      <c r="AC125" s="2">
        <f t="shared" si="95"/>
        <v>0</v>
      </c>
      <c r="AD125" s="2">
        <f>ROUND(((((ET125*1.25))-((EU125*1.25)))+AE125),6)</f>
        <v>185.3</v>
      </c>
      <c r="AE125" s="2">
        <f>ROUND(((EU125*1.25)),6)</f>
        <v>38.225000000000001</v>
      </c>
      <c r="AF125" s="2">
        <f>ROUND(((EV125*1.15)),6)</f>
        <v>122.91200000000001</v>
      </c>
      <c r="AG125" s="2">
        <f t="shared" si="97"/>
        <v>0</v>
      </c>
      <c r="AH125" s="2">
        <f>((EW125*1.15))</f>
        <v>14.409499999999998</v>
      </c>
      <c r="AI125" s="2">
        <f>((EX125*1.25))</f>
        <v>3.8</v>
      </c>
      <c r="AJ125" s="2">
        <f t="shared" si="99"/>
        <v>0</v>
      </c>
      <c r="AK125" s="2">
        <v>255.12</v>
      </c>
      <c r="AL125" s="2">
        <v>0</v>
      </c>
      <c r="AM125" s="2">
        <v>148.24</v>
      </c>
      <c r="AN125" s="2">
        <v>30.58</v>
      </c>
      <c r="AO125" s="2">
        <v>106.88</v>
      </c>
      <c r="AP125" s="2">
        <v>0</v>
      </c>
      <c r="AQ125" s="2">
        <v>12.53</v>
      </c>
      <c r="AR125" s="2">
        <v>3.04</v>
      </c>
      <c r="AS125" s="2">
        <v>0</v>
      </c>
      <c r="AT125" s="2">
        <v>95</v>
      </c>
      <c r="AU125" s="2">
        <v>50</v>
      </c>
      <c r="AV125" s="2">
        <v>1</v>
      </c>
      <c r="AW125" s="2">
        <v>1</v>
      </c>
      <c r="AX125" s="2"/>
      <c r="AY125" s="2"/>
      <c r="AZ125" s="2">
        <v>1</v>
      </c>
      <c r="BA125" s="2">
        <v>27.29</v>
      </c>
      <c r="BB125" s="2">
        <v>9.9700000000000006</v>
      </c>
      <c r="BC125" s="2">
        <v>1</v>
      </c>
      <c r="BD125" s="2" t="s">
        <v>3</v>
      </c>
      <c r="BE125" s="2" t="s">
        <v>3</v>
      </c>
      <c r="BF125" s="2" t="s">
        <v>3</v>
      </c>
      <c r="BG125" s="2" t="s">
        <v>3</v>
      </c>
      <c r="BH125" s="2">
        <v>0</v>
      </c>
      <c r="BI125" s="2">
        <v>1</v>
      </c>
      <c r="BJ125" s="2" t="s">
        <v>214</v>
      </c>
      <c r="BK125" s="2"/>
      <c r="BL125" s="2"/>
      <c r="BM125" s="2">
        <v>1002</v>
      </c>
      <c r="BN125" s="2">
        <v>0</v>
      </c>
      <c r="BO125" s="2" t="s">
        <v>211</v>
      </c>
      <c r="BP125" s="2">
        <v>1</v>
      </c>
      <c r="BQ125" s="2">
        <v>2</v>
      </c>
      <c r="BR125" s="2">
        <v>0</v>
      </c>
      <c r="BS125" s="2">
        <v>27.29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 t="s">
        <v>3</v>
      </c>
      <c r="BZ125" s="2">
        <v>95</v>
      </c>
      <c r="CA125" s="2">
        <v>50</v>
      </c>
      <c r="CB125" s="2"/>
      <c r="CC125" s="2"/>
      <c r="CD125" s="2"/>
      <c r="CE125" s="2">
        <v>0</v>
      </c>
      <c r="CF125" s="2">
        <v>0</v>
      </c>
      <c r="CG125" s="2">
        <v>0</v>
      </c>
      <c r="CH125" s="2"/>
      <c r="CI125" s="2"/>
      <c r="CJ125" s="2"/>
      <c r="CK125" s="2"/>
      <c r="CL125" s="2"/>
      <c r="CM125" s="2">
        <v>0</v>
      </c>
      <c r="CN125" s="2" t="s">
        <v>575</v>
      </c>
      <c r="CO125" s="2">
        <v>0</v>
      </c>
      <c r="CP125" s="2">
        <f t="shared" si="100"/>
        <v>758.1</v>
      </c>
      <c r="CQ125" s="2">
        <f t="shared" si="101"/>
        <v>0</v>
      </c>
      <c r="CR125" s="2">
        <f t="shared" si="102"/>
        <v>1847.4410000000003</v>
      </c>
      <c r="CS125" s="2">
        <f t="shared" si="103"/>
        <v>1043.1602499999999</v>
      </c>
      <c r="CT125" s="2">
        <f t="shared" si="104"/>
        <v>3354.2684800000002</v>
      </c>
      <c r="CU125" s="2">
        <f t="shared" si="105"/>
        <v>0</v>
      </c>
      <c r="CV125" s="2">
        <f t="shared" si="106"/>
        <v>14.409499999999998</v>
      </c>
      <c r="CW125" s="2">
        <f t="shared" si="107"/>
        <v>3.8</v>
      </c>
      <c r="CX125" s="2">
        <f t="shared" si="108"/>
        <v>0</v>
      </c>
      <c r="CY125" s="2">
        <f t="shared" si="109"/>
        <v>608.83600000000001</v>
      </c>
      <c r="CZ125" s="2">
        <f t="shared" si="110"/>
        <v>320.44</v>
      </c>
      <c r="DA125" s="2"/>
      <c r="DB125" s="2"/>
      <c r="DC125" s="2" t="s">
        <v>3</v>
      </c>
      <c r="DD125" s="2" t="s">
        <v>3</v>
      </c>
      <c r="DE125" s="2" t="s">
        <v>33</v>
      </c>
      <c r="DF125" s="2" t="s">
        <v>33</v>
      </c>
      <c r="DG125" s="2" t="s">
        <v>34</v>
      </c>
      <c r="DH125" s="2" t="s">
        <v>3</v>
      </c>
      <c r="DI125" s="2" t="s">
        <v>34</v>
      </c>
      <c r="DJ125" s="2" t="s">
        <v>33</v>
      </c>
      <c r="DK125" s="2" t="s">
        <v>3</v>
      </c>
      <c r="DL125" s="2" t="s">
        <v>3</v>
      </c>
      <c r="DM125" s="2" t="s">
        <v>3</v>
      </c>
      <c r="DN125" s="2">
        <v>0</v>
      </c>
      <c r="DO125" s="2">
        <v>0</v>
      </c>
      <c r="DP125" s="2">
        <v>1</v>
      </c>
      <c r="DQ125" s="2">
        <v>1</v>
      </c>
      <c r="DR125" s="2"/>
      <c r="DS125" s="2"/>
      <c r="DT125" s="2"/>
      <c r="DU125" s="2">
        <v>1013</v>
      </c>
      <c r="DV125" s="2" t="s">
        <v>213</v>
      </c>
      <c r="DW125" s="2" t="s">
        <v>213</v>
      </c>
      <c r="DX125" s="2">
        <v>1</v>
      </c>
      <c r="DY125" s="2"/>
      <c r="DZ125" s="2"/>
      <c r="EA125" s="2"/>
      <c r="EB125" s="2"/>
      <c r="EC125" s="2"/>
      <c r="ED125" s="2"/>
      <c r="EE125" s="2">
        <v>42018626</v>
      </c>
      <c r="EF125" s="2">
        <v>2</v>
      </c>
      <c r="EG125" s="2" t="s">
        <v>35</v>
      </c>
      <c r="EH125" s="2">
        <v>0</v>
      </c>
      <c r="EI125" s="2" t="s">
        <v>3</v>
      </c>
      <c r="EJ125" s="2">
        <v>1</v>
      </c>
      <c r="EK125" s="2">
        <v>1002</v>
      </c>
      <c r="EL125" s="2" t="s">
        <v>215</v>
      </c>
      <c r="EM125" s="2" t="s">
        <v>198</v>
      </c>
      <c r="EN125" s="2"/>
      <c r="EO125" s="2" t="s">
        <v>38</v>
      </c>
      <c r="EP125" s="2"/>
      <c r="EQ125" s="2">
        <v>0</v>
      </c>
      <c r="ER125" s="2">
        <v>255.12</v>
      </c>
      <c r="ES125" s="2">
        <v>0</v>
      </c>
      <c r="ET125" s="2">
        <v>148.24</v>
      </c>
      <c r="EU125" s="2">
        <v>30.58</v>
      </c>
      <c r="EV125" s="2">
        <v>106.88</v>
      </c>
      <c r="EW125" s="2">
        <v>12.53</v>
      </c>
      <c r="EX125" s="2">
        <v>3.04</v>
      </c>
      <c r="EY125" s="2">
        <v>0</v>
      </c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>
        <v>0</v>
      </c>
      <c r="FR125" s="2">
        <f t="shared" si="111"/>
        <v>0</v>
      </c>
      <c r="FS125" s="2">
        <v>0</v>
      </c>
      <c r="FT125" s="2"/>
      <c r="FU125" s="2"/>
      <c r="FV125" s="2"/>
      <c r="FW125" s="2"/>
      <c r="FX125" s="2">
        <v>95</v>
      </c>
      <c r="FY125" s="2">
        <v>50</v>
      </c>
      <c r="FZ125" s="2"/>
      <c r="GA125" s="2" t="s">
        <v>3</v>
      </c>
      <c r="GB125" s="2"/>
      <c r="GC125" s="2"/>
      <c r="GD125" s="2">
        <v>1</v>
      </c>
      <c r="GE125" s="2"/>
      <c r="GF125" s="2">
        <v>-220528628</v>
      </c>
      <c r="GG125" s="2">
        <v>2</v>
      </c>
      <c r="GH125" s="2">
        <v>1</v>
      </c>
      <c r="GI125" s="2">
        <v>2</v>
      </c>
      <c r="GJ125" s="2">
        <v>0</v>
      </c>
      <c r="GK125" s="2">
        <v>0</v>
      </c>
      <c r="GL125" s="2">
        <f t="shared" si="112"/>
        <v>0</v>
      </c>
      <c r="GM125" s="2">
        <f t="shared" si="113"/>
        <v>1687.38</v>
      </c>
      <c r="GN125" s="2">
        <f t="shared" si="114"/>
        <v>1687.38</v>
      </c>
      <c r="GO125" s="2">
        <f t="shared" si="115"/>
        <v>0</v>
      </c>
      <c r="GP125" s="2">
        <f t="shared" si="116"/>
        <v>0</v>
      </c>
      <c r="GQ125" s="2"/>
      <c r="GR125" s="2">
        <v>0</v>
      </c>
      <c r="GS125" s="2">
        <v>3</v>
      </c>
      <c r="GT125" s="2">
        <v>0</v>
      </c>
      <c r="GU125" s="2" t="s">
        <v>3</v>
      </c>
      <c r="GV125" s="2">
        <f t="shared" si="117"/>
        <v>0</v>
      </c>
      <c r="GW125" s="2">
        <v>1</v>
      </c>
      <c r="GX125" s="2">
        <f t="shared" si="118"/>
        <v>0</v>
      </c>
      <c r="GY125" s="2"/>
      <c r="GZ125" s="2"/>
      <c r="HA125" s="2">
        <v>0</v>
      </c>
      <c r="HB125" s="2">
        <v>0</v>
      </c>
      <c r="HC125" s="2">
        <f t="shared" si="119"/>
        <v>0</v>
      </c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>
        <v>0</v>
      </c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x14ac:dyDescent="0.2">
      <c r="A126">
        <v>17</v>
      </c>
      <c r="B126">
        <v>1</v>
      </c>
      <c r="C126">
        <f>ROW(SmtRes!A200)</f>
        <v>200</v>
      </c>
      <c r="D126">
        <f>ROW(EtalonRes!A180)</f>
        <v>180</v>
      </c>
      <c r="E126" t="s">
        <v>75</v>
      </c>
      <c r="F126" t="s">
        <v>211</v>
      </c>
      <c r="G126" t="s">
        <v>212</v>
      </c>
      <c r="H126" t="s">
        <v>213</v>
      </c>
      <c r="I126">
        <f>ROUND(14.574/100,9)</f>
        <v>0.14574000000000001</v>
      </c>
      <c r="J126">
        <v>0</v>
      </c>
      <c r="O126">
        <f t="shared" si="83"/>
        <v>826.44</v>
      </c>
      <c r="P126">
        <f t="shared" si="84"/>
        <v>0</v>
      </c>
      <c r="Q126">
        <f t="shared" si="85"/>
        <v>288.14999999999998</v>
      </c>
      <c r="R126">
        <f t="shared" si="86"/>
        <v>167.41</v>
      </c>
      <c r="S126">
        <f t="shared" si="87"/>
        <v>538.29</v>
      </c>
      <c r="T126">
        <f t="shared" si="88"/>
        <v>0</v>
      </c>
      <c r="U126">
        <f t="shared" si="89"/>
        <v>2.1000405299999998</v>
      </c>
      <c r="V126">
        <f t="shared" si="90"/>
        <v>0.55381199999999997</v>
      </c>
      <c r="W126">
        <f t="shared" si="91"/>
        <v>0</v>
      </c>
      <c r="X126">
        <f t="shared" si="92"/>
        <v>670.42</v>
      </c>
      <c r="Y126">
        <f t="shared" si="93"/>
        <v>352.85</v>
      </c>
      <c r="AA126">
        <v>42244845</v>
      </c>
      <c r="AB126">
        <f t="shared" si="94"/>
        <v>308.21199999999999</v>
      </c>
      <c r="AC126">
        <f t="shared" si="95"/>
        <v>0</v>
      </c>
      <c r="AD126">
        <f>ROUND(((((ET126*1.25))-((EU126*1.25)))+AE126),6)</f>
        <v>185.3</v>
      </c>
      <c r="AE126">
        <f>ROUND(((EU126*1.25)),6)</f>
        <v>38.225000000000001</v>
      </c>
      <c r="AF126">
        <f>ROUND(((EV126*1.15)),6)</f>
        <v>122.91200000000001</v>
      </c>
      <c r="AG126">
        <f t="shared" si="97"/>
        <v>0</v>
      </c>
      <c r="AH126">
        <f>((EW126*1.15))</f>
        <v>14.409499999999998</v>
      </c>
      <c r="AI126">
        <f>((EX126*1.25))</f>
        <v>3.8</v>
      </c>
      <c r="AJ126">
        <f t="shared" si="99"/>
        <v>0</v>
      </c>
      <c r="AK126">
        <v>255.12</v>
      </c>
      <c r="AL126">
        <v>0</v>
      </c>
      <c r="AM126">
        <v>148.24</v>
      </c>
      <c r="AN126">
        <v>30.58</v>
      </c>
      <c r="AO126">
        <v>106.88</v>
      </c>
      <c r="AP126">
        <v>0</v>
      </c>
      <c r="AQ126">
        <v>12.53</v>
      </c>
      <c r="AR126">
        <v>3.04</v>
      </c>
      <c r="AS126">
        <v>0</v>
      </c>
      <c r="AT126">
        <v>95</v>
      </c>
      <c r="AU126">
        <v>50</v>
      </c>
      <c r="AV126">
        <v>1</v>
      </c>
      <c r="AW126">
        <v>1</v>
      </c>
      <c r="AZ126">
        <v>1</v>
      </c>
      <c r="BA126">
        <v>30.05</v>
      </c>
      <c r="BB126">
        <v>10.67</v>
      </c>
      <c r="BC126">
        <v>1</v>
      </c>
      <c r="BD126" t="s">
        <v>3</v>
      </c>
      <c r="BE126" t="s">
        <v>3</v>
      </c>
      <c r="BF126" t="s">
        <v>3</v>
      </c>
      <c r="BG126" t="s">
        <v>3</v>
      </c>
      <c r="BH126">
        <v>0</v>
      </c>
      <c r="BI126">
        <v>1</v>
      </c>
      <c r="BJ126" t="s">
        <v>214</v>
      </c>
      <c r="BM126">
        <v>1002</v>
      </c>
      <c r="BN126">
        <v>0</v>
      </c>
      <c r="BO126" t="s">
        <v>211</v>
      </c>
      <c r="BP126">
        <v>1</v>
      </c>
      <c r="BQ126">
        <v>2</v>
      </c>
      <c r="BR126">
        <v>0</v>
      </c>
      <c r="BS126">
        <v>30.05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95</v>
      </c>
      <c r="CA126">
        <v>50</v>
      </c>
      <c r="CE126">
        <v>0</v>
      </c>
      <c r="CF126">
        <v>0</v>
      </c>
      <c r="CG126">
        <v>0</v>
      </c>
      <c r="CM126">
        <v>0</v>
      </c>
      <c r="CN126" t="s">
        <v>575</v>
      </c>
      <c r="CO126">
        <v>0</v>
      </c>
      <c r="CP126">
        <f t="shared" si="100"/>
        <v>826.43999999999994</v>
      </c>
      <c r="CQ126">
        <f t="shared" si="101"/>
        <v>0</v>
      </c>
      <c r="CR126">
        <f t="shared" si="102"/>
        <v>1977.1510000000001</v>
      </c>
      <c r="CS126">
        <f t="shared" si="103"/>
        <v>1148.6612500000001</v>
      </c>
      <c r="CT126">
        <f t="shared" si="104"/>
        <v>3693.5056000000004</v>
      </c>
      <c r="CU126">
        <f t="shared" si="105"/>
        <v>0</v>
      </c>
      <c r="CV126">
        <f t="shared" si="106"/>
        <v>14.409499999999998</v>
      </c>
      <c r="CW126">
        <f t="shared" si="107"/>
        <v>3.8</v>
      </c>
      <c r="CX126">
        <f t="shared" si="108"/>
        <v>0</v>
      </c>
      <c r="CY126">
        <f t="shared" si="109"/>
        <v>670.41499999999996</v>
      </c>
      <c r="CZ126">
        <f t="shared" si="110"/>
        <v>352.85</v>
      </c>
      <c r="DC126" t="s">
        <v>3</v>
      </c>
      <c r="DD126" t="s">
        <v>3</v>
      </c>
      <c r="DE126" t="s">
        <v>33</v>
      </c>
      <c r="DF126" t="s">
        <v>33</v>
      </c>
      <c r="DG126" t="s">
        <v>34</v>
      </c>
      <c r="DH126" t="s">
        <v>3</v>
      </c>
      <c r="DI126" t="s">
        <v>34</v>
      </c>
      <c r="DJ126" t="s">
        <v>33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213</v>
      </c>
      <c r="DW126" t="s">
        <v>213</v>
      </c>
      <c r="DX126">
        <v>1</v>
      </c>
      <c r="EE126">
        <v>42018626</v>
      </c>
      <c r="EF126">
        <v>2</v>
      </c>
      <c r="EG126" t="s">
        <v>35</v>
      </c>
      <c r="EH126">
        <v>0</v>
      </c>
      <c r="EI126" t="s">
        <v>3</v>
      </c>
      <c r="EJ126">
        <v>1</v>
      </c>
      <c r="EK126">
        <v>1002</v>
      </c>
      <c r="EL126" t="s">
        <v>215</v>
      </c>
      <c r="EM126" t="s">
        <v>198</v>
      </c>
      <c r="EO126" t="s">
        <v>38</v>
      </c>
      <c r="EQ126">
        <v>0</v>
      </c>
      <c r="ER126">
        <v>255.12</v>
      </c>
      <c r="ES126">
        <v>0</v>
      </c>
      <c r="ET126">
        <v>148.24</v>
      </c>
      <c r="EU126">
        <v>30.58</v>
      </c>
      <c r="EV126">
        <v>106.88</v>
      </c>
      <c r="EW126">
        <v>12.53</v>
      </c>
      <c r="EX126">
        <v>3.04</v>
      </c>
      <c r="EY126">
        <v>0</v>
      </c>
      <c r="FQ126">
        <v>0</v>
      </c>
      <c r="FR126">
        <f t="shared" si="111"/>
        <v>0</v>
      </c>
      <c r="FS126">
        <v>0</v>
      </c>
      <c r="FX126">
        <v>95</v>
      </c>
      <c r="FY126">
        <v>50</v>
      </c>
      <c r="GA126" t="s">
        <v>3</v>
      </c>
      <c r="GD126">
        <v>1</v>
      </c>
      <c r="GF126">
        <v>-220528628</v>
      </c>
      <c r="GG126">
        <v>2</v>
      </c>
      <c r="GH126">
        <v>1</v>
      </c>
      <c r="GI126">
        <v>2</v>
      </c>
      <c r="GJ126">
        <v>0</v>
      </c>
      <c r="GK126">
        <v>0</v>
      </c>
      <c r="GL126">
        <f t="shared" si="112"/>
        <v>0</v>
      </c>
      <c r="GM126">
        <f t="shared" si="113"/>
        <v>1849.71</v>
      </c>
      <c r="GN126">
        <f t="shared" si="114"/>
        <v>1849.71</v>
      </c>
      <c r="GO126">
        <f t="shared" si="115"/>
        <v>0</v>
      </c>
      <c r="GP126">
        <f t="shared" si="116"/>
        <v>0</v>
      </c>
      <c r="GR126">
        <v>0</v>
      </c>
      <c r="GS126">
        <v>3</v>
      </c>
      <c r="GT126">
        <v>0</v>
      </c>
      <c r="GU126" t="s">
        <v>3</v>
      </c>
      <c r="GV126">
        <f t="shared" si="117"/>
        <v>0</v>
      </c>
      <c r="GW126">
        <v>1</v>
      </c>
      <c r="GX126">
        <f t="shared" si="118"/>
        <v>0</v>
      </c>
      <c r="HA126">
        <v>0</v>
      </c>
      <c r="HB126">
        <v>0</v>
      </c>
      <c r="HC126">
        <f t="shared" si="119"/>
        <v>0</v>
      </c>
      <c r="IK126">
        <v>0</v>
      </c>
    </row>
    <row r="127" spans="1:255" x14ac:dyDescent="0.2">
      <c r="A127" s="2">
        <v>17</v>
      </c>
      <c r="B127" s="2">
        <v>1</v>
      </c>
      <c r="C127" s="2">
        <f>ROW(SmtRes!A207)</f>
        <v>207</v>
      </c>
      <c r="D127" s="2">
        <f>ROW(EtalonRes!A187)</f>
        <v>187</v>
      </c>
      <c r="E127" s="2" t="s">
        <v>81</v>
      </c>
      <c r="F127" s="2" t="s">
        <v>216</v>
      </c>
      <c r="G127" s="2" t="s">
        <v>217</v>
      </c>
      <c r="H127" s="2" t="s">
        <v>218</v>
      </c>
      <c r="I127" s="2">
        <v>0</v>
      </c>
      <c r="J127" s="2">
        <v>0</v>
      </c>
      <c r="K127" s="2"/>
      <c r="L127" s="2"/>
      <c r="M127" s="2"/>
      <c r="N127" s="2"/>
      <c r="O127" s="2">
        <f t="shared" si="83"/>
        <v>0</v>
      </c>
      <c r="P127" s="2">
        <f t="shared" si="84"/>
        <v>0</v>
      </c>
      <c r="Q127" s="2">
        <f t="shared" si="85"/>
        <v>0</v>
      </c>
      <c r="R127" s="2">
        <f t="shared" si="86"/>
        <v>0</v>
      </c>
      <c r="S127" s="2">
        <f t="shared" si="87"/>
        <v>0</v>
      </c>
      <c r="T127" s="2">
        <f t="shared" si="88"/>
        <v>0</v>
      </c>
      <c r="U127" s="2">
        <f t="shared" si="89"/>
        <v>0</v>
      </c>
      <c r="V127" s="2">
        <f t="shared" si="90"/>
        <v>0</v>
      </c>
      <c r="W127" s="2">
        <f t="shared" si="91"/>
        <v>0</v>
      </c>
      <c r="X127" s="2">
        <f t="shared" si="92"/>
        <v>0</v>
      </c>
      <c r="Y127" s="2">
        <f t="shared" si="93"/>
        <v>0</v>
      </c>
      <c r="Z127" s="2"/>
      <c r="AA127" s="2">
        <v>42244862</v>
      </c>
      <c r="AB127" s="2">
        <f t="shared" si="94"/>
        <v>911.73900000000003</v>
      </c>
      <c r="AC127" s="2">
        <f t="shared" si="95"/>
        <v>0.78</v>
      </c>
      <c r="AD127" s="2">
        <f>ROUND(((((ET127*1.25))-((EU127*1.25)))+AE127),6)</f>
        <v>630.17499999999995</v>
      </c>
      <c r="AE127" s="2">
        <f>ROUND(((EU127*1.25)),6)</f>
        <v>76.237499999999997</v>
      </c>
      <c r="AF127" s="2">
        <f>ROUND(((EV127*1.15)),6)</f>
        <v>280.78399999999999</v>
      </c>
      <c r="AG127" s="2">
        <f t="shared" si="97"/>
        <v>0</v>
      </c>
      <c r="AH127" s="2">
        <f>((EW127*1.15))</f>
        <v>35.362499999999997</v>
      </c>
      <c r="AI127" s="2">
        <f>((EX127*1.25))</f>
        <v>5.5125000000000002</v>
      </c>
      <c r="AJ127" s="2">
        <f t="shared" si="99"/>
        <v>0</v>
      </c>
      <c r="AK127" s="2">
        <v>749.08</v>
      </c>
      <c r="AL127" s="2">
        <v>0.78</v>
      </c>
      <c r="AM127" s="2">
        <v>504.14</v>
      </c>
      <c r="AN127" s="2">
        <v>60.99</v>
      </c>
      <c r="AO127" s="2">
        <v>244.16</v>
      </c>
      <c r="AP127" s="2">
        <v>0</v>
      </c>
      <c r="AQ127" s="2">
        <v>30.75</v>
      </c>
      <c r="AR127" s="2">
        <v>4.41</v>
      </c>
      <c r="AS127" s="2">
        <v>0</v>
      </c>
      <c r="AT127" s="2">
        <v>142</v>
      </c>
      <c r="AU127" s="2">
        <v>95</v>
      </c>
      <c r="AV127" s="2">
        <v>1</v>
      </c>
      <c r="AW127" s="2">
        <v>1</v>
      </c>
      <c r="AX127" s="2"/>
      <c r="AY127" s="2"/>
      <c r="AZ127" s="2">
        <v>1</v>
      </c>
      <c r="BA127" s="2">
        <v>27.29</v>
      </c>
      <c r="BB127" s="2">
        <v>9.23</v>
      </c>
      <c r="BC127" s="2">
        <v>4.6500000000000004</v>
      </c>
      <c r="BD127" s="2" t="s">
        <v>3</v>
      </c>
      <c r="BE127" s="2" t="s">
        <v>3</v>
      </c>
      <c r="BF127" s="2" t="s">
        <v>3</v>
      </c>
      <c r="BG127" s="2" t="s">
        <v>3</v>
      </c>
      <c r="BH127" s="2">
        <v>0</v>
      </c>
      <c r="BI127" s="2">
        <v>1</v>
      </c>
      <c r="BJ127" s="2" t="s">
        <v>219</v>
      </c>
      <c r="BK127" s="2"/>
      <c r="BL127" s="2"/>
      <c r="BM127" s="2">
        <v>27001</v>
      </c>
      <c r="BN127" s="2">
        <v>0</v>
      </c>
      <c r="BO127" s="2" t="s">
        <v>216</v>
      </c>
      <c r="BP127" s="2">
        <v>1</v>
      </c>
      <c r="BQ127" s="2">
        <v>2</v>
      </c>
      <c r="BR127" s="2">
        <v>0</v>
      </c>
      <c r="BS127" s="2">
        <v>27.29</v>
      </c>
      <c r="BT127" s="2">
        <v>1</v>
      </c>
      <c r="BU127" s="2">
        <v>1</v>
      </c>
      <c r="BV127" s="2">
        <v>1</v>
      </c>
      <c r="BW127" s="2">
        <v>1</v>
      </c>
      <c r="BX127" s="2">
        <v>1</v>
      </c>
      <c r="BY127" s="2" t="s">
        <v>3</v>
      </c>
      <c r="BZ127" s="2">
        <v>142</v>
      </c>
      <c r="CA127" s="2">
        <v>95</v>
      </c>
      <c r="CB127" s="2"/>
      <c r="CC127" s="2"/>
      <c r="CD127" s="2"/>
      <c r="CE127" s="2">
        <v>0</v>
      </c>
      <c r="CF127" s="2">
        <v>0</v>
      </c>
      <c r="CG127" s="2">
        <v>0</v>
      </c>
      <c r="CH127" s="2"/>
      <c r="CI127" s="2"/>
      <c r="CJ127" s="2"/>
      <c r="CK127" s="2"/>
      <c r="CL127" s="2"/>
      <c r="CM127" s="2">
        <v>0</v>
      </c>
      <c r="CN127" s="2" t="s">
        <v>575</v>
      </c>
      <c r="CO127" s="2">
        <v>0</v>
      </c>
      <c r="CP127" s="2">
        <f t="shared" si="100"/>
        <v>0</v>
      </c>
      <c r="CQ127" s="2">
        <f t="shared" si="101"/>
        <v>3.6270000000000002</v>
      </c>
      <c r="CR127" s="2">
        <f t="shared" si="102"/>
        <v>5816.5152499999995</v>
      </c>
      <c r="CS127" s="2">
        <f t="shared" si="103"/>
        <v>2080.5213749999998</v>
      </c>
      <c r="CT127" s="2">
        <f t="shared" si="104"/>
        <v>7662.5953599999993</v>
      </c>
      <c r="CU127" s="2">
        <f t="shared" si="105"/>
        <v>0</v>
      </c>
      <c r="CV127" s="2">
        <f t="shared" si="106"/>
        <v>35.362499999999997</v>
      </c>
      <c r="CW127" s="2">
        <f t="shared" si="107"/>
        <v>5.5125000000000002</v>
      </c>
      <c r="CX127" s="2">
        <f t="shared" si="108"/>
        <v>0</v>
      </c>
      <c r="CY127" s="2">
        <f t="shared" si="109"/>
        <v>0</v>
      </c>
      <c r="CZ127" s="2">
        <f t="shared" si="110"/>
        <v>0</v>
      </c>
      <c r="DA127" s="2"/>
      <c r="DB127" s="2"/>
      <c r="DC127" s="2" t="s">
        <v>3</v>
      </c>
      <c r="DD127" s="2" t="s">
        <v>3</v>
      </c>
      <c r="DE127" s="2" t="s">
        <v>33</v>
      </c>
      <c r="DF127" s="2" t="s">
        <v>33</v>
      </c>
      <c r="DG127" s="2" t="s">
        <v>34</v>
      </c>
      <c r="DH127" s="2" t="s">
        <v>3</v>
      </c>
      <c r="DI127" s="2" t="s">
        <v>34</v>
      </c>
      <c r="DJ127" s="2" t="s">
        <v>33</v>
      </c>
      <c r="DK127" s="2" t="s">
        <v>3</v>
      </c>
      <c r="DL127" s="2" t="s">
        <v>3</v>
      </c>
      <c r="DM127" s="2" t="s">
        <v>3</v>
      </c>
      <c r="DN127" s="2">
        <v>0</v>
      </c>
      <c r="DO127" s="2">
        <v>0</v>
      </c>
      <c r="DP127" s="2">
        <v>1</v>
      </c>
      <c r="DQ127" s="2">
        <v>1</v>
      </c>
      <c r="DR127" s="2"/>
      <c r="DS127" s="2"/>
      <c r="DT127" s="2"/>
      <c r="DU127" s="2">
        <v>1005</v>
      </c>
      <c r="DV127" s="2" t="s">
        <v>218</v>
      </c>
      <c r="DW127" s="2" t="s">
        <v>218</v>
      </c>
      <c r="DX127" s="2">
        <v>1000</v>
      </c>
      <c r="DY127" s="2"/>
      <c r="DZ127" s="2"/>
      <c r="EA127" s="2"/>
      <c r="EB127" s="2"/>
      <c r="EC127" s="2"/>
      <c r="ED127" s="2"/>
      <c r="EE127" s="2">
        <v>42018692</v>
      </c>
      <c r="EF127" s="2">
        <v>2</v>
      </c>
      <c r="EG127" s="2" t="s">
        <v>35</v>
      </c>
      <c r="EH127" s="2">
        <v>0</v>
      </c>
      <c r="EI127" s="2" t="s">
        <v>3</v>
      </c>
      <c r="EJ127" s="2">
        <v>1</v>
      </c>
      <c r="EK127" s="2">
        <v>27001</v>
      </c>
      <c r="EL127" s="2" t="s">
        <v>121</v>
      </c>
      <c r="EM127" s="2" t="s">
        <v>122</v>
      </c>
      <c r="EN127" s="2"/>
      <c r="EO127" s="2" t="s">
        <v>38</v>
      </c>
      <c r="EP127" s="2"/>
      <c r="EQ127" s="2">
        <v>0</v>
      </c>
      <c r="ER127" s="2">
        <v>749.08</v>
      </c>
      <c r="ES127" s="2">
        <v>0.78</v>
      </c>
      <c r="ET127" s="2">
        <v>504.14</v>
      </c>
      <c r="EU127" s="2">
        <v>60.99</v>
      </c>
      <c r="EV127" s="2">
        <v>244.16</v>
      </c>
      <c r="EW127" s="2">
        <v>30.75</v>
      </c>
      <c r="EX127" s="2">
        <v>4.41</v>
      </c>
      <c r="EY127" s="2">
        <v>0</v>
      </c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>
        <v>0</v>
      </c>
      <c r="FR127" s="2">
        <f t="shared" si="111"/>
        <v>0</v>
      </c>
      <c r="FS127" s="2">
        <v>0</v>
      </c>
      <c r="FT127" s="2"/>
      <c r="FU127" s="2"/>
      <c r="FV127" s="2"/>
      <c r="FW127" s="2"/>
      <c r="FX127" s="2">
        <v>142</v>
      </c>
      <c r="FY127" s="2">
        <v>95</v>
      </c>
      <c r="FZ127" s="2"/>
      <c r="GA127" s="2" t="s">
        <v>3</v>
      </c>
      <c r="GB127" s="2"/>
      <c r="GC127" s="2"/>
      <c r="GD127" s="2">
        <v>1</v>
      </c>
      <c r="GE127" s="2"/>
      <c r="GF127" s="2">
        <v>-1846023683</v>
      </c>
      <c r="GG127" s="2">
        <v>2</v>
      </c>
      <c r="GH127" s="2">
        <v>1</v>
      </c>
      <c r="GI127" s="2">
        <v>2</v>
      </c>
      <c r="GJ127" s="2">
        <v>0</v>
      </c>
      <c r="GK127" s="2">
        <v>0</v>
      </c>
      <c r="GL127" s="2">
        <f t="shared" si="112"/>
        <v>0</v>
      </c>
      <c r="GM127" s="2">
        <f t="shared" si="113"/>
        <v>0</v>
      </c>
      <c r="GN127" s="2">
        <f t="shared" si="114"/>
        <v>0</v>
      </c>
      <c r="GO127" s="2">
        <f t="shared" si="115"/>
        <v>0</v>
      </c>
      <c r="GP127" s="2">
        <f t="shared" si="116"/>
        <v>0</v>
      </c>
      <c r="GQ127" s="2"/>
      <c r="GR127" s="2">
        <v>0</v>
      </c>
      <c r="GS127" s="2">
        <v>3</v>
      </c>
      <c r="GT127" s="2">
        <v>0</v>
      </c>
      <c r="GU127" s="2" t="s">
        <v>3</v>
      </c>
      <c r="GV127" s="2">
        <f t="shared" si="117"/>
        <v>0</v>
      </c>
      <c r="GW127" s="2">
        <v>1</v>
      </c>
      <c r="GX127" s="2">
        <f t="shared" si="118"/>
        <v>0</v>
      </c>
      <c r="GY127" s="2"/>
      <c r="GZ127" s="2"/>
      <c r="HA127" s="2">
        <v>0</v>
      </c>
      <c r="HB127" s="2">
        <v>0</v>
      </c>
      <c r="HC127" s="2">
        <f t="shared" si="119"/>
        <v>0</v>
      </c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>
        <v>0</v>
      </c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x14ac:dyDescent="0.2">
      <c r="A128">
        <v>17</v>
      </c>
      <c r="B128">
        <v>1</v>
      </c>
      <c r="C128">
        <f>ROW(SmtRes!A214)</f>
        <v>214</v>
      </c>
      <c r="D128">
        <f>ROW(EtalonRes!A194)</f>
        <v>194</v>
      </c>
      <c r="E128" t="s">
        <v>81</v>
      </c>
      <c r="F128" t="s">
        <v>216</v>
      </c>
      <c r="G128" t="s">
        <v>217</v>
      </c>
      <c r="H128" t="s">
        <v>218</v>
      </c>
      <c r="I128">
        <v>0</v>
      </c>
      <c r="J128">
        <v>0</v>
      </c>
      <c r="O128">
        <f t="shared" si="83"/>
        <v>0</v>
      </c>
      <c r="P128">
        <f t="shared" si="84"/>
        <v>0</v>
      </c>
      <c r="Q128">
        <f t="shared" si="85"/>
        <v>0</v>
      </c>
      <c r="R128">
        <f t="shared" si="86"/>
        <v>0</v>
      </c>
      <c r="S128">
        <f t="shared" si="87"/>
        <v>0</v>
      </c>
      <c r="T128">
        <f t="shared" si="88"/>
        <v>0</v>
      </c>
      <c r="U128">
        <f t="shared" si="89"/>
        <v>0</v>
      </c>
      <c r="V128">
        <f t="shared" si="90"/>
        <v>0</v>
      </c>
      <c r="W128">
        <f t="shared" si="91"/>
        <v>0</v>
      </c>
      <c r="X128">
        <f t="shared" si="92"/>
        <v>0</v>
      </c>
      <c r="Y128">
        <f t="shared" si="93"/>
        <v>0</v>
      </c>
      <c r="AA128">
        <v>42244845</v>
      </c>
      <c r="AB128">
        <f t="shared" si="94"/>
        <v>911.73900000000003</v>
      </c>
      <c r="AC128">
        <f t="shared" si="95"/>
        <v>0.78</v>
      </c>
      <c r="AD128">
        <f>ROUND(((((ET128*1.25))-((EU128*1.25)))+AE128),6)</f>
        <v>630.17499999999995</v>
      </c>
      <c r="AE128">
        <f>ROUND(((EU128*1.25)),6)</f>
        <v>76.237499999999997</v>
      </c>
      <c r="AF128">
        <f>ROUND(((EV128*1.15)),6)</f>
        <v>280.78399999999999</v>
      </c>
      <c r="AG128">
        <f t="shared" si="97"/>
        <v>0</v>
      </c>
      <c r="AH128">
        <f>((EW128*1.15))</f>
        <v>35.362499999999997</v>
      </c>
      <c r="AI128">
        <f>((EX128*1.25))</f>
        <v>5.5125000000000002</v>
      </c>
      <c r="AJ128">
        <f t="shared" si="99"/>
        <v>0</v>
      </c>
      <c r="AK128">
        <v>749.08</v>
      </c>
      <c r="AL128">
        <v>0.78</v>
      </c>
      <c r="AM128">
        <v>504.14</v>
      </c>
      <c r="AN128">
        <v>60.99</v>
      </c>
      <c r="AO128">
        <v>244.16</v>
      </c>
      <c r="AP128">
        <v>0</v>
      </c>
      <c r="AQ128">
        <v>30.75</v>
      </c>
      <c r="AR128">
        <v>4.41</v>
      </c>
      <c r="AS128">
        <v>0</v>
      </c>
      <c r="AT128">
        <v>142</v>
      </c>
      <c r="AU128">
        <v>95</v>
      </c>
      <c r="AV128">
        <v>1</v>
      </c>
      <c r="AW128">
        <v>1</v>
      </c>
      <c r="AZ128">
        <v>1</v>
      </c>
      <c r="BA128">
        <v>30.05</v>
      </c>
      <c r="BB128">
        <v>9.77</v>
      </c>
      <c r="BC128">
        <v>4.6500000000000004</v>
      </c>
      <c r="BD128" t="s">
        <v>3</v>
      </c>
      <c r="BE128" t="s">
        <v>3</v>
      </c>
      <c r="BF128" t="s">
        <v>3</v>
      </c>
      <c r="BG128" t="s">
        <v>3</v>
      </c>
      <c r="BH128">
        <v>0</v>
      </c>
      <c r="BI128">
        <v>1</v>
      </c>
      <c r="BJ128" t="s">
        <v>219</v>
      </c>
      <c r="BM128">
        <v>27001</v>
      </c>
      <c r="BN128">
        <v>0</v>
      </c>
      <c r="BO128" t="s">
        <v>216</v>
      </c>
      <c r="BP128">
        <v>1</v>
      </c>
      <c r="BQ128">
        <v>2</v>
      </c>
      <c r="BR128">
        <v>0</v>
      </c>
      <c r="BS128">
        <v>30.05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142</v>
      </c>
      <c r="CA128">
        <v>95</v>
      </c>
      <c r="CE128">
        <v>0</v>
      </c>
      <c r="CF128">
        <v>0</v>
      </c>
      <c r="CG128">
        <v>0</v>
      </c>
      <c r="CM128">
        <v>0</v>
      </c>
      <c r="CN128" t="s">
        <v>575</v>
      </c>
      <c r="CO128">
        <v>0</v>
      </c>
      <c r="CP128">
        <f t="shared" si="100"/>
        <v>0</v>
      </c>
      <c r="CQ128">
        <f t="shared" si="101"/>
        <v>3.6270000000000002</v>
      </c>
      <c r="CR128">
        <f t="shared" si="102"/>
        <v>6156.8097499999994</v>
      </c>
      <c r="CS128">
        <f t="shared" si="103"/>
        <v>2290.9368749999999</v>
      </c>
      <c r="CT128">
        <f t="shared" si="104"/>
        <v>8437.5591999999997</v>
      </c>
      <c r="CU128">
        <f t="shared" si="105"/>
        <v>0</v>
      </c>
      <c r="CV128">
        <f t="shared" si="106"/>
        <v>35.362499999999997</v>
      </c>
      <c r="CW128">
        <f t="shared" si="107"/>
        <v>5.5125000000000002</v>
      </c>
      <c r="CX128">
        <f t="shared" si="108"/>
        <v>0</v>
      </c>
      <c r="CY128">
        <f t="shared" si="109"/>
        <v>0</v>
      </c>
      <c r="CZ128">
        <f t="shared" si="110"/>
        <v>0</v>
      </c>
      <c r="DC128" t="s">
        <v>3</v>
      </c>
      <c r="DD128" t="s">
        <v>3</v>
      </c>
      <c r="DE128" t="s">
        <v>33</v>
      </c>
      <c r="DF128" t="s">
        <v>33</v>
      </c>
      <c r="DG128" t="s">
        <v>34</v>
      </c>
      <c r="DH128" t="s">
        <v>3</v>
      </c>
      <c r="DI128" t="s">
        <v>34</v>
      </c>
      <c r="DJ128" t="s">
        <v>33</v>
      </c>
      <c r="DK128" t="s">
        <v>3</v>
      </c>
      <c r="DL128" t="s">
        <v>3</v>
      </c>
      <c r="DM128" t="s">
        <v>3</v>
      </c>
      <c r="DN128">
        <v>0</v>
      </c>
      <c r="DO128">
        <v>0</v>
      </c>
      <c r="DP128">
        <v>1</v>
      </c>
      <c r="DQ128">
        <v>1</v>
      </c>
      <c r="DU128">
        <v>1005</v>
      </c>
      <c r="DV128" t="s">
        <v>218</v>
      </c>
      <c r="DW128" t="s">
        <v>218</v>
      </c>
      <c r="DX128">
        <v>1000</v>
      </c>
      <c r="EE128">
        <v>42018692</v>
      </c>
      <c r="EF128">
        <v>2</v>
      </c>
      <c r="EG128" t="s">
        <v>35</v>
      </c>
      <c r="EH128">
        <v>0</v>
      </c>
      <c r="EI128" t="s">
        <v>3</v>
      </c>
      <c r="EJ128">
        <v>1</v>
      </c>
      <c r="EK128">
        <v>27001</v>
      </c>
      <c r="EL128" t="s">
        <v>121</v>
      </c>
      <c r="EM128" t="s">
        <v>122</v>
      </c>
      <c r="EO128" t="s">
        <v>38</v>
      </c>
      <c r="EQ128">
        <v>0</v>
      </c>
      <c r="ER128">
        <v>749.08</v>
      </c>
      <c r="ES128">
        <v>0.78</v>
      </c>
      <c r="ET128">
        <v>504.14</v>
      </c>
      <c r="EU128">
        <v>60.99</v>
      </c>
      <c r="EV128">
        <v>244.16</v>
      </c>
      <c r="EW128">
        <v>30.75</v>
      </c>
      <c r="EX128">
        <v>4.41</v>
      </c>
      <c r="EY128">
        <v>0</v>
      </c>
      <c r="FQ128">
        <v>0</v>
      </c>
      <c r="FR128">
        <f t="shared" si="111"/>
        <v>0</v>
      </c>
      <c r="FS128">
        <v>0</v>
      </c>
      <c r="FX128">
        <v>142</v>
      </c>
      <c r="FY128">
        <v>95</v>
      </c>
      <c r="GA128" t="s">
        <v>3</v>
      </c>
      <c r="GD128">
        <v>1</v>
      </c>
      <c r="GF128">
        <v>-1846023683</v>
      </c>
      <c r="GG128">
        <v>2</v>
      </c>
      <c r="GH128">
        <v>1</v>
      </c>
      <c r="GI128">
        <v>2</v>
      </c>
      <c r="GJ128">
        <v>0</v>
      </c>
      <c r="GK128">
        <v>0</v>
      </c>
      <c r="GL128">
        <f t="shared" si="112"/>
        <v>0</v>
      </c>
      <c r="GM128">
        <f t="shared" si="113"/>
        <v>0</v>
      </c>
      <c r="GN128">
        <f t="shared" si="114"/>
        <v>0</v>
      </c>
      <c r="GO128">
        <f t="shared" si="115"/>
        <v>0</v>
      </c>
      <c r="GP128">
        <f t="shared" si="116"/>
        <v>0</v>
      </c>
      <c r="GR128">
        <v>0</v>
      </c>
      <c r="GS128">
        <v>3</v>
      </c>
      <c r="GT128">
        <v>0</v>
      </c>
      <c r="GU128" t="s">
        <v>3</v>
      </c>
      <c r="GV128">
        <f t="shared" si="117"/>
        <v>0</v>
      </c>
      <c r="GW128">
        <v>1</v>
      </c>
      <c r="GX128">
        <f t="shared" si="118"/>
        <v>0</v>
      </c>
      <c r="HA128">
        <v>0</v>
      </c>
      <c r="HB128">
        <v>0</v>
      </c>
      <c r="HC128">
        <f t="shared" si="119"/>
        <v>0</v>
      </c>
      <c r="IK128">
        <v>0</v>
      </c>
    </row>
    <row r="129" spans="1:255" x14ac:dyDescent="0.2">
      <c r="A129" s="2">
        <v>18</v>
      </c>
      <c r="B129" s="2">
        <v>1</v>
      </c>
      <c r="C129" s="2">
        <v>207</v>
      </c>
      <c r="D129" s="2"/>
      <c r="E129" s="2" t="s">
        <v>87</v>
      </c>
      <c r="F129" s="2" t="s">
        <v>220</v>
      </c>
      <c r="G129" s="2" t="s">
        <v>221</v>
      </c>
      <c r="H129" s="2" t="s">
        <v>91</v>
      </c>
      <c r="I129" s="2">
        <f>I127*J129</f>
        <v>0</v>
      </c>
      <c r="J129" s="2">
        <v>1000</v>
      </c>
      <c r="K129" s="2"/>
      <c r="L129" s="2"/>
      <c r="M129" s="2"/>
      <c r="N129" s="2"/>
      <c r="O129" s="2">
        <f t="shared" si="83"/>
        <v>0</v>
      </c>
      <c r="P129" s="2">
        <f t="shared" si="84"/>
        <v>0</v>
      </c>
      <c r="Q129" s="2">
        <f t="shared" si="85"/>
        <v>0</v>
      </c>
      <c r="R129" s="2">
        <f t="shared" si="86"/>
        <v>0</v>
      </c>
      <c r="S129" s="2">
        <f t="shared" si="87"/>
        <v>0</v>
      </c>
      <c r="T129" s="2">
        <f t="shared" si="88"/>
        <v>0</v>
      </c>
      <c r="U129" s="2">
        <f t="shared" si="89"/>
        <v>0</v>
      </c>
      <c r="V129" s="2">
        <f t="shared" si="90"/>
        <v>0</v>
      </c>
      <c r="W129" s="2">
        <f t="shared" si="91"/>
        <v>0</v>
      </c>
      <c r="X129" s="2">
        <f t="shared" si="92"/>
        <v>0</v>
      </c>
      <c r="Y129" s="2">
        <f t="shared" si="93"/>
        <v>0</v>
      </c>
      <c r="Z129" s="2"/>
      <c r="AA129" s="2">
        <v>42244862</v>
      </c>
      <c r="AB129" s="2">
        <f t="shared" si="94"/>
        <v>47</v>
      </c>
      <c r="AC129" s="2">
        <f t="shared" si="95"/>
        <v>47</v>
      </c>
      <c r="AD129" s="2">
        <f>ROUND((((ET129)-(EU129))+AE129),6)</f>
        <v>0</v>
      </c>
      <c r="AE129" s="2">
        <f>ROUND((EU129),6)</f>
        <v>0</v>
      </c>
      <c r="AF129" s="2">
        <f>ROUND((EV129),6)</f>
        <v>0</v>
      </c>
      <c r="AG129" s="2">
        <f t="shared" si="97"/>
        <v>0</v>
      </c>
      <c r="AH129" s="2">
        <f>(EW129)</f>
        <v>0</v>
      </c>
      <c r="AI129" s="2">
        <f>(EX129)</f>
        <v>0</v>
      </c>
      <c r="AJ129" s="2">
        <f t="shared" si="99"/>
        <v>0</v>
      </c>
      <c r="AK129" s="2">
        <v>47</v>
      </c>
      <c r="AL129" s="2">
        <v>47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142</v>
      </c>
      <c r="AU129" s="2">
        <v>95</v>
      </c>
      <c r="AV129" s="2">
        <v>1</v>
      </c>
      <c r="AW129" s="2">
        <v>1</v>
      </c>
      <c r="AX129" s="2"/>
      <c r="AY129" s="2"/>
      <c r="AZ129" s="2">
        <v>1</v>
      </c>
      <c r="BA129" s="2">
        <v>1</v>
      </c>
      <c r="BB129" s="2">
        <v>1</v>
      </c>
      <c r="BC129" s="2">
        <v>1</v>
      </c>
      <c r="BD129" s="2" t="s">
        <v>3</v>
      </c>
      <c r="BE129" s="2" t="s">
        <v>3</v>
      </c>
      <c r="BF129" s="2" t="s">
        <v>3</v>
      </c>
      <c r="BG129" s="2" t="s">
        <v>3</v>
      </c>
      <c r="BH129" s="2">
        <v>3</v>
      </c>
      <c r="BI129" s="2">
        <v>1</v>
      </c>
      <c r="BJ129" s="2" t="s">
        <v>222</v>
      </c>
      <c r="BK129" s="2"/>
      <c r="BL129" s="2"/>
      <c r="BM129" s="2">
        <v>27001</v>
      </c>
      <c r="BN129" s="2">
        <v>0</v>
      </c>
      <c r="BO129" s="2" t="s">
        <v>3</v>
      </c>
      <c r="BP129" s="2">
        <v>0</v>
      </c>
      <c r="BQ129" s="2">
        <v>2</v>
      </c>
      <c r="BR129" s="2">
        <v>0</v>
      </c>
      <c r="BS129" s="2">
        <v>1</v>
      </c>
      <c r="BT129" s="2">
        <v>1</v>
      </c>
      <c r="BU129" s="2">
        <v>1</v>
      </c>
      <c r="BV129" s="2">
        <v>1</v>
      </c>
      <c r="BW129" s="2">
        <v>1</v>
      </c>
      <c r="BX129" s="2">
        <v>1</v>
      </c>
      <c r="BY129" s="2" t="s">
        <v>3</v>
      </c>
      <c r="BZ129" s="2">
        <v>142</v>
      </c>
      <c r="CA129" s="2">
        <v>95</v>
      </c>
      <c r="CB129" s="2"/>
      <c r="CC129" s="2"/>
      <c r="CD129" s="2"/>
      <c r="CE129" s="2">
        <v>0</v>
      </c>
      <c r="CF129" s="2">
        <v>0</v>
      </c>
      <c r="CG129" s="2">
        <v>0</v>
      </c>
      <c r="CH129" s="2"/>
      <c r="CI129" s="2"/>
      <c r="CJ129" s="2"/>
      <c r="CK129" s="2"/>
      <c r="CL129" s="2"/>
      <c r="CM129" s="2">
        <v>0</v>
      </c>
      <c r="CN129" s="2" t="s">
        <v>3</v>
      </c>
      <c r="CO129" s="2">
        <v>0</v>
      </c>
      <c r="CP129" s="2">
        <f t="shared" si="100"/>
        <v>0</v>
      </c>
      <c r="CQ129" s="2">
        <f t="shared" si="101"/>
        <v>47</v>
      </c>
      <c r="CR129" s="2">
        <f t="shared" si="102"/>
        <v>0</v>
      </c>
      <c r="CS129" s="2">
        <f t="shared" si="103"/>
        <v>0</v>
      </c>
      <c r="CT129" s="2">
        <f t="shared" si="104"/>
        <v>0</v>
      </c>
      <c r="CU129" s="2">
        <f t="shared" si="105"/>
        <v>0</v>
      </c>
      <c r="CV129" s="2">
        <f t="shared" si="106"/>
        <v>0</v>
      </c>
      <c r="CW129" s="2">
        <f t="shared" si="107"/>
        <v>0</v>
      </c>
      <c r="CX129" s="2">
        <f t="shared" si="108"/>
        <v>0</v>
      </c>
      <c r="CY129" s="2">
        <f t="shared" si="109"/>
        <v>0</v>
      </c>
      <c r="CZ129" s="2">
        <f t="shared" si="110"/>
        <v>0</v>
      </c>
      <c r="DA129" s="2"/>
      <c r="DB129" s="2"/>
      <c r="DC129" s="2" t="s">
        <v>3</v>
      </c>
      <c r="DD129" s="2" t="s">
        <v>3</v>
      </c>
      <c r="DE129" s="2" t="s">
        <v>3</v>
      </c>
      <c r="DF129" s="2" t="s">
        <v>3</v>
      </c>
      <c r="DG129" s="2" t="s">
        <v>3</v>
      </c>
      <c r="DH129" s="2" t="s">
        <v>3</v>
      </c>
      <c r="DI129" s="2" t="s">
        <v>3</v>
      </c>
      <c r="DJ129" s="2" t="s">
        <v>3</v>
      </c>
      <c r="DK129" s="2" t="s">
        <v>3</v>
      </c>
      <c r="DL129" s="2" t="s">
        <v>3</v>
      </c>
      <c r="DM129" s="2" t="s">
        <v>3</v>
      </c>
      <c r="DN129" s="2">
        <v>0</v>
      </c>
      <c r="DO129" s="2">
        <v>0</v>
      </c>
      <c r="DP129" s="2">
        <v>1</v>
      </c>
      <c r="DQ129" s="2">
        <v>1</v>
      </c>
      <c r="DR129" s="2"/>
      <c r="DS129" s="2"/>
      <c r="DT129" s="2"/>
      <c r="DU129" s="2">
        <v>1005</v>
      </c>
      <c r="DV129" s="2" t="s">
        <v>91</v>
      </c>
      <c r="DW129" s="2" t="s">
        <v>91</v>
      </c>
      <c r="DX129" s="2">
        <v>1</v>
      </c>
      <c r="DY129" s="2"/>
      <c r="DZ129" s="2"/>
      <c r="EA129" s="2"/>
      <c r="EB129" s="2"/>
      <c r="EC129" s="2"/>
      <c r="ED129" s="2"/>
      <c r="EE129" s="2">
        <v>42018692</v>
      </c>
      <c r="EF129" s="2">
        <v>2</v>
      </c>
      <c r="EG129" s="2" t="s">
        <v>35</v>
      </c>
      <c r="EH129" s="2">
        <v>0</v>
      </c>
      <c r="EI129" s="2" t="s">
        <v>3</v>
      </c>
      <c r="EJ129" s="2">
        <v>1</v>
      </c>
      <c r="EK129" s="2">
        <v>27001</v>
      </c>
      <c r="EL129" s="2" t="s">
        <v>121</v>
      </c>
      <c r="EM129" s="2" t="s">
        <v>122</v>
      </c>
      <c r="EN129" s="2"/>
      <c r="EO129" s="2" t="s">
        <v>3</v>
      </c>
      <c r="EP129" s="2"/>
      <c r="EQ129" s="2">
        <v>0</v>
      </c>
      <c r="ER129" s="2">
        <v>47</v>
      </c>
      <c r="ES129" s="2">
        <v>47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>
        <v>0</v>
      </c>
      <c r="FR129" s="2">
        <f t="shared" si="111"/>
        <v>0</v>
      </c>
      <c r="FS129" s="2">
        <v>0</v>
      </c>
      <c r="FT129" s="2"/>
      <c r="FU129" s="2"/>
      <c r="FV129" s="2"/>
      <c r="FW129" s="2"/>
      <c r="FX129" s="2">
        <v>142</v>
      </c>
      <c r="FY129" s="2">
        <v>95</v>
      </c>
      <c r="FZ129" s="2"/>
      <c r="GA129" s="2" t="s">
        <v>223</v>
      </c>
      <c r="GB129" s="2"/>
      <c r="GC129" s="2"/>
      <c r="GD129" s="2">
        <v>1</v>
      </c>
      <c r="GE129" s="2">
        <v>47</v>
      </c>
      <c r="GF129" s="2">
        <v>-958368157</v>
      </c>
      <c r="GG129" s="2">
        <v>2</v>
      </c>
      <c r="GH129" s="2">
        <v>1</v>
      </c>
      <c r="GI129" s="2">
        <v>-2</v>
      </c>
      <c r="GJ129" s="2">
        <v>0</v>
      </c>
      <c r="GK129" s="2">
        <v>0</v>
      </c>
      <c r="GL129" s="2">
        <f t="shared" si="112"/>
        <v>0</v>
      </c>
      <c r="GM129" s="2">
        <f t="shared" si="113"/>
        <v>0</v>
      </c>
      <c r="GN129" s="2">
        <f t="shared" si="114"/>
        <v>0</v>
      </c>
      <c r="GO129" s="2">
        <f t="shared" si="115"/>
        <v>0</v>
      </c>
      <c r="GP129" s="2">
        <f t="shared" si="116"/>
        <v>0</v>
      </c>
      <c r="GQ129" s="2"/>
      <c r="GR129" s="2">
        <v>3</v>
      </c>
      <c r="GS129" s="2">
        <v>5</v>
      </c>
      <c r="GT129" s="2">
        <v>0</v>
      </c>
      <c r="GU129" s="2" t="s">
        <v>3</v>
      </c>
      <c r="GV129" s="2">
        <f t="shared" si="117"/>
        <v>0</v>
      </c>
      <c r="GW129" s="2">
        <v>1</v>
      </c>
      <c r="GX129" s="2">
        <f t="shared" si="118"/>
        <v>0</v>
      </c>
      <c r="GY129" s="2"/>
      <c r="GZ129" s="2"/>
      <c r="HA129" s="2">
        <v>0</v>
      </c>
      <c r="HB129" s="2">
        <v>0</v>
      </c>
      <c r="HC129" s="2">
        <f t="shared" si="119"/>
        <v>0</v>
      </c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>
        <v>0</v>
      </c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x14ac:dyDescent="0.2">
      <c r="A130">
        <v>18</v>
      </c>
      <c r="B130">
        <v>1</v>
      </c>
      <c r="C130">
        <v>214</v>
      </c>
      <c r="E130" t="s">
        <v>87</v>
      </c>
      <c r="F130" t="s">
        <v>220</v>
      </c>
      <c r="G130" t="s">
        <v>221</v>
      </c>
      <c r="H130" t="s">
        <v>91</v>
      </c>
      <c r="I130">
        <f>I128*J130</f>
        <v>0</v>
      </c>
      <c r="J130">
        <v>1000</v>
      </c>
      <c r="O130">
        <f t="shared" si="83"/>
        <v>0</v>
      </c>
      <c r="P130">
        <f t="shared" si="84"/>
        <v>0</v>
      </c>
      <c r="Q130">
        <f t="shared" si="85"/>
        <v>0</v>
      </c>
      <c r="R130">
        <f t="shared" si="86"/>
        <v>0</v>
      </c>
      <c r="S130">
        <f t="shared" si="87"/>
        <v>0</v>
      </c>
      <c r="T130">
        <f t="shared" si="88"/>
        <v>0</v>
      </c>
      <c r="U130">
        <f t="shared" si="89"/>
        <v>0</v>
      </c>
      <c r="V130">
        <f t="shared" si="90"/>
        <v>0</v>
      </c>
      <c r="W130">
        <f t="shared" si="91"/>
        <v>0</v>
      </c>
      <c r="X130">
        <f t="shared" si="92"/>
        <v>0</v>
      </c>
      <c r="Y130">
        <f t="shared" si="93"/>
        <v>0</v>
      </c>
      <c r="AA130">
        <v>42244845</v>
      </c>
      <c r="AB130">
        <f t="shared" si="94"/>
        <v>49.66</v>
      </c>
      <c r="AC130">
        <f t="shared" si="95"/>
        <v>49.66</v>
      </c>
      <c r="AD130">
        <f>ROUND((((ET130)-(EU130))+AE130),6)</f>
        <v>0</v>
      </c>
      <c r="AE130">
        <f>ROUND((EU130),6)</f>
        <v>0</v>
      </c>
      <c r="AF130">
        <f>ROUND((EV130),6)</f>
        <v>0</v>
      </c>
      <c r="AG130">
        <f t="shared" si="97"/>
        <v>0</v>
      </c>
      <c r="AH130">
        <f>(EW130)</f>
        <v>0</v>
      </c>
      <c r="AI130">
        <f>(EX130)</f>
        <v>0</v>
      </c>
      <c r="AJ130">
        <f t="shared" si="99"/>
        <v>0</v>
      </c>
      <c r="AK130">
        <v>49.66</v>
      </c>
      <c r="AL130">
        <v>49.66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142</v>
      </c>
      <c r="AU130">
        <v>95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1</v>
      </c>
      <c r="BD130" t="s">
        <v>3</v>
      </c>
      <c r="BE130" t="s">
        <v>3</v>
      </c>
      <c r="BF130" t="s">
        <v>3</v>
      </c>
      <c r="BG130" t="s">
        <v>3</v>
      </c>
      <c r="BH130">
        <v>3</v>
      </c>
      <c r="BI130">
        <v>1</v>
      </c>
      <c r="BJ130" t="s">
        <v>222</v>
      </c>
      <c r="BM130">
        <v>27001</v>
      </c>
      <c r="BN130">
        <v>0</v>
      </c>
      <c r="BO130" t="s">
        <v>3</v>
      </c>
      <c r="BP130">
        <v>0</v>
      </c>
      <c r="BQ130">
        <v>2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 t="s">
        <v>3</v>
      </c>
      <c r="BZ130">
        <v>142</v>
      </c>
      <c r="CA130">
        <v>95</v>
      </c>
      <c r="CE130">
        <v>0</v>
      </c>
      <c r="CF130">
        <v>0</v>
      </c>
      <c r="CG130">
        <v>0</v>
      </c>
      <c r="CM130">
        <v>0</v>
      </c>
      <c r="CN130" t="s">
        <v>3</v>
      </c>
      <c r="CO130">
        <v>0</v>
      </c>
      <c r="CP130">
        <f t="shared" si="100"/>
        <v>0</v>
      </c>
      <c r="CQ130">
        <f t="shared" si="101"/>
        <v>49.66</v>
      </c>
      <c r="CR130">
        <f t="shared" si="102"/>
        <v>0</v>
      </c>
      <c r="CS130">
        <f t="shared" si="103"/>
        <v>0</v>
      </c>
      <c r="CT130">
        <f t="shared" si="104"/>
        <v>0</v>
      </c>
      <c r="CU130">
        <f t="shared" si="105"/>
        <v>0</v>
      </c>
      <c r="CV130">
        <f t="shared" si="106"/>
        <v>0</v>
      </c>
      <c r="CW130">
        <f t="shared" si="107"/>
        <v>0</v>
      </c>
      <c r="CX130">
        <f t="shared" si="108"/>
        <v>0</v>
      </c>
      <c r="CY130">
        <f t="shared" si="109"/>
        <v>0</v>
      </c>
      <c r="CZ130">
        <f t="shared" si="110"/>
        <v>0</v>
      </c>
      <c r="DC130" t="s">
        <v>3</v>
      </c>
      <c r="DD130" t="s">
        <v>3</v>
      </c>
      <c r="DE130" t="s">
        <v>3</v>
      </c>
      <c r="DF130" t="s">
        <v>3</v>
      </c>
      <c r="DG130" t="s">
        <v>3</v>
      </c>
      <c r="DH130" t="s">
        <v>3</v>
      </c>
      <c r="DI130" t="s">
        <v>3</v>
      </c>
      <c r="DJ130" t="s">
        <v>3</v>
      </c>
      <c r="DK130" t="s">
        <v>3</v>
      </c>
      <c r="DL130" t="s">
        <v>3</v>
      </c>
      <c r="DM130" t="s">
        <v>3</v>
      </c>
      <c r="DN130">
        <v>0</v>
      </c>
      <c r="DO130">
        <v>0</v>
      </c>
      <c r="DP130">
        <v>1</v>
      </c>
      <c r="DQ130">
        <v>1</v>
      </c>
      <c r="DU130">
        <v>1005</v>
      </c>
      <c r="DV130" t="s">
        <v>91</v>
      </c>
      <c r="DW130" t="s">
        <v>91</v>
      </c>
      <c r="DX130">
        <v>1</v>
      </c>
      <c r="EE130">
        <v>42018692</v>
      </c>
      <c r="EF130">
        <v>2</v>
      </c>
      <c r="EG130" t="s">
        <v>35</v>
      </c>
      <c r="EH130">
        <v>0</v>
      </c>
      <c r="EI130" t="s">
        <v>3</v>
      </c>
      <c r="EJ130">
        <v>1</v>
      </c>
      <c r="EK130">
        <v>27001</v>
      </c>
      <c r="EL130" t="s">
        <v>121</v>
      </c>
      <c r="EM130" t="s">
        <v>122</v>
      </c>
      <c r="EO130" t="s">
        <v>3</v>
      </c>
      <c r="EQ130">
        <v>0</v>
      </c>
      <c r="ER130">
        <v>49.66</v>
      </c>
      <c r="ES130">
        <v>49.66</v>
      </c>
      <c r="ET130">
        <v>0</v>
      </c>
      <c r="EU130">
        <v>0</v>
      </c>
      <c r="EV130">
        <v>0</v>
      </c>
      <c r="EW130">
        <v>0</v>
      </c>
      <c r="EX130">
        <v>0</v>
      </c>
      <c r="FQ130">
        <v>0</v>
      </c>
      <c r="FR130">
        <f t="shared" si="111"/>
        <v>0</v>
      </c>
      <c r="FS130">
        <v>0</v>
      </c>
      <c r="FX130">
        <v>142</v>
      </c>
      <c r="FY130">
        <v>95</v>
      </c>
      <c r="GA130" t="s">
        <v>224</v>
      </c>
      <c r="GD130">
        <v>1</v>
      </c>
      <c r="GE130">
        <v>49.66</v>
      </c>
      <c r="GF130">
        <v>-958368157</v>
      </c>
      <c r="GG130">
        <v>2</v>
      </c>
      <c r="GH130">
        <v>1</v>
      </c>
      <c r="GI130">
        <v>-2</v>
      </c>
      <c r="GJ130">
        <v>0</v>
      </c>
      <c r="GK130">
        <v>0</v>
      </c>
      <c r="GL130">
        <f t="shared" si="112"/>
        <v>0</v>
      </c>
      <c r="GM130">
        <f t="shared" si="113"/>
        <v>0</v>
      </c>
      <c r="GN130">
        <f t="shared" si="114"/>
        <v>0</v>
      </c>
      <c r="GO130">
        <f t="shared" si="115"/>
        <v>0</v>
      </c>
      <c r="GP130">
        <f t="shared" si="116"/>
        <v>0</v>
      </c>
      <c r="GR130">
        <v>3</v>
      </c>
      <c r="GS130">
        <v>5</v>
      </c>
      <c r="GT130">
        <v>0</v>
      </c>
      <c r="GU130" t="s">
        <v>3</v>
      </c>
      <c r="GV130">
        <f t="shared" si="117"/>
        <v>0</v>
      </c>
      <c r="GW130">
        <v>1</v>
      </c>
      <c r="GX130">
        <f t="shared" si="118"/>
        <v>0</v>
      </c>
      <c r="HA130">
        <v>0</v>
      </c>
      <c r="HB130">
        <v>0</v>
      </c>
      <c r="HC130">
        <f t="shared" si="119"/>
        <v>0</v>
      </c>
      <c r="IK130">
        <v>0</v>
      </c>
    </row>
    <row r="131" spans="1:255" x14ac:dyDescent="0.2">
      <c r="A131" s="2">
        <v>17</v>
      </c>
      <c r="B131" s="2">
        <v>1</v>
      </c>
      <c r="C131" s="2">
        <f>ROW(SmtRes!A221)</f>
        <v>221</v>
      </c>
      <c r="D131" s="2">
        <f>ROW(EtalonRes!A201)</f>
        <v>201</v>
      </c>
      <c r="E131" s="2" t="s">
        <v>97</v>
      </c>
      <c r="F131" s="2" t="s">
        <v>225</v>
      </c>
      <c r="G131" s="2" t="s">
        <v>226</v>
      </c>
      <c r="H131" s="2" t="s">
        <v>227</v>
      </c>
      <c r="I131" s="2">
        <v>4.8579999999999997</v>
      </c>
      <c r="J131" s="2">
        <v>0</v>
      </c>
      <c r="K131" s="2"/>
      <c r="L131" s="2"/>
      <c r="M131" s="2"/>
      <c r="N131" s="2"/>
      <c r="O131" s="2">
        <f t="shared" si="83"/>
        <v>14834.11</v>
      </c>
      <c r="P131" s="2">
        <f t="shared" si="84"/>
        <v>10004.98</v>
      </c>
      <c r="Q131" s="2">
        <f t="shared" si="85"/>
        <v>1839.37</v>
      </c>
      <c r="R131" s="2">
        <f t="shared" si="86"/>
        <v>921.39</v>
      </c>
      <c r="S131" s="2">
        <f t="shared" si="87"/>
        <v>2989.76</v>
      </c>
      <c r="T131" s="2">
        <f t="shared" si="88"/>
        <v>0</v>
      </c>
      <c r="U131" s="2">
        <f t="shared" si="89"/>
        <v>13.408079999999998</v>
      </c>
      <c r="V131" s="2">
        <f t="shared" si="90"/>
        <v>3.27915</v>
      </c>
      <c r="W131" s="2">
        <f t="shared" si="91"/>
        <v>0</v>
      </c>
      <c r="X131" s="2">
        <f t="shared" si="92"/>
        <v>4771.6000000000004</v>
      </c>
      <c r="Y131" s="2">
        <f t="shared" si="93"/>
        <v>3128.92</v>
      </c>
      <c r="Z131" s="2"/>
      <c r="AA131" s="2">
        <v>42244862</v>
      </c>
      <c r="AB131" s="2">
        <f t="shared" si="94"/>
        <v>234.03399999999999</v>
      </c>
      <c r="AC131" s="2">
        <f t="shared" si="95"/>
        <v>170.77</v>
      </c>
      <c r="AD131" s="2">
        <f>ROUND(((((ET131*1.25))-((EU131*1.25)))+AE131),6)</f>
        <v>40.712499999999999</v>
      </c>
      <c r="AE131" s="2">
        <f>ROUND(((EU131*1.25)),6)</f>
        <v>6.95</v>
      </c>
      <c r="AF131" s="2">
        <f>ROUND(((EV131*1.15)),6)</f>
        <v>22.551500000000001</v>
      </c>
      <c r="AG131" s="2">
        <f t="shared" si="97"/>
        <v>0</v>
      </c>
      <c r="AH131" s="2">
        <f>((EW131*1.15))</f>
        <v>2.76</v>
      </c>
      <c r="AI131" s="2">
        <f>((EX131*1.25))</f>
        <v>0.67500000000000004</v>
      </c>
      <c r="AJ131" s="2">
        <f t="shared" si="99"/>
        <v>0</v>
      </c>
      <c r="AK131" s="2">
        <v>222.95</v>
      </c>
      <c r="AL131" s="2">
        <v>170.77</v>
      </c>
      <c r="AM131" s="2">
        <v>32.57</v>
      </c>
      <c r="AN131" s="2">
        <v>5.56</v>
      </c>
      <c r="AO131" s="2">
        <v>19.61</v>
      </c>
      <c r="AP131" s="2">
        <v>0</v>
      </c>
      <c r="AQ131" s="2">
        <v>2.4</v>
      </c>
      <c r="AR131" s="2">
        <v>0.54</v>
      </c>
      <c r="AS131" s="2">
        <v>0</v>
      </c>
      <c r="AT131" s="2">
        <v>122</v>
      </c>
      <c r="AU131" s="2">
        <v>80</v>
      </c>
      <c r="AV131" s="2">
        <v>1</v>
      </c>
      <c r="AW131" s="2">
        <v>1</v>
      </c>
      <c r="AX131" s="2"/>
      <c r="AY131" s="2"/>
      <c r="AZ131" s="2">
        <v>1</v>
      </c>
      <c r="BA131" s="2">
        <v>27.29</v>
      </c>
      <c r="BB131" s="2">
        <v>9.3000000000000007</v>
      </c>
      <c r="BC131" s="2">
        <v>12.06</v>
      </c>
      <c r="BD131" s="2" t="s">
        <v>3</v>
      </c>
      <c r="BE131" s="2" t="s">
        <v>3</v>
      </c>
      <c r="BF131" s="2" t="s">
        <v>3</v>
      </c>
      <c r="BG131" s="2" t="s">
        <v>3</v>
      </c>
      <c r="BH131" s="2">
        <v>0</v>
      </c>
      <c r="BI131" s="2">
        <v>1</v>
      </c>
      <c r="BJ131" s="2" t="s">
        <v>228</v>
      </c>
      <c r="BK131" s="2"/>
      <c r="BL131" s="2"/>
      <c r="BM131" s="2">
        <v>8001</v>
      </c>
      <c r="BN131" s="2">
        <v>0</v>
      </c>
      <c r="BO131" s="2" t="s">
        <v>225</v>
      </c>
      <c r="BP131" s="2">
        <v>1</v>
      </c>
      <c r="BQ131" s="2">
        <v>2</v>
      </c>
      <c r="BR131" s="2">
        <v>0</v>
      </c>
      <c r="BS131" s="2">
        <v>27.29</v>
      </c>
      <c r="BT131" s="2">
        <v>1</v>
      </c>
      <c r="BU131" s="2">
        <v>1</v>
      </c>
      <c r="BV131" s="2">
        <v>1</v>
      </c>
      <c r="BW131" s="2">
        <v>1</v>
      </c>
      <c r="BX131" s="2">
        <v>1</v>
      </c>
      <c r="BY131" s="2" t="s">
        <v>3</v>
      </c>
      <c r="BZ131" s="2">
        <v>122</v>
      </c>
      <c r="CA131" s="2">
        <v>80</v>
      </c>
      <c r="CB131" s="2"/>
      <c r="CC131" s="2"/>
      <c r="CD131" s="2"/>
      <c r="CE131" s="2">
        <v>0</v>
      </c>
      <c r="CF131" s="2">
        <v>0</v>
      </c>
      <c r="CG131" s="2">
        <v>0</v>
      </c>
      <c r="CH131" s="2"/>
      <c r="CI131" s="2"/>
      <c r="CJ131" s="2"/>
      <c r="CK131" s="2"/>
      <c r="CL131" s="2"/>
      <c r="CM131" s="2">
        <v>0</v>
      </c>
      <c r="CN131" s="2" t="s">
        <v>575</v>
      </c>
      <c r="CO131" s="2">
        <v>0</v>
      </c>
      <c r="CP131" s="2">
        <f t="shared" si="100"/>
        <v>14834.109999999999</v>
      </c>
      <c r="CQ131" s="2">
        <f t="shared" si="101"/>
        <v>2059.4862000000003</v>
      </c>
      <c r="CR131" s="2">
        <f t="shared" si="102"/>
        <v>378.62625000000003</v>
      </c>
      <c r="CS131" s="2">
        <f t="shared" si="103"/>
        <v>189.66550000000001</v>
      </c>
      <c r="CT131" s="2">
        <f t="shared" si="104"/>
        <v>615.43043499999999</v>
      </c>
      <c r="CU131" s="2">
        <f t="shared" si="105"/>
        <v>0</v>
      </c>
      <c r="CV131" s="2">
        <f t="shared" si="106"/>
        <v>2.76</v>
      </c>
      <c r="CW131" s="2">
        <f t="shared" si="107"/>
        <v>0.67500000000000004</v>
      </c>
      <c r="CX131" s="2">
        <f t="shared" si="108"/>
        <v>0</v>
      </c>
      <c r="CY131" s="2">
        <f t="shared" si="109"/>
        <v>4771.6030000000001</v>
      </c>
      <c r="CZ131" s="2">
        <f t="shared" si="110"/>
        <v>3128.92</v>
      </c>
      <c r="DA131" s="2"/>
      <c r="DB131" s="2"/>
      <c r="DC131" s="2" t="s">
        <v>3</v>
      </c>
      <c r="DD131" s="2" t="s">
        <v>3</v>
      </c>
      <c r="DE131" s="2" t="s">
        <v>33</v>
      </c>
      <c r="DF131" s="2" t="s">
        <v>33</v>
      </c>
      <c r="DG131" s="2" t="s">
        <v>34</v>
      </c>
      <c r="DH131" s="2" t="s">
        <v>3</v>
      </c>
      <c r="DI131" s="2" t="s">
        <v>34</v>
      </c>
      <c r="DJ131" s="2" t="s">
        <v>33</v>
      </c>
      <c r="DK131" s="2" t="s">
        <v>3</v>
      </c>
      <c r="DL131" s="2" t="s">
        <v>3</v>
      </c>
      <c r="DM131" s="2" t="s">
        <v>3</v>
      </c>
      <c r="DN131" s="2">
        <v>0</v>
      </c>
      <c r="DO131" s="2">
        <v>0</v>
      </c>
      <c r="DP131" s="2">
        <v>1</v>
      </c>
      <c r="DQ131" s="2">
        <v>1</v>
      </c>
      <c r="DR131" s="2"/>
      <c r="DS131" s="2"/>
      <c r="DT131" s="2"/>
      <c r="DU131" s="2">
        <v>1013</v>
      </c>
      <c r="DV131" s="2" t="s">
        <v>227</v>
      </c>
      <c r="DW131" s="2" t="s">
        <v>227</v>
      </c>
      <c r="DX131" s="2">
        <v>1</v>
      </c>
      <c r="DY131" s="2"/>
      <c r="DZ131" s="2"/>
      <c r="EA131" s="2"/>
      <c r="EB131" s="2"/>
      <c r="EC131" s="2"/>
      <c r="ED131" s="2"/>
      <c r="EE131" s="2">
        <v>42018649</v>
      </c>
      <c r="EF131" s="2">
        <v>2</v>
      </c>
      <c r="EG131" s="2" t="s">
        <v>35</v>
      </c>
      <c r="EH131" s="2">
        <v>0</v>
      </c>
      <c r="EI131" s="2" t="s">
        <v>3</v>
      </c>
      <c r="EJ131" s="2">
        <v>1</v>
      </c>
      <c r="EK131" s="2">
        <v>8001</v>
      </c>
      <c r="EL131" s="2" t="s">
        <v>60</v>
      </c>
      <c r="EM131" s="2" t="s">
        <v>61</v>
      </c>
      <c r="EN131" s="2"/>
      <c r="EO131" s="2" t="s">
        <v>38</v>
      </c>
      <c r="EP131" s="2"/>
      <c r="EQ131" s="2">
        <v>0</v>
      </c>
      <c r="ER131" s="2">
        <v>222.95</v>
      </c>
      <c r="ES131" s="2">
        <v>170.77</v>
      </c>
      <c r="ET131" s="2">
        <v>32.57</v>
      </c>
      <c r="EU131" s="2">
        <v>5.56</v>
      </c>
      <c r="EV131" s="2">
        <v>19.61</v>
      </c>
      <c r="EW131" s="2">
        <v>2.4</v>
      </c>
      <c r="EX131" s="2">
        <v>0.54</v>
      </c>
      <c r="EY131" s="2">
        <v>0</v>
      </c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>
        <v>0</v>
      </c>
      <c r="FR131" s="2">
        <f t="shared" si="111"/>
        <v>0</v>
      </c>
      <c r="FS131" s="2">
        <v>0</v>
      </c>
      <c r="FT131" s="2"/>
      <c r="FU131" s="2"/>
      <c r="FV131" s="2"/>
      <c r="FW131" s="2"/>
      <c r="FX131" s="2">
        <v>122</v>
      </c>
      <c r="FY131" s="2">
        <v>80</v>
      </c>
      <c r="FZ131" s="2"/>
      <c r="GA131" s="2" t="s">
        <v>3</v>
      </c>
      <c r="GB131" s="2"/>
      <c r="GC131" s="2"/>
      <c r="GD131" s="2">
        <v>1</v>
      </c>
      <c r="GE131" s="2"/>
      <c r="GF131" s="2">
        <v>814510715</v>
      </c>
      <c r="GG131" s="2">
        <v>2</v>
      </c>
      <c r="GH131" s="2">
        <v>1</v>
      </c>
      <c r="GI131" s="2">
        <v>2</v>
      </c>
      <c r="GJ131" s="2">
        <v>0</v>
      </c>
      <c r="GK131" s="2">
        <v>0</v>
      </c>
      <c r="GL131" s="2">
        <f t="shared" si="112"/>
        <v>0</v>
      </c>
      <c r="GM131" s="2">
        <f t="shared" si="113"/>
        <v>22734.63</v>
      </c>
      <c r="GN131" s="2">
        <f t="shared" si="114"/>
        <v>22734.63</v>
      </c>
      <c r="GO131" s="2">
        <f t="shared" si="115"/>
        <v>0</v>
      </c>
      <c r="GP131" s="2">
        <f t="shared" si="116"/>
        <v>0</v>
      </c>
      <c r="GQ131" s="2"/>
      <c r="GR131" s="2">
        <v>0</v>
      </c>
      <c r="GS131" s="2">
        <v>3</v>
      </c>
      <c r="GT131" s="2">
        <v>0</v>
      </c>
      <c r="GU131" s="2" t="s">
        <v>3</v>
      </c>
      <c r="GV131" s="2">
        <f t="shared" si="117"/>
        <v>0</v>
      </c>
      <c r="GW131" s="2">
        <v>1</v>
      </c>
      <c r="GX131" s="2">
        <f t="shared" si="118"/>
        <v>0</v>
      </c>
      <c r="GY131" s="2"/>
      <c r="GZ131" s="2"/>
      <c r="HA131" s="2">
        <v>0</v>
      </c>
      <c r="HB131" s="2">
        <v>0</v>
      </c>
      <c r="HC131" s="2">
        <f t="shared" si="119"/>
        <v>0</v>
      </c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>
        <v>0</v>
      </c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x14ac:dyDescent="0.2">
      <c r="A132">
        <v>17</v>
      </c>
      <c r="B132">
        <v>1</v>
      </c>
      <c r="C132">
        <f>ROW(SmtRes!A228)</f>
        <v>228</v>
      </c>
      <c r="D132">
        <f>ROW(EtalonRes!A208)</f>
        <v>208</v>
      </c>
      <c r="E132" t="s">
        <v>97</v>
      </c>
      <c r="F132" t="s">
        <v>225</v>
      </c>
      <c r="G132" t="s">
        <v>226</v>
      </c>
      <c r="H132" t="s">
        <v>227</v>
      </c>
      <c r="I132">
        <v>4.8579999999999997</v>
      </c>
      <c r="J132">
        <v>0</v>
      </c>
      <c r="O132">
        <f t="shared" si="83"/>
        <v>14798.87</v>
      </c>
      <c r="P132">
        <f t="shared" si="84"/>
        <v>9548.7000000000007</v>
      </c>
      <c r="Q132">
        <f t="shared" si="85"/>
        <v>1958.04</v>
      </c>
      <c r="R132">
        <f t="shared" si="86"/>
        <v>1014.58</v>
      </c>
      <c r="S132">
        <f t="shared" si="87"/>
        <v>3292.13</v>
      </c>
      <c r="T132">
        <f t="shared" si="88"/>
        <v>0</v>
      </c>
      <c r="U132">
        <f t="shared" si="89"/>
        <v>13.408079999999998</v>
      </c>
      <c r="V132">
        <f t="shared" si="90"/>
        <v>3.27915</v>
      </c>
      <c r="W132">
        <f t="shared" si="91"/>
        <v>0</v>
      </c>
      <c r="X132">
        <f t="shared" si="92"/>
        <v>5254.19</v>
      </c>
      <c r="Y132">
        <f t="shared" si="93"/>
        <v>3445.37</v>
      </c>
      <c r="AA132">
        <v>42244845</v>
      </c>
      <c r="AB132">
        <f t="shared" si="94"/>
        <v>234.03399999999999</v>
      </c>
      <c r="AC132">
        <f t="shared" si="95"/>
        <v>170.77</v>
      </c>
      <c r="AD132">
        <f>ROUND(((((ET132*1.25))-((EU132*1.25)))+AE132),6)</f>
        <v>40.712499999999999</v>
      </c>
      <c r="AE132">
        <f>ROUND(((EU132*1.25)),6)</f>
        <v>6.95</v>
      </c>
      <c r="AF132">
        <f>ROUND(((EV132*1.15)),6)</f>
        <v>22.551500000000001</v>
      </c>
      <c r="AG132">
        <f t="shared" si="97"/>
        <v>0</v>
      </c>
      <c r="AH132">
        <f>((EW132*1.15))</f>
        <v>2.76</v>
      </c>
      <c r="AI132">
        <f>((EX132*1.25))</f>
        <v>0.67500000000000004</v>
      </c>
      <c r="AJ132">
        <f t="shared" si="99"/>
        <v>0</v>
      </c>
      <c r="AK132">
        <v>222.95</v>
      </c>
      <c r="AL132">
        <v>170.77</v>
      </c>
      <c r="AM132">
        <v>32.57</v>
      </c>
      <c r="AN132">
        <v>5.56</v>
      </c>
      <c r="AO132">
        <v>19.61</v>
      </c>
      <c r="AP132">
        <v>0</v>
      </c>
      <c r="AQ132">
        <v>2.4</v>
      </c>
      <c r="AR132">
        <v>0.54</v>
      </c>
      <c r="AS132">
        <v>0</v>
      </c>
      <c r="AT132">
        <v>122</v>
      </c>
      <c r="AU132">
        <v>80</v>
      </c>
      <c r="AV132">
        <v>1</v>
      </c>
      <c r="AW132">
        <v>1</v>
      </c>
      <c r="AZ132">
        <v>1</v>
      </c>
      <c r="BA132">
        <v>30.05</v>
      </c>
      <c r="BB132">
        <v>9.9</v>
      </c>
      <c r="BC132">
        <v>11.51</v>
      </c>
      <c r="BD132" t="s">
        <v>3</v>
      </c>
      <c r="BE132" t="s">
        <v>3</v>
      </c>
      <c r="BF132" t="s">
        <v>3</v>
      </c>
      <c r="BG132" t="s">
        <v>3</v>
      </c>
      <c r="BH132">
        <v>0</v>
      </c>
      <c r="BI132">
        <v>1</v>
      </c>
      <c r="BJ132" t="s">
        <v>228</v>
      </c>
      <c r="BM132">
        <v>8001</v>
      </c>
      <c r="BN132">
        <v>0</v>
      </c>
      <c r="BO132" t="s">
        <v>225</v>
      </c>
      <c r="BP132">
        <v>1</v>
      </c>
      <c r="BQ132">
        <v>2</v>
      </c>
      <c r="BR132">
        <v>0</v>
      </c>
      <c r="BS132">
        <v>30.05</v>
      </c>
      <c r="BT132">
        <v>1</v>
      </c>
      <c r="BU132">
        <v>1</v>
      </c>
      <c r="BV132">
        <v>1</v>
      </c>
      <c r="BW132">
        <v>1</v>
      </c>
      <c r="BX132">
        <v>1</v>
      </c>
      <c r="BY132" t="s">
        <v>3</v>
      </c>
      <c r="BZ132">
        <v>122</v>
      </c>
      <c r="CA132">
        <v>80</v>
      </c>
      <c r="CE132">
        <v>0</v>
      </c>
      <c r="CF132">
        <v>0</v>
      </c>
      <c r="CG132">
        <v>0</v>
      </c>
      <c r="CM132">
        <v>0</v>
      </c>
      <c r="CN132" t="s">
        <v>575</v>
      </c>
      <c r="CO132">
        <v>0</v>
      </c>
      <c r="CP132">
        <f t="shared" si="100"/>
        <v>14798.870000000003</v>
      </c>
      <c r="CQ132">
        <f t="shared" si="101"/>
        <v>1965.5627000000002</v>
      </c>
      <c r="CR132">
        <f t="shared" si="102"/>
        <v>403.05374999999998</v>
      </c>
      <c r="CS132">
        <f t="shared" si="103"/>
        <v>208.8475</v>
      </c>
      <c r="CT132">
        <f t="shared" si="104"/>
        <v>677.67257500000005</v>
      </c>
      <c r="CU132">
        <f t="shared" si="105"/>
        <v>0</v>
      </c>
      <c r="CV132">
        <f t="shared" si="106"/>
        <v>2.76</v>
      </c>
      <c r="CW132">
        <f t="shared" si="107"/>
        <v>0.67500000000000004</v>
      </c>
      <c r="CX132">
        <f t="shared" si="108"/>
        <v>0</v>
      </c>
      <c r="CY132">
        <f t="shared" si="109"/>
        <v>5254.1862000000001</v>
      </c>
      <c r="CZ132">
        <f t="shared" si="110"/>
        <v>3445.3679999999999</v>
      </c>
      <c r="DC132" t="s">
        <v>3</v>
      </c>
      <c r="DD132" t="s">
        <v>3</v>
      </c>
      <c r="DE132" t="s">
        <v>33</v>
      </c>
      <c r="DF132" t="s">
        <v>33</v>
      </c>
      <c r="DG132" t="s">
        <v>34</v>
      </c>
      <c r="DH132" t="s">
        <v>3</v>
      </c>
      <c r="DI132" t="s">
        <v>34</v>
      </c>
      <c r="DJ132" t="s">
        <v>33</v>
      </c>
      <c r="DK132" t="s">
        <v>3</v>
      </c>
      <c r="DL132" t="s">
        <v>3</v>
      </c>
      <c r="DM132" t="s">
        <v>3</v>
      </c>
      <c r="DN132">
        <v>0</v>
      </c>
      <c r="DO132">
        <v>0</v>
      </c>
      <c r="DP132">
        <v>1</v>
      </c>
      <c r="DQ132">
        <v>1</v>
      </c>
      <c r="DU132">
        <v>1013</v>
      </c>
      <c r="DV132" t="s">
        <v>227</v>
      </c>
      <c r="DW132" t="s">
        <v>227</v>
      </c>
      <c r="DX132">
        <v>1</v>
      </c>
      <c r="EE132">
        <v>42018649</v>
      </c>
      <c r="EF132">
        <v>2</v>
      </c>
      <c r="EG132" t="s">
        <v>35</v>
      </c>
      <c r="EH132">
        <v>0</v>
      </c>
      <c r="EI132" t="s">
        <v>3</v>
      </c>
      <c r="EJ132">
        <v>1</v>
      </c>
      <c r="EK132">
        <v>8001</v>
      </c>
      <c r="EL132" t="s">
        <v>60</v>
      </c>
      <c r="EM132" t="s">
        <v>61</v>
      </c>
      <c r="EO132" t="s">
        <v>38</v>
      </c>
      <c r="EQ132">
        <v>0</v>
      </c>
      <c r="ER132">
        <v>222.95</v>
      </c>
      <c r="ES132">
        <v>170.77</v>
      </c>
      <c r="ET132">
        <v>32.57</v>
      </c>
      <c r="EU132">
        <v>5.56</v>
      </c>
      <c r="EV132">
        <v>19.61</v>
      </c>
      <c r="EW132">
        <v>2.4</v>
      </c>
      <c r="EX132">
        <v>0.54</v>
      </c>
      <c r="EY132">
        <v>0</v>
      </c>
      <c r="FQ132">
        <v>0</v>
      </c>
      <c r="FR132">
        <f t="shared" si="111"/>
        <v>0</v>
      </c>
      <c r="FS132">
        <v>0</v>
      </c>
      <c r="FX132">
        <v>122</v>
      </c>
      <c r="FY132">
        <v>80</v>
      </c>
      <c r="GA132" t="s">
        <v>3</v>
      </c>
      <c r="GD132">
        <v>1</v>
      </c>
      <c r="GF132">
        <v>814510715</v>
      </c>
      <c r="GG132">
        <v>2</v>
      </c>
      <c r="GH132">
        <v>1</v>
      </c>
      <c r="GI132">
        <v>2</v>
      </c>
      <c r="GJ132">
        <v>0</v>
      </c>
      <c r="GK132">
        <v>0</v>
      </c>
      <c r="GL132">
        <f t="shared" si="112"/>
        <v>0</v>
      </c>
      <c r="GM132">
        <f t="shared" si="113"/>
        <v>23498.43</v>
      </c>
      <c r="GN132">
        <f t="shared" si="114"/>
        <v>23498.43</v>
      </c>
      <c r="GO132">
        <f t="shared" si="115"/>
        <v>0</v>
      </c>
      <c r="GP132">
        <f t="shared" si="116"/>
        <v>0</v>
      </c>
      <c r="GR132">
        <v>0</v>
      </c>
      <c r="GS132">
        <v>3</v>
      </c>
      <c r="GT132">
        <v>0</v>
      </c>
      <c r="GU132" t="s">
        <v>3</v>
      </c>
      <c r="GV132">
        <f t="shared" si="117"/>
        <v>0</v>
      </c>
      <c r="GW132">
        <v>1</v>
      </c>
      <c r="GX132">
        <f t="shared" si="118"/>
        <v>0</v>
      </c>
      <c r="HA132">
        <v>0</v>
      </c>
      <c r="HB132">
        <v>0</v>
      </c>
      <c r="HC132">
        <f t="shared" si="119"/>
        <v>0</v>
      </c>
      <c r="IK132">
        <v>0</v>
      </c>
    </row>
    <row r="133" spans="1:255" x14ac:dyDescent="0.2">
      <c r="A133" s="2">
        <v>17</v>
      </c>
      <c r="B133" s="2">
        <v>1</v>
      </c>
      <c r="C133" s="2">
        <f>ROW(SmtRes!A238)</f>
        <v>238</v>
      </c>
      <c r="D133" s="2">
        <f>ROW(EtalonRes!A216)</f>
        <v>216</v>
      </c>
      <c r="E133" s="2" t="s">
        <v>229</v>
      </c>
      <c r="F133" s="2" t="s">
        <v>230</v>
      </c>
      <c r="G133" s="2" t="s">
        <v>231</v>
      </c>
      <c r="H133" s="2" t="s">
        <v>232</v>
      </c>
      <c r="I133" s="2">
        <f>ROUND(9.716/100,9)</f>
        <v>9.7159999999999996E-2</v>
      </c>
      <c r="J133" s="2">
        <v>0</v>
      </c>
      <c r="K133" s="2"/>
      <c r="L133" s="2"/>
      <c r="M133" s="2"/>
      <c r="N133" s="2"/>
      <c r="O133" s="2">
        <f t="shared" si="83"/>
        <v>40110.76</v>
      </c>
      <c r="P133" s="2">
        <f t="shared" si="84"/>
        <v>34027.379999999997</v>
      </c>
      <c r="Q133" s="2">
        <f t="shared" si="85"/>
        <v>1802.27</v>
      </c>
      <c r="R133" s="2">
        <f t="shared" si="86"/>
        <v>805.39</v>
      </c>
      <c r="S133" s="2">
        <f t="shared" si="87"/>
        <v>4281.1099999999997</v>
      </c>
      <c r="T133" s="2">
        <f t="shared" si="88"/>
        <v>0</v>
      </c>
      <c r="U133" s="2">
        <f t="shared" si="89"/>
        <v>20.112119999999997</v>
      </c>
      <c r="V133" s="2">
        <f t="shared" si="90"/>
        <v>2.1860999999999997</v>
      </c>
      <c r="W133" s="2">
        <f t="shared" si="91"/>
        <v>0</v>
      </c>
      <c r="X133" s="2">
        <f t="shared" si="92"/>
        <v>5340.83</v>
      </c>
      <c r="Y133" s="2">
        <f t="shared" si="93"/>
        <v>3306.23</v>
      </c>
      <c r="Z133" s="2"/>
      <c r="AA133" s="2">
        <v>42244862</v>
      </c>
      <c r="AB133" s="2">
        <f t="shared" si="94"/>
        <v>59193.252500000002</v>
      </c>
      <c r="AC133" s="2">
        <f t="shared" si="95"/>
        <v>55590.49</v>
      </c>
      <c r="AD133" s="2">
        <f>ROUND(((((ET133*1.25))-((EU133*1.25)))+AE133),6)</f>
        <v>1988.1624999999999</v>
      </c>
      <c r="AE133" s="2">
        <f>ROUND(((EU133*1.25)),6)</f>
        <v>303.75</v>
      </c>
      <c r="AF133" s="2">
        <f>ROUND(((EV133*1.15)),6)</f>
        <v>1614.6</v>
      </c>
      <c r="AG133" s="2">
        <f t="shared" si="97"/>
        <v>0</v>
      </c>
      <c r="AH133" s="2">
        <f>((EW133*1.15))</f>
        <v>206.99999999999997</v>
      </c>
      <c r="AI133" s="2">
        <f>((EX133*1.25))</f>
        <v>22.5</v>
      </c>
      <c r="AJ133" s="2">
        <f t="shared" si="99"/>
        <v>0</v>
      </c>
      <c r="AK133" s="2">
        <v>58585.02</v>
      </c>
      <c r="AL133" s="2">
        <v>55590.49</v>
      </c>
      <c r="AM133" s="2">
        <v>1590.53</v>
      </c>
      <c r="AN133" s="2">
        <v>243</v>
      </c>
      <c r="AO133" s="2">
        <v>1404</v>
      </c>
      <c r="AP133" s="2">
        <v>0</v>
      </c>
      <c r="AQ133" s="2">
        <v>180</v>
      </c>
      <c r="AR133" s="2">
        <v>18</v>
      </c>
      <c r="AS133" s="2">
        <v>0</v>
      </c>
      <c r="AT133" s="2">
        <v>105</v>
      </c>
      <c r="AU133" s="2">
        <v>65</v>
      </c>
      <c r="AV133" s="2">
        <v>1</v>
      </c>
      <c r="AW133" s="2">
        <v>1</v>
      </c>
      <c r="AX133" s="2"/>
      <c r="AY133" s="2"/>
      <c r="AZ133" s="2">
        <v>1</v>
      </c>
      <c r="BA133" s="2">
        <v>27.29</v>
      </c>
      <c r="BB133" s="2">
        <v>9.33</v>
      </c>
      <c r="BC133" s="2">
        <v>6.3</v>
      </c>
      <c r="BD133" s="2" t="s">
        <v>3</v>
      </c>
      <c r="BE133" s="2" t="s">
        <v>3</v>
      </c>
      <c r="BF133" s="2" t="s">
        <v>3</v>
      </c>
      <c r="BG133" s="2" t="s">
        <v>3</v>
      </c>
      <c r="BH133" s="2">
        <v>0</v>
      </c>
      <c r="BI133" s="2">
        <v>1</v>
      </c>
      <c r="BJ133" s="2" t="s">
        <v>233</v>
      </c>
      <c r="BK133" s="2"/>
      <c r="BL133" s="2"/>
      <c r="BM133" s="2">
        <v>6001</v>
      </c>
      <c r="BN133" s="2">
        <v>0</v>
      </c>
      <c r="BO133" s="2" t="s">
        <v>230</v>
      </c>
      <c r="BP133" s="2">
        <v>1</v>
      </c>
      <c r="BQ133" s="2">
        <v>2</v>
      </c>
      <c r="BR133" s="2">
        <v>0</v>
      </c>
      <c r="BS133" s="2">
        <v>27.29</v>
      </c>
      <c r="BT133" s="2">
        <v>1</v>
      </c>
      <c r="BU133" s="2">
        <v>1</v>
      </c>
      <c r="BV133" s="2">
        <v>1</v>
      </c>
      <c r="BW133" s="2">
        <v>1</v>
      </c>
      <c r="BX133" s="2">
        <v>1</v>
      </c>
      <c r="BY133" s="2" t="s">
        <v>3</v>
      </c>
      <c r="BZ133" s="2">
        <v>105</v>
      </c>
      <c r="CA133" s="2">
        <v>65</v>
      </c>
      <c r="CB133" s="2"/>
      <c r="CC133" s="2"/>
      <c r="CD133" s="2"/>
      <c r="CE133" s="2">
        <v>0</v>
      </c>
      <c r="CF133" s="2">
        <v>0</v>
      </c>
      <c r="CG133" s="2">
        <v>0</v>
      </c>
      <c r="CH133" s="2"/>
      <c r="CI133" s="2"/>
      <c r="CJ133" s="2"/>
      <c r="CK133" s="2"/>
      <c r="CL133" s="2"/>
      <c r="CM133" s="2">
        <v>0</v>
      </c>
      <c r="CN133" s="2" t="s">
        <v>575</v>
      </c>
      <c r="CO133" s="2">
        <v>0</v>
      </c>
      <c r="CP133" s="2">
        <f t="shared" si="100"/>
        <v>40110.759999999995</v>
      </c>
      <c r="CQ133" s="2">
        <f t="shared" si="101"/>
        <v>350220.087</v>
      </c>
      <c r="CR133" s="2">
        <f t="shared" si="102"/>
        <v>18549.556124999999</v>
      </c>
      <c r="CS133" s="2">
        <f t="shared" si="103"/>
        <v>8289.3374999999996</v>
      </c>
      <c r="CT133" s="2">
        <f t="shared" si="104"/>
        <v>44062.433999999994</v>
      </c>
      <c r="CU133" s="2">
        <f t="shared" si="105"/>
        <v>0</v>
      </c>
      <c r="CV133" s="2">
        <f t="shared" si="106"/>
        <v>206.99999999999997</v>
      </c>
      <c r="CW133" s="2">
        <f t="shared" si="107"/>
        <v>22.5</v>
      </c>
      <c r="CX133" s="2">
        <f t="shared" si="108"/>
        <v>0</v>
      </c>
      <c r="CY133" s="2">
        <f t="shared" si="109"/>
        <v>5340.8249999999998</v>
      </c>
      <c r="CZ133" s="2">
        <f t="shared" si="110"/>
        <v>3306.2249999999999</v>
      </c>
      <c r="DA133" s="2"/>
      <c r="DB133" s="2"/>
      <c r="DC133" s="2" t="s">
        <v>3</v>
      </c>
      <c r="DD133" s="2" t="s">
        <v>3</v>
      </c>
      <c r="DE133" s="2" t="s">
        <v>33</v>
      </c>
      <c r="DF133" s="2" t="s">
        <v>33</v>
      </c>
      <c r="DG133" s="2" t="s">
        <v>34</v>
      </c>
      <c r="DH133" s="2" t="s">
        <v>3</v>
      </c>
      <c r="DI133" s="2" t="s">
        <v>34</v>
      </c>
      <c r="DJ133" s="2" t="s">
        <v>33</v>
      </c>
      <c r="DK133" s="2" t="s">
        <v>3</v>
      </c>
      <c r="DL133" s="2" t="s">
        <v>3</v>
      </c>
      <c r="DM133" s="2" t="s">
        <v>3</v>
      </c>
      <c r="DN133" s="2">
        <v>0</v>
      </c>
      <c r="DO133" s="2">
        <v>0</v>
      </c>
      <c r="DP133" s="2">
        <v>1</v>
      </c>
      <c r="DQ133" s="2">
        <v>1</v>
      </c>
      <c r="DR133" s="2"/>
      <c r="DS133" s="2"/>
      <c r="DT133" s="2"/>
      <c r="DU133" s="2">
        <v>1013</v>
      </c>
      <c r="DV133" s="2" t="s">
        <v>232</v>
      </c>
      <c r="DW133" s="2" t="s">
        <v>232</v>
      </c>
      <c r="DX133" s="2">
        <v>1</v>
      </c>
      <c r="DY133" s="2"/>
      <c r="DZ133" s="2"/>
      <c r="EA133" s="2"/>
      <c r="EB133" s="2"/>
      <c r="EC133" s="2"/>
      <c r="ED133" s="2"/>
      <c r="EE133" s="2">
        <v>42018638</v>
      </c>
      <c r="EF133" s="2">
        <v>2</v>
      </c>
      <c r="EG133" s="2" t="s">
        <v>35</v>
      </c>
      <c r="EH133" s="2">
        <v>0</v>
      </c>
      <c r="EI133" s="2" t="s">
        <v>3</v>
      </c>
      <c r="EJ133" s="2">
        <v>1</v>
      </c>
      <c r="EK133" s="2">
        <v>6001</v>
      </c>
      <c r="EL133" s="2" t="s">
        <v>234</v>
      </c>
      <c r="EM133" s="2" t="s">
        <v>235</v>
      </c>
      <c r="EN133" s="2"/>
      <c r="EO133" s="2" t="s">
        <v>38</v>
      </c>
      <c r="EP133" s="2"/>
      <c r="EQ133" s="2">
        <v>0</v>
      </c>
      <c r="ER133" s="2">
        <v>58585.02</v>
      </c>
      <c r="ES133" s="2">
        <v>55590.49</v>
      </c>
      <c r="ET133" s="2">
        <v>1590.53</v>
      </c>
      <c r="EU133" s="2">
        <v>243</v>
      </c>
      <c r="EV133" s="2">
        <v>1404</v>
      </c>
      <c r="EW133" s="2">
        <v>180</v>
      </c>
      <c r="EX133" s="2">
        <v>18</v>
      </c>
      <c r="EY133" s="2">
        <v>0</v>
      </c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>
        <v>0</v>
      </c>
      <c r="FR133" s="2">
        <f t="shared" si="111"/>
        <v>0</v>
      </c>
      <c r="FS133" s="2">
        <v>0</v>
      </c>
      <c r="FT133" s="2"/>
      <c r="FU133" s="2"/>
      <c r="FV133" s="2"/>
      <c r="FW133" s="2"/>
      <c r="FX133" s="2">
        <v>105</v>
      </c>
      <c r="FY133" s="2">
        <v>65</v>
      </c>
      <c r="FZ133" s="2"/>
      <c r="GA133" s="2" t="s">
        <v>3</v>
      </c>
      <c r="GB133" s="2"/>
      <c r="GC133" s="2"/>
      <c r="GD133" s="2">
        <v>1</v>
      </c>
      <c r="GE133" s="2"/>
      <c r="GF133" s="2">
        <v>-263137105</v>
      </c>
      <c r="GG133" s="2">
        <v>2</v>
      </c>
      <c r="GH133" s="2">
        <v>1</v>
      </c>
      <c r="GI133" s="2">
        <v>2</v>
      </c>
      <c r="GJ133" s="2">
        <v>0</v>
      </c>
      <c r="GK133" s="2">
        <v>0</v>
      </c>
      <c r="GL133" s="2">
        <f t="shared" si="112"/>
        <v>0</v>
      </c>
      <c r="GM133" s="2">
        <f t="shared" si="113"/>
        <v>48757.82</v>
      </c>
      <c r="GN133" s="2">
        <f t="shared" si="114"/>
        <v>48757.82</v>
      </c>
      <c r="GO133" s="2">
        <f t="shared" si="115"/>
        <v>0</v>
      </c>
      <c r="GP133" s="2">
        <f t="shared" si="116"/>
        <v>0</v>
      </c>
      <c r="GQ133" s="2"/>
      <c r="GR133" s="2">
        <v>0</v>
      </c>
      <c r="GS133" s="2">
        <v>3</v>
      </c>
      <c r="GT133" s="2">
        <v>0</v>
      </c>
      <c r="GU133" s="2" t="s">
        <v>3</v>
      </c>
      <c r="GV133" s="2">
        <f t="shared" si="117"/>
        <v>0</v>
      </c>
      <c r="GW133" s="2">
        <v>1</v>
      </c>
      <c r="GX133" s="2">
        <f t="shared" si="118"/>
        <v>0</v>
      </c>
      <c r="GY133" s="2"/>
      <c r="GZ133" s="2"/>
      <c r="HA133" s="2">
        <v>0</v>
      </c>
      <c r="HB133" s="2">
        <v>0</v>
      </c>
      <c r="HC133" s="2">
        <f t="shared" si="119"/>
        <v>0</v>
      </c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>
        <v>0</v>
      </c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x14ac:dyDescent="0.2">
      <c r="A134">
        <v>17</v>
      </c>
      <c r="B134">
        <v>1</v>
      </c>
      <c r="C134">
        <f>ROW(SmtRes!A248)</f>
        <v>248</v>
      </c>
      <c r="D134">
        <f>ROW(EtalonRes!A224)</f>
        <v>224</v>
      </c>
      <c r="E134" t="s">
        <v>229</v>
      </c>
      <c r="F134" t="s">
        <v>230</v>
      </c>
      <c r="G134" t="s">
        <v>231</v>
      </c>
      <c r="H134" t="s">
        <v>232</v>
      </c>
      <c r="I134">
        <f>ROUND(9.716/100,9)</f>
        <v>9.7159999999999996E-2</v>
      </c>
      <c r="J134">
        <v>0</v>
      </c>
      <c r="O134">
        <f t="shared" si="83"/>
        <v>40518.78</v>
      </c>
      <c r="P134">
        <f t="shared" si="84"/>
        <v>33919.360000000001</v>
      </c>
      <c r="Q134">
        <f t="shared" si="85"/>
        <v>1885.34</v>
      </c>
      <c r="R134">
        <f t="shared" si="86"/>
        <v>886.85</v>
      </c>
      <c r="S134">
        <f t="shared" si="87"/>
        <v>4714.08</v>
      </c>
      <c r="T134">
        <f t="shared" si="88"/>
        <v>0</v>
      </c>
      <c r="U134">
        <f t="shared" si="89"/>
        <v>20.112119999999997</v>
      </c>
      <c r="V134">
        <f t="shared" si="90"/>
        <v>2.1860999999999997</v>
      </c>
      <c r="W134">
        <f t="shared" si="91"/>
        <v>0</v>
      </c>
      <c r="X134">
        <f t="shared" si="92"/>
        <v>5880.98</v>
      </c>
      <c r="Y134">
        <f t="shared" si="93"/>
        <v>3640.6</v>
      </c>
      <c r="AA134">
        <v>42244845</v>
      </c>
      <c r="AB134">
        <f t="shared" si="94"/>
        <v>59193.252500000002</v>
      </c>
      <c r="AC134">
        <f t="shared" si="95"/>
        <v>55590.49</v>
      </c>
      <c r="AD134">
        <f>ROUND(((((ET134*1.25))-((EU134*1.25)))+AE134),6)</f>
        <v>1988.1624999999999</v>
      </c>
      <c r="AE134">
        <f>ROUND(((EU134*1.25)),6)</f>
        <v>303.75</v>
      </c>
      <c r="AF134">
        <f>ROUND(((EV134*1.15)),6)</f>
        <v>1614.6</v>
      </c>
      <c r="AG134">
        <f t="shared" si="97"/>
        <v>0</v>
      </c>
      <c r="AH134">
        <f>((EW134*1.15))</f>
        <v>206.99999999999997</v>
      </c>
      <c r="AI134">
        <f>((EX134*1.25))</f>
        <v>22.5</v>
      </c>
      <c r="AJ134">
        <f t="shared" si="99"/>
        <v>0</v>
      </c>
      <c r="AK134">
        <v>58585.02</v>
      </c>
      <c r="AL134">
        <v>55590.49</v>
      </c>
      <c r="AM134">
        <v>1590.53</v>
      </c>
      <c r="AN134">
        <v>243</v>
      </c>
      <c r="AO134">
        <v>1404</v>
      </c>
      <c r="AP134">
        <v>0</v>
      </c>
      <c r="AQ134">
        <v>180</v>
      </c>
      <c r="AR134">
        <v>18</v>
      </c>
      <c r="AS134">
        <v>0</v>
      </c>
      <c r="AT134">
        <v>105</v>
      </c>
      <c r="AU134">
        <v>65</v>
      </c>
      <c r="AV134">
        <v>1</v>
      </c>
      <c r="AW134">
        <v>1</v>
      </c>
      <c r="AZ134">
        <v>1</v>
      </c>
      <c r="BA134">
        <v>30.05</v>
      </c>
      <c r="BB134">
        <v>9.76</v>
      </c>
      <c r="BC134">
        <v>6.28</v>
      </c>
      <c r="BD134" t="s">
        <v>3</v>
      </c>
      <c r="BE134" t="s">
        <v>3</v>
      </c>
      <c r="BF134" t="s">
        <v>3</v>
      </c>
      <c r="BG134" t="s">
        <v>3</v>
      </c>
      <c r="BH134">
        <v>0</v>
      </c>
      <c r="BI134">
        <v>1</v>
      </c>
      <c r="BJ134" t="s">
        <v>233</v>
      </c>
      <c r="BM134">
        <v>6001</v>
      </c>
      <c r="BN134">
        <v>0</v>
      </c>
      <c r="BO134" t="s">
        <v>230</v>
      </c>
      <c r="BP134">
        <v>1</v>
      </c>
      <c r="BQ134">
        <v>2</v>
      </c>
      <c r="BR134">
        <v>0</v>
      </c>
      <c r="BS134">
        <v>30.05</v>
      </c>
      <c r="BT134">
        <v>1</v>
      </c>
      <c r="BU134">
        <v>1</v>
      </c>
      <c r="BV134">
        <v>1</v>
      </c>
      <c r="BW134">
        <v>1</v>
      </c>
      <c r="BX134">
        <v>1</v>
      </c>
      <c r="BY134" t="s">
        <v>3</v>
      </c>
      <c r="BZ134">
        <v>105</v>
      </c>
      <c r="CA134">
        <v>65</v>
      </c>
      <c r="CE134">
        <v>0</v>
      </c>
      <c r="CF134">
        <v>0</v>
      </c>
      <c r="CG134">
        <v>0</v>
      </c>
      <c r="CM134">
        <v>0</v>
      </c>
      <c r="CN134" t="s">
        <v>575</v>
      </c>
      <c r="CO134">
        <v>0</v>
      </c>
      <c r="CP134">
        <f t="shared" si="100"/>
        <v>40518.78</v>
      </c>
      <c r="CQ134">
        <f t="shared" si="101"/>
        <v>349108.27720000001</v>
      </c>
      <c r="CR134">
        <f t="shared" si="102"/>
        <v>19404.466</v>
      </c>
      <c r="CS134">
        <f t="shared" si="103"/>
        <v>9127.6875</v>
      </c>
      <c r="CT134">
        <f t="shared" si="104"/>
        <v>48518.729999999996</v>
      </c>
      <c r="CU134">
        <f t="shared" si="105"/>
        <v>0</v>
      </c>
      <c r="CV134">
        <f t="shared" si="106"/>
        <v>206.99999999999997</v>
      </c>
      <c r="CW134">
        <f t="shared" si="107"/>
        <v>22.5</v>
      </c>
      <c r="CX134">
        <f t="shared" si="108"/>
        <v>0</v>
      </c>
      <c r="CY134">
        <f t="shared" si="109"/>
        <v>5880.9765000000007</v>
      </c>
      <c r="CZ134">
        <f t="shared" si="110"/>
        <v>3640.6044999999999</v>
      </c>
      <c r="DC134" t="s">
        <v>3</v>
      </c>
      <c r="DD134" t="s">
        <v>3</v>
      </c>
      <c r="DE134" t="s">
        <v>33</v>
      </c>
      <c r="DF134" t="s">
        <v>33</v>
      </c>
      <c r="DG134" t="s">
        <v>34</v>
      </c>
      <c r="DH134" t="s">
        <v>3</v>
      </c>
      <c r="DI134" t="s">
        <v>34</v>
      </c>
      <c r="DJ134" t="s">
        <v>33</v>
      </c>
      <c r="DK134" t="s">
        <v>3</v>
      </c>
      <c r="DL134" t="s">
        <v>3</v>
      </c>
      <c r="DM134" t="s">
        <v>3</v>
      </c>
      <c r="DN134">
        <v>0</v>
      </c>
      <c r="DO134">
        <v>0</v>
      </c>
      <c r="DP134">
        <v>1</v>
      </c>
      <c r="DQ134">
        <v>1</v>
      </c>
      <c r="DU134">
        <v>1013</v>
      </c>
      <c r="DV134" t="s">
        <v>232</v>
      </c>
      <c r="DW134" t="s">
        <v>232</v>
      </c>
      <c r="DX134">
        <v>1</v>
      </c>
      <c r="EE134">
        <v>42018638</v>
      </c>
      <c r="EF134">
        <v>2</v>
      </c>
      <c r="EG134" t="s">
        <v>35</v>
      </c>
      <c r="EH134">
        <v>0</v>
      </c>
      <c r="EI134" t="s">
        <v>3</v>
      </c>
      <c r="EJ134">
        <v>1</v>
      </c>
      <c r="EK134">
        <v>6001</v>
      </c>
      <c r="EL134" t="s">
        <v>234</v>
      </c>
      <c r="EM134" t="s">
        <v>235</v>
      </c>
      <c r="EO134" t="s">
        <v>38</v>
      </c>
      <c r="EQ134">
        <v>0</v>
      </c>
      <c r="ER134">
        <v>58585.02</v>
      </c>
      <c r="ES134">
        <v>55590.49</v>
      </c>
      <c r="ET134">
        <v>1590.53</v>
      </c>
      <c r="EU134">
        <v>243</v>
      </c>
      <c r="EV134">
        <v>1404</v>
      </c>
      <c r="EW134">
        <v>180</v>
      </c>
      <c r="EX134">
        <v>18</v>
      </c>
      <c r="EY134">
        <v>0</v>
      </c>
      <c r="FQ134">
        <v>0</v>
      </c>
      <c r="FR134">
        <f t="shared" si="111"/>
        <v>0</v>
      </c>
      <c r="FS134">
        <v>0</v>
      </c>
      <c r="FX134">
        <v>105</v>
      </c>
      <c r="FY134">
        <v>65</v>
      </c>
      <c r="GA134" t="s">
        <v>3</v>
      </c>
      <c r="GD134">
        <v>1</v>
      </c>
      <c r="GF134">
        <v>-263137105</v>
      </c>
      <c r="GG134">
        <v>2</v>
      </c>
      <c r="GH134">
        <v>1</v>
      </c>
      <c r="GI134">
        <v>2</v>
      </c>
      <c r="GJ134">
        <v>0</v>
      </c>
      <c r="GK134">
        <v>0</v>
      </c>
      <c r="GL134">
        <f t="shared" si="112"/>
        <v>0</v>
      </c>
      <c r="GM134">
        <f t="shared" si="113"/>
        <v>50040.36</v>
      </c>
      <c r="GN134">
        <f t="shared" si="114"/>
        <v>50040.36</v>
      </c>
      <c r="GO134">
        <f t="shared" si="115"/>
        <v>0</v>
      </c>
      <c r="GP134">
        <f t="shared" si="116"/>
        <v>0</v>
      </c>
      <c r="GR134">
        <v>0</v>
      </c>
      <c r="GS134">
        <v>3</v>
      </c>
      <c r="GT134">
        <v>0</v>
      </c>
      <c r="GU134" t="s">
        <v>3</v>
      </c>
      <c r="GV134">
        <f t="shared" si="117"/>
        <v>0</v>
      </c>
      <c r="GW134">
        <v>1</v>
      </c>
      <c r="GX134">
        <f t="shared" si="118"/>
        <v>0</v>
      </c>
      <c r="HA134">
        <v>0</v>
      </c>
      <c r="HB134">
        <v>0</v>
      </c>
      <c r="HC134">
        <f t="shared" si="119"/>
        <v>0</v>
      </c>
      <c r="IK134">
        <v>0</v>
      </c>
    </row>
    <row r="135" spans="1:255" x14ac:dyDescent="0.2">
      <c r="A135" s="2">
        <v>18</v>
      </c>
      <c r="B135" s="2">
        <v>1</v>
      </c>
      <c r="C135" s="2">
        <v>237</v>
      </c>
      <c r="D135" s="2"/>
      <c r="E135" s="2" t="s">
        <v>236</v>
      </c>
      <c r="F135" s="2" t="s">
        <v>237</v>
      </c>
      <c r="G135" s="2" t="s">
        <v>238</v>
      </c>
      <c r="H135" s="2" t="s">
        <v>209</v>
      </c>
      <c r="I135" s="2">
        <f>I133*J135</f>
        <v>-9.9103200000000005</v>
      </c>
      <c r="J135" s="2">
        <v>-102.00000000000001</v>
      </c>
      <c r="K135" s="2"/>
      <c r="L135" s="2"/>
      <c r="M135" s="2"/>
      <c r="N135" s="2"/>
      <c r="O135" s="2">
        <f t="shared" si="83"/>
        <v>-32569.279999999999</v>
      </c>
      <c r="P135" s="2">
        <f t="shared" si="84"/>
        <v>-32569.279999999999</v>
      </c>
      <c r="Q135" s="2">
        <f t="shared" si="85"/>
        <v>0</v>
      </c>
      <c r="R135" s="2">
        <f t="shared" si="86"/>
        <v>0</v>
      </c>
      <c r="S135" s="2">
        <f t="shared" si="87"/>
        <v>0</v>
      </c>
      <c r="T135" s="2">
        <f t="shared" si="88"/>
        <v>0</v>
      </c>
      <c r="U135" s="2">
        <f t="shared" si="89"/>
        <v>0</v>
      </c>
      <c r="V135" s="2">
        <f t="shared" si="90"/>
        <v>0</v>
      </c>
      <c r="W135" s="2">
        <f t="shared" si="91"/>
        <v>-651.21</v>
      </c>
      <c r="X135" s="2">
        <f t="shared" si="92"/>
        <v>0</v>
      </c>
      <c r="Y135" s="2">
        <f t="shared" si="93"/>
        <v>0</v>
      </c>
      <c r="Z135" s="2"/>
      <c r="AA135" s="2">
        <v>42244862</v>
      </c>
      <c r="AB135" s="2">
        <f t="shared" si="94"/>
        <v>520</v>
      </c>
      <c r="AC135" s="2">
        <f t="shared" si="95"/>
        <v>520</v>
      </c>
      <c r="AD135" s="2">
        <f>ROUND((((ET135)-(EU135))+AE135),6)</f>
        <v>0</v>
      </c>
      <c r="AE135" s="2">
        <f t="shared" ref="AE135:AF138" si="125">ROUND((EU135),6)</f>
        <v>0</v>
      </c>
      <c r="AF135" s="2">
        <f t="shared" si="125"/>
        <v>0</v>
      </c>
      <c r="AG135" s="2">
        <f t="shared" si="97"/>
        <v>0</v>
      </c>
      <c r="AH135" s="2">
        <f t="shared" ref="AH135:AI138" si="126">(EW135)</f>
        <v>0</v>
      </c>
      <c r="AI135" s="2">
        <f t="shared" si="126"/>
        <v>0</v>
      </c>
      <c r="AJ135" s="2">
        <f t="shared" si="99"/>
        <v>65.709999999999994</v>
      </c>
      <c r="AK135" s="2">
        <v>520</v>
      </c>
      <c r="AL135" s="2">
        <v>520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65.709999999999994</v>
      </c>
      <c r="AT135" s="2">
        <v>105</v>
      </c>
      <c r="AU135" s="2">
        <v>65</v>
      </c>
      <c r="AV135" s="2">
        <v>1</v>
      </c>
      <c r="AW135" s="2">
        <v>1</v>
      </c>
      <c r="AX135" s="2"/>
      <c r="AY135" s="2"/>
      <c r="AZ135" s="2">
        <v>1</v>
      </c>
      <c r="BA135" s="2">
        <v>1</v>
      </c>
      <c r="BB135" s="2">
        <v>1</v>
      </c>
      <c r="BC135" s="2">
        <v>6.32</v>
      </c>
      <c r="BD135" s="2" t="s">
        <v>3</v>
      </c>
      <c r="BE135" s="2" t="s">
        <v>3</v>
      </c>
      <c r="BF135" s="2" t="s">
        <v>3</v>
      </c>
      <c r="BG135" s="2" t="s">
        <v>3</v>
      </c>
      <c r="BH135" s="2">
        <v>3</v>
      </c>
      <c r="BI135" s="2">
        <v>1</v>
      </c>
      <c r="BJ135" s="2" t="s">
        <v>239</v>
      </c>
      <c r="BK135" s="2"/>
      <c r="BL135" s="2"/>
      <c r="BM135" s="2">
        <v>6001</v>
      </c>
      <c r="BN135" s="2">
        <v>0</v>
      </c>
      <c r="BO135" s="2" t="s">
        <v>237</v>
      </c>
      <c r="BP135" s="2">
        <v>1</v>
      </c>
      <c r="BQ135" s="2">
        <v>2</v>
      </c>
      <c r="BR135" s="2">
        <v>0</v>
      </c>
      <c r="BS135" s="2">
        <v>1</v>
      </c>
      <c r="BT135" s="2">
        <v>1</v>
      </c>
      <c r="BU135" s="2">
        <v>1</v>
      </c>
      <c r="BV135" s="2">
        <v>1</v>
      </c>
      <c r="BW135" s="2">
        <v>1</v>
      </c>
      <c r="BX135" s="2">
        <v>1</v>
      </c>
      <c r="BY135" s="2" t="s">
        <v>3</v>
      </c>
      <c r="BZ135" s="2">
        <v>105</v>
      </c>
      <c r="CA135" s="2">
        <v>65</v>
      </c>
      <c r="CB135" s="2"/>
      <c r="CC135" s="2"/>
      <c r="CD135" s="2"/>
      <c r="CE135" s="2">
        <v>0</v>
      </c>
      <c r="CF135" s="2">
        <v>0</v>
      </c>
      <c r="CG135" s="2">
        <v>0</v>
      </c>
      <c r="CH135" s="2"/>
      <c r="CI135" s="2"/>
      <c r="CJ135" s="2"/>
      <c r="CK135" s="2"/>
      <c r="CL135" s="2"/>
      <c r="CM135" s="2">
        <v>0</v>
      </c>
      <c r="CN135" s="2" t="s">
        <v>3</v>
      </c>
      <c r="CO135" s="2">
        <v>0</v>
      </c>
      <c r="CP135" s="2">
        <f t="shared" si="100"/>
        <v>-32569.279999999999</v>
      </c>
      <c r="CQ135" s="2">
        <f t="shared" si="101"/>
        <v>3286.4</v>
      </c>
      <c r="CR135" s="2">
        <f t="shared" si="102"/>
        <v>0</v>
      </c>
      <c r="CS135" s="2">
        <f t="shared" si="103"/>
        <v>0</v>
      </c>
      <c r="CT135" s="2">
        <f t="shared" si="104"/>
        <v>0</v>
      </c>
      <c r="CU135" s="2">
        <f t="shared" si="105"/>
        <v>0</v>
      </c>
      <c r="CV135" s="2">
        <f t="shared" si="106"/>
        <v>0</v>
      </c>
      <c r="CW135" s="2">
        <f t="shared" si="107"/>
        <v>0</v>
      </c>
      <c r="CX135" s="2">
        <f t="shared" si="108"/>
        <v>65.709999999999994</v>
      </c>
      <c r="CY135" s="2">
        <f t="shared" si="109"/>
        <v>0</v>
      </c>
      <c r="CZ135" s="2">
        <f t="shared" si="110"/>
        <v>0</v>
      </c>
      <c r="DA135" s="2"/>
      <c r="DB135" s="2"/>
      <c r="DC135" s="2" t="s">
        <v>3</v>
      </c>
      <c r="DD135" s="2" t="s">
        <v>3</v>
      </c>
      <c r="DE135" s="2" t="s">
        <v>3</v>
      </c>
      <c r="DF135" s="2" t="s">
        <v>3</v>
      </c>
      <c r="DG135" s="2" t="s">
        <v>3</v>
      </c>
      <c r="DH135" s="2" t="s">
        <v>3</v>
      </c>
      <c r="DI135" s="2" t="s">
        <v>3</v>
      </c>
      <c r="DJ135" s="2" t="s">
        <v>3</v>
      </c>
      <c r="DK135" s="2" t="s">
        <v>3</v>
      </c>
      <c r="DL135" s="2" t="s">
        <v>3</v>
      </c>
      <c r="DM135" s="2" t="s">
        <v>3</v>
      </c>
      <c r="DN135" s="2">
        <v>0</v>
      </c>
      <c r="DO135" s="2">
        <v>0</v>
      </c>
      <c r="DP135" s="2">
        <v>1</v>
      </c>
      <c r="DQ135" s="2">
        <v>1</v>
      </c>
      <c r="DR135" s="2"/>
      <c r="DS135" s="2"/>
      <c r="DT135" s="2"/>
      <c r="DU135" s="2">
        <v>1007</v>
      </c>
      <c r="DV135" s="2" t="s">
        <v>209</v>
      </c>
      <c r="DW135" s="2" t="s">
        <v>209</v>
      </c>
      <c r="DX135" s="2">
        <v>1</v>
      </c>
      <c r="DY135" s="2"/>
      <c r="DZ135" s="2"/>
      <c r="EA135" s="2"/>
      <c r="EB135" s="2"/>
      <c r="EC135" s="2"/>
      <c r="ED135" s="2"/>
      <c r="EE135" s="2">
        <v>42018638</v>
      </c>
      <c r="EF135" s="2">
        <v>2</v>
      </c>
      <c r="EG135" s="2" t="s">
        <v>35</v>
      </c>
      <c r="EH135" s="2">
        <v>0</v>
      </c>
      <c r="EI135" s="2" t="s">
        <v>3</v>
      </c>
      <c r="EJ135" s="2">
        <v>1</v>
      </c>
      <c r="EK135" s="2">
        <v>6001</v>
      </c>
      <c r="EL135" s="2" t="s">
        <v>234</v>
      </c>
      <c r="EM135" s="2" t="s">
        <v>235</v>
      </c>
      <c r="EN135" s="2"/>
      <c r="EO135" s="2" t="s">
        <v>3</v>
      </c>
      <c r="EP135" s="2"/>
      <c r="EQ135" s="2">
        <v>0</v>
      </c>
      <c r="ER135" s="2">
        <v>520</v>
      </c>
      <c r="ES135" s="2">
        <v>520</v>
      </c>
      <c r="ET135" s="2">
        <v>0</v>
      </c>
      <c r="EU135" s="2">
        <v>0</v>
      </c>
      <c r="EV135" s="2">
        <v>0</v>
      </c>
      <c r="EW135" s="2">
        <v>0</v>
      </c>
      <c r="EX135" s="2">
        <v>0</v>
      </c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>
        <v>0</v>
      </c>
      <c r="FR135" s="2">
        <f t="shared" si="111"/>
        <v>0</v>
      </c>
      <c r="FS135" s="2">
        <v>0</v>
      </c>
      <c r="FT135" s="2"/>
      <c r="FU135" s="2"/>
      <c r="FV135" s="2"/>
      <c r="FW135" s="2"/>
      <c r="FX135" s="2">
        <v>105</v>
      </c>
      <c r="FY135" s="2">
        <v>65</v>
      </c>
      <c r="FZ135" s="2"/>
      <c r="GA135" s="2" t="s">
        <v>3</v>
      </c>
      <c r="GB135" s="2"/>
      <c r="GC135" s="2"/>
      <c r="GD135" s="2">
        <v>1</v>
      </c>
      <c r="GE135" s="2"/>
      <c r="GF135" s="2">
        <v>-982149453</v>
      </c>
      <c r="GG135" s="2">
        <v>2</v>
      </c>
      <c r="GH135" s="2">
        <v>1</v>
      </c>
      <c r="GI135" s="2">
        <v>2</v>
      </c>
      <c r="GJ135" s="2">
        <v>0</v>
      </c>
      <c r="GK135" s="2">
        <v>0</v>
      </c>
      <c r="GL135" s="2">
        <f t="shared" si="112"/>
        <v>0</v>
      </c>
      <c r="GM135" s="2">
        <f t="shared" si="113"/>
        <v>-32569.279999999999</v>
      </c>
      <c r="GN135" s="2">
        <f t="shared" si="114"/>
        <v>-32569.279999999999</v>
      </c>
      <c r="GO135" s="2">
        <f t="shared" si="115"/>
        <v>0</v>
      </c>
      <c r="GP135" s="2">
        <f t="shared" si="116"/>
        <v>0</v>
      </c>
      <c r="GQ135" s="2"/>
      <c r="GR135" s="2">
        <v>0</v>
      </c>
      <c r="GS135" s="2">
        <v>3</v>
      </c>
      <c r="GT135" s="2">
        <v>0</v>
      </c>
      <c r="GU135" s="2" t="s">
        <v>3</v>
      </c>
      <c r="GV135" s="2">
        <f t="shared" si="117"/>
        <v>0</v>
      </c>
      <c r="GW135" s="2">
        <v>1</v>
      </c>
      <c r="GX135" s="2">
        <f t="shared" si="118"/>
        <v>0</v>
      </c>
      <c r="GY135" s="2"/>
      <c r="GZ135" s="2"/>
      <c r="HA135" s="2">
        <v>0</v>
      </c>
      <c r="HB135" s="2">
        <v>0</v>
      </c>
      <c r="HC135" s="2">
        <f t="shared" si="119"/>
        <v>0</v>
      </c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>
        <v>0</v>
      </c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x14ac:dyDescent="0.2">
      <c r="A136">
        <v>18</v>
      </c>
      <c r="B136">
        <v>1</v>
      </c>
      <c r="C136">
        <v>247</v>
      </c>
      <c r="E136" t="s">
        <v>236</v>
      </c>
      <c r="F136" t="s">
        <v>237</v>
      </c>
      <c r="G136" t="s">
        <v>238</v>
      </c>
      <c r="H136" t="s">
        <v>209</v>
      </c>
      <c r="I136">
        <f>I134*J136</f>
        <v>-9.9103200000000005</v>
      </c>
      <c r="J136">
        <v>-102.00000000000001</v>
      </c>
      <c r="O136">
        <f t="shared" si="83"/>
        <v>-32620.81</v>
      </c>
      <c r="P136">
        <f t="shared" si="84"/>
        <v>-32620.81</v>
      </c>
      <c r="Q136">
        <f t="shared" si="85"/>
        <v>0</v>
      </c>
      <c r="R136">
        <f t="shared" si="86"/>
        <v>0</v>
      </c>
      <c r="S136">
        <f t="shared" si="87"/>
        <v>0</v>
      </c>
      <c r="T136">
        <f t="shared" si="88"/>
        <v>0</v>
      </c>
      <c r="U136">
        <f t="shared" si="89"/>
        <v>0</v>
      </c>
      <c r="V136">
        <f t="shared" si="90"/>
        <v>0</v>
      </c>
      <c r="W136">
        <f t="shared" si="91"/>
        <v>-651.21</v>
      </c>
      <c r="X136">
        <f t="shared" si="92"/>
        <v>0</v>
      </c>
      <c r="Y136">
        <f t="shared" si="93"/>
        <v>0</v>
      </c>
      <c r="AA136">
        <v>42244845</v>
      </c>
      <c r="AB136">
        <f t="shared" si="94"/>
        <v>520</v>
      </c>
      <c r="AC136">
        <f t="shared" si="95"/>
        <v>520</v>
      </c>
      <c r="AD136">
        <f>ROUND((((ET136)-(EU136))+AE136),6)</f>
        <v>0</v>
      </c>
      <c r="AE136">
        <f t="shared" si="125"/>
        <v>0</v>
      </c>
      <c r="AF136">
        <f t="shared" si="125"/>
        <v>0</v>
      </c>
      <c r="AG136">
        <f t="shared" si="97"/>
        <v>0</v>
      </c>
      <c r="AH136">
        <f t="shared" si="126"/>
        <v>0</v>
      </c>
      <c r="AI136">
        <f t="shared" si="126"/>
        <v>0</v>
      </c>
      <c r="AJ136">
        <f t="shared" si="99"/>
        <v>65.709999999999994</v>
      </c>
      <c r="AK136">
        <v>520</v>
      </c>
      <c r="AL136">
        <v>520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65.709999999999994</v>
      </c>
      <c r="AT136">
        <v>105</v>
      </c>
      <c r="AU136">
        <v>65</v>
      </c>
      <c r="AV136">
        <v>1</v>
      </c>
      <c r="AW136">
        <v>1</v>
      </c>
      <c r="AZ136">
        <v>1</v>
      </c>
      <c r="BA136">
        <v>1</v>
      </c>
      <c r="BB136">
        <v>1</v>
      </c>
      <c r="BC136">
        <v>6.33</v>
      </c>
      <c r="BD136" t="s">
        <v>3</v>
      </c>
      <c r="BE136" t="s">
        <v>3</v>
      </c>
      <c r="BF136" t="s">
        <v>3</v>
      </c>
      <c r="BG136" t="s">
        <v>3</v>
      </c>
      <c r="BH136">
        <v>3</v>
      </c>
      <c r="BI136">
        <v>1</v>
      </c>
      <c r="BJ136" t="s">
        <v>239</v>
      </c>
      <c r="BM136">
        <v>6001</v>
      </c>
      <c r="BN136">
        <v>0</v>
      </c>
      <c r="BO136" t="s">
        <v>237</v>
      </c>
      <c r="BP136">
        <v>1</v>
      </c>
      <c r="BQ136">
        <v>2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105</v>
      </c>
      <c r="CA136">
        <v>65</v>
      </c>
      <c r="CE136">
        <v>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 t="shared" si="100"/>
        <v>-32620.81</v>
      </c>
      <c r="CQ136">
        <f t="shared" si="101"/>
        <v>3291.6</v>
      </c>
      <c r="CR136">
        <f t="shared" si="102"/>
        <v>0</v>
      </c>
      <c r="CS136">
        <f t="shared" si="103"/>
        <v>0</v>
      </c>
      <c r="CT136">
        <f t="shared" si="104"/>
        <v>0</v>
      </c>
      <c r="CU136">
        <f t="shared" si="105"/>
        <v>0</v>
      </c>
      <c r="CV136">
        <f t="shared" si="106"/>
        <v>0</v>
      </c>
      <c r="CW136">
        <f t="shared" si="107"/>
        <v>0</v>
      </c>
      <c r="CX136">
        <f t="shared" si="108"/>
        <v>65.709999999999994</v>
      </c>
      <c r="CY136">
        <f t="shared" si="109"/>
        <v>0</v>
      </c>
      <c r="CZ136">
        <f t="shared" si="110"/>
        <v>0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0</v>
      </c>
      <c r="DO136">
        <v>0</v>
      </c>
      <c r="DP136">
        <v>1</v>
      </c>
      <c r="DQ136">
        <v>1</v>
      </c>
      <c r="DU136">
        <v>1007</v>
      </c>
      <c r="DV136" t="s">
        <v>209</v>
      </c>
      <c r="DW136" t="s">
        <v>209</v>
      </c>
      <c r="DX136">
        <v>1</v>
      </c>
      <c r="EE136">
        <v>42018638</v>
      </c>
      <c r="EF136">
        <v>2</v>
      </c>
      <c r="EG136" t="s">
        <v>35</v>
      </c>
      <c r="EH136">
        <v>0</v>
      </c>
      <c r="EI136" t="s">
        <v>3</v>
      </c>
      <c r="EJ136">
        <v>1</v>
      </c>
      <c r="EK136">
        <v>6001</v>
      </c>
      <c r="EL136" t="s">
        <v>234</v>
      </c>
      <c r="EM136" t="s">
        <v>235</v>
      </c>
      <c r="EO136" t="s">
        <v>3</v>
      </c>
      <c r="EQ136">
        <v>0</v>
      </c>
      <c r="ER136">
        <v>520</v>
      </c>
      <c r="ES136">
        <v>520</v>
      </c>
      <c r="ET136">
        <v>0</v>
      </c>
      <c r="EU136">
        <v>0</v>
      </c>
      <c r="EV136">
        <v>0</v>
      </c>
      <c r="EW136">
        <v>0</v>
      </c>
      <c r="EX136">
        <v>0</v>
      </c>
      <c r="FQ136">
        <v>0</v>
      </c>
      <c r="FR136">
        <f t="shared" si="111"/>
        <v>0</v>
      </c>
      <c r="FS136">
        <v>0</v>
      </c>
      <c r="FX136">
        <v>105</v>
      </c>
      <c r="FY136">
        <v>65</v>
      </c>
      <c r="GA136" t="s">
        <v>3</v>
      </c>
      <c r="GD136">
        <v>1</v>
      </c>
      <c r="GF136">
        <v>-982149453</v>
      </c>
      <c r="GG136">
        <v>2</v>
      </c>
      <c r="GH136">
        <v>1</v>
      </c>
      <c r="GI136">
        <v>2</v>
      </c>
      <c r="GJ136">
        <v>0</v>
      </c>
      <c r="GK136">
        <v>0</v>
      </c>
      <c r="GL136">
        <f t="shared" si="112"/>
        <v>0</v>
      </c>
      <c r="GM136">
        <f t="shared" si="113"/>
        <v>-32620.81</v>
      </c>
      <c r="GN136">
        <f t="shared" si="114"/>
        <v>-32620.81</v>
      </c>
      <c r="GO136">
        <f t="shared" si="115"/>
        <v>0</v>
      </c>
      <c r="GP136">
        <f t="shared" si="116"/>
        <v>0</v>
      </c>
      <c r="GR136">
        <v>0</v>
      </c>
      <c r="GS136">
        <v>3</v>
      </c>
      <c r="GT136">
        <v>0</v>
      </c>
      <c r="GU136" t="s">
        <v>3</v>
      </c>
      <c r="GV136">
        <f t="shared" si="117"/>
        <v>0</v>
      </c>
      <c r="GW136">
        <v>1</v>
      </c>
      <c r="GX136">
        <f t="shared" si="118"/>
        <v>0</v>
      </c>
      <c r="HA136">
        <v>0</v>
      </c>
      <c r="HB136">
        <v>0</v>
      </c>
      <c r="HC136">
        <f t="shared" si="119"/>
        <v>0</v>
      </c>
      <c r="IK136">
        <v>0</v>
      </c>
    </row>
    <row r="137" spans="1:255" x14ac:dyDescent="0.2">
      <c r="A137" s="2">
        <v>18</v>
      </c>
      <c r="B137" s="2">
        <v>1</v>
      </c>
      <c r="C137" s="2">
        <v>235</v>
      </c>
      <c r="D137" s="2"/>
      <c r="E137" s="2" t="s">
        <v>240</v>
      </c>
      <c r="F137" s="2" t="s">
        <v>241</v>
      </c>
      <c r="G137" s="2" t="s">
        <v>242</v>
      </c>
      <c r="H137" s="2" t="s">
        <v>209</v>
      </c>
      <c r="I137" s="2">
        <f>I133*J137</f>
        <v>9.9103200000000005</v>
      </c>
      <c r="J137" s="2">
        <v>102.00000000000001</v>
      </c>
      <c r="K137" s="2"/>
      <c r="L137" s="2"/>
      <c r="M137" s="2"/>
      <c r="N137" s="2"/>
      <c r="O137" s="2">
        <f t="shared" si="83"/>
        <v>40174.85</v>
      </c>
      <c r="P137" s="2">
        <f t="shared" si="84"/>
        <v>40174.85</v>
      </c>
      <c r="Q137" s="2">
        <f t="shared" si="85"/>
        <v>0</v>
      </c>
      <c r="R137" s="2">
        <f t="shared" si="86"/>
        <v>0</v>
      </c>
      <c r="S137" s="2">
        <f t="shared" si="87"/>
        <v>0</v>
      </c>
      <c r="T137" s="2">
        <f t="shared" si="88"/>
        <v>0</v>
      </c>
      <c r="U137" s="2">
        <f t="shared" si="89"/>
        <v>0</v>
      </c>
      <c r="V137" s="2">
        <f t="shared" si="90"/>
        <v>0</v>
      </c>
      <c r="W137" s="2">
        <f t="shared" si="91"/>
        <v>651.21</v>
      </c>
      <c r="X137" s="2">
        <f t="shared" si="92"/>
        <v>0</v>
      </c>
      <c r="Y137" s="2">
        <f t="shared" si="93"/>
        <v>0</v>
      </c>
      <c r="Z137" s="2"/>
      <c r="AA137" s="2">
        <v>42244862</v>
      </c>
      <c r="AB137" s="2">
        <f t="shared" si="94"/>
        <v>638.4</v>
      </c>
      <c r="AC137" s="2">
        <f t="shared" si="95"/>
        <v>638.4</v>
      </c>
      <c r="AD137" s="2">
        <f>ROUND((((ET137)-(EU137))+AE137),6)</f>
        <v>0</v>
      </c>
      <c r="AE137" s="2">
        <f t="shared" si="125"/>
        <v>0</v>
      </c>
      <c r="AF137" s="2">
        <f t="shared" si="125"/>
        <v>0</v>
      </c>
      <c r="AG137" s="2">
        <f t="shared" si="97"/>
        <v>0</v>
      </c>
      <c r="AH137" s="2">
        <f t="shared" si="126"/>
        <v>0</v>
      </c>
      <c r="AI137" s="2">
        <f t="shared" si="126"/>
        <v>0</v>
      </c>
      <c r="AJ137" s="2">
        <f t="shared" si="99"/>
        <v>65.709999999999994</v>
      </c>
      <c r="AK137" s="2">
        <v>638.4</v>
      </c>
      <c r="AL137" s="2">
        <v>638.4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65.709999999999994</v>
      </c>
      <c r="AT137" s="2">
        <v>105</v>
      </c>
      <c r="AU137" s="2">
        <v>65</v>
      </c>
      <c r="AV137" s="2">
        <v>1</v>
      </c>
      <c r="AW137" s="2">
        <v>1</v>
      </c>
      <c r="AX137" s="2"/>
      <c r="AY137" s="2"/>
      <c r="AZ137" s="2">
        <v>1</v>
      </c>
      <c r="BA137" s="2">
        <v>1</v>
      </c>
      <c r="BB137" s="2">
        <v>1</v>
      </c>
      <c r="BC137" s="2">
        <v>6.35</v>
      </c>
      <c r="BD137" s="2" t="s">
        <v>3</v>
      </c>
      <c r="BE137" s="2" t="s">
        <v>3</v>
      </c>
      <c r="BF137" s="2" t="s">
        <v>3</v>
      </c>
      <c r="BG137" s="2" t="s">
        <v>3</v>
      </c>
      <c r="BH137" s="2">
        <v>3</v>
      </c>
      <c r="BI137" s="2">
        <v>1</v>
      </c>
      <c r="BJ137" s="2" t="s">
        <v>243</v>
      </c>
      <c r="BK137" s="2"/>
      <c r="BL137" s="2"/>
      <c r="BM137" s="2">
        <v>6001</v>
      </c>
      <c r="BN137" s="2">
        <v>0</v>
      </c>
      <c r="BO137" s="2" t="s">
        <v>241</v>
      </c>
      <c r="BP137" s="2">
        <v>1</v>
      </c>
      <c r="BQ137" s="2">
        <v>2</v>
      </c>
      <c r="BR137" s="2">
        <v>0</v>
      </c>
      <c r="BS137" s="2">
        <v>1</v>
      </c>
      <c r="BT137" s="2">
        <v>1</v>
      </c>
      <c r="BU137" s="2">
        <v>1</v>
      </c>
      <c r="BV137" s="2">
        <v>1</v>
      </c>
      <c r="BW137" s="2">
        <v>1</v>
      </c>
      <c r="BX137" s="2">
        <v>1</v>
      </c>
      <c r="BY137" s="2" t="s">
        <v>3</v>
      </c>
      <c r="BZ137" s="2">
        <v>105</v>
      </c>
      <c r="CA137" s="2">
        <v>65</v>
      </c>
      <c r="CB137" s="2"/>
      <c r="CC137" s="2"/>
      <c r="CD137" s="2"/>
      <c r="CE137" s="2">
        <v>0</v>
      </c>
      <c r="CF137" s="2">
        <v>0</v>
      </c>
      <c r="CG137" s="2">
        <v>0</v>
      </c>
      <c r="CH137" s="2"/>
      <c r="CI137" s="2"/>
      <c r="CJ137" s="2"/>
      <c r="CK137" s="2"/>
      <c r="CL137" s="2"/>
      <c r="CM137" s="2">
        <v>0</v>
      </c>
      <c r="CN137" s="2" t="s">
        <v>3</v>
      </c>
      <c r="CO137" s="2">
        <v>0</v>
      </c>
      <c r="CP137" s="2">
        <f t="shared" si="100"/>
        <v>40174.85</v>
      </c>
      <c r="CQ137" s="2">
        <f t="shared" si="101"/>
        <v>4053.8399999999997</v>
      </c>
      <c r="CR137" s="2">
        <f t="shared" si="102"/>
        <v>0</v>
      </c>
      <c r="CS137" s="2">
        <f t="shared" si="103"/>
        <v>0</v>
      </c>
      <c r="CT137" s="2">
        <f t="shared" si="104"/>
        <v>0</v>
      </c>
      <c r="CU137" s="2">
        <f t="shared" si="105"/>
        <v>0</v>
      </c>
      <c r="CV137" s="2">
        <f t="shared" si="106"/>
        <v>0</v>
      </c>
      <c r="CW137" s="2">
        <f t="shared" si="107"/>
        <v>0</v>
      </c>
      <c r="CX137" s="2">
        <f t="shared" si="108"/>
        <v>65.709999999999994</v>
      </c>
      <c r="CY137" s="2">
        <f t="shared" si="109"/>
        <v>0</v>
      </c>
      <c r="CZ137" s="2">
        <f t="shared" si="110"/>
        <v>0</v>
      </c>
      <c r="DA137" s="2"/>
      <c r="DB137" s="2"/>
      <c r="DC137" s="2" t="s">
        <v>3</v>
      </c>
      <c r="DD137" s="2" t="s">
        <v>3</v>
      </c>
      <c r="DE137" s="2" t="s">
        <v>3</v>
      </c>
      <c r="DF137" s="2" t="s">
        <v>3</v>
      </c>
      <c r="DG137" s="2" t="s">
        <v>3</v>
      </c>
      <c r="DH137" s="2" t="s">
        <v>3</v>
      </c>
      <c r="DI137" s="2" t="s">
        <v>3</v>
      </c>
      <c r="DJ137" s="2" t="s">
        <v>3</v>
      </c>
      <c r="DK137" s="2" t="s">
        <v>3</v>
      </c>
      <c r="DL137" s="2" t="s">
        <v>3</v>
      </c>
      <c r="DM137" s="2" t="s">
        <v>3</v>
      </c>
      <c r="DN137" s="2">
        <v>0</v>
      </c>
      <c r="DO137" s="2">
        <v>0</v>
      </c>
      <c r="DP137" s="2">
        <v>1</v>
      </c>
      <c r="DQ137" s="2">
        <v>1</v>
      </c>
      <c r="DR137" s="2"/>
      <c r="DS137" s="2"/>
      <c r="DT137" s="2"/>
      <c r="DU137" s="2">
        <v>1007</v>
      </c>
      <c r="DV137" s="2" t="s">
        <v>209</v>
      </c>
      <c r="DW137" s="2" t="s">
        <v>209</v>
      </c>
      <c r="DX137" s="2">
        <v>1</v>
      </c>
      <c r="DY137" s="2"/>
      <c r="DZ137" s="2"/>
      <c r="EA137" s="2"/>
      <c r="EB137" s="2"/>
      <c r="EC137" s="2"/>
      <c r="ED137" s="2"/>
      <c r="EE137" s="2">
        <v>42018638</v>
      </c>
      <c r="EF137" s="2">
        <v>2</v>
      </c>
      <c r="EG137" s="2" t="s">
        <v>35</v>
      </c>
      <c r="EH137" s="2">
        <v>0</v>
      </c>
      <c r="EI137" s="2" t="s">
        <v>3</v>
      </c>
      <c r="EJ137" s="2">
        <v>1</v>
      </c>
      <c r="EK137" s="2">
        <v>6001</v>
      </c>
      <c r="EL137" s="2" t="s">
        <v>234</v>
      </c>
      <c r="EM137" s="2" t="s">
        <v>235</v>
      </c>
      <c r="EN137" s="2"/>
      <c r="EO137" s="2" t="s">
        <v>3</v>
      </c>
      <c r="EP137" s="2"/>
      <c r="EQ137" s="2">
        <v>0</v>
      </c>
      <c r="ER137" s="2">
        <v>638.4</v>
      </c>
      <c r="ES137" s="2">
        <v>638.4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>
        <v>0</v>
      </c>
      <c r="FR137" s="2">
        <f t="shared" si="111"/>
        <v>0</v>
      </c>
      <c r="FS137" s="2">
        <v>0</v>
      </c>
      <c r="FT137" s="2"/>
      <c r="FU137" s="2"/>
      <c r="FV137" s="2"/>
      <c r="FW137" s="2"/>
      <c r="FX137" s="2">
        <v>105</v>
      </c>
      <c r="FY137" s="2">
        <v>65</v>
      </c>
      <c r="FZ137" s="2"/>
      <c r="GA137" s="2" t="s">
        <v>3</v>
      </c>
      <c r="GB137" s="2"/>
      <c r="GC137" s="2"/>
      <c r="GD137" s="2">
        <v>1</v>
      </c>
      <c r="GE137" s="2"/>
      <c r="GF137" s="2">
        <v>-569494662</v>
      </c>
      <c r="GG137" s="2">
        <v>2</v>
      </c>
      <c r="GH137" s="2">
        <v>1</v>
      </c>
      <c r="GI137" s="2">
        <v>2</v>
      </c>
      <c r="GJ137" s="2">
        <v>0</v>
      </c>
      <c r="GK137" s="2">
        <v>0</v>
      </c>
      <c r="GL137" s="2">
        <f t="shared" si="112"/>
        <v>0</v>
      </c>
      <c r="GM137" s="2">
        <f t="shared" si="113"/>
        <v>40174.85</v>
      </c>
      <c r="GN137" s="2">
        <f t="shared" si="114"/>
        <v>40174.85</v>
      </c>
      <c r="GO137" s="2">
        <f t="shared" si="115"/>
        <v>0</v>
      </c>
      <c r="GP137" s="2">
        <f t="shared" si="116"/>
        <v>0</v>
      </c>
      <c r="GQ137" s="2"/>
      <c r="GR137" s="2">
        <v>0</v>
      </c>
      <c r="GS137" s="2">
        <v>3</v>
      </c>
      <c r="GT137" s="2">
        <v>0</v>
      </c>
      <c r="GU137" s="2" t="s">
        <v>3</v>
      </c>
      <c r="GV137" s="2">
        <f t="shared" si="117"/>
        <v>0</v>
      </c>
      <c r="GW137" s="2">
        <v>1</v>
      </c>
      <c r="GX137" s="2">
        <f t="shared" si="118"/>
        <v>0</v>
      </c>
      <c r="GY137" s="2"/>
      <c r="GZ137" s="2"/>
      <c r="HA137" s="2">
        <v>0</v>
      </c>
      <c r="HB137" s="2">
        <v>0</v>
      </c>
      <c r="HC137" s="2">
        <f t="shared" si="119"/>
        <v>0</v>
      </c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>
        <v>0</v>
      </c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x14ac:dyDescent="0.2">
      <c r="A138">
        <v>18</v>
      </c>
      <c r="B138">
        <v>1</v>
      </c>
      <c r="C138">
        <v>245</v>
      </c>
      <c r="E138" t="s">
        <v>240</v>
      </c>
      <c r="F138" t="s">
        <v>241</v>
      </c>
      <c r="G138" t="s">
        <v>242</v>
      </c>
      <c r="H138" t="s">
        <v>209</v>
      </c>
      <c r="I138">
        <f>I134*J138</f>
        <v>9.9103200000000005</v>
      </c>
      <c r="J138">
        <v>102.00000000000001</v>
      </c>
      <c r="O138">
        <f t="shared" si="83"/>
        <v>41187.129999999997</v>
      </c>
      <c r="P138">
        <f t="shared" si="84"/>
        <v>41187.129999999997</v>
      </c>
      <c r="Q138">
        <f t="shared" si="85"/>
        <v>0</v>
      </c>
      <c r="R138">
        <f t="shared" si="86"/>
        <v>0</v>
      </c>
      <c r="S138">
        <f t="shared" si="87"/>
        <v>0</v>
      </c>
      <c r="T138">
        <f t="shared" si="88"/>
        <v>0</v>
      </c>
      <c r="U138">
        <f t="shared" si="89"/>
        <v>0</v>
      </c>
      <c r="V138">
        <f t="shared" si="90"/>
        <v>0</v>
      </c>
      <c r="W138">
        <f t="shared" si="91"/>
        <v>651.21</v>
      </c>
      <c r="X138">
        <f t="shared" si="92"/>
        <v>0</v>
      </c>
      <c r="Y138">
        <f t="shared" si="93"/>
        <v>0</v>
      </c>
      <c r="AA138">
        <v>42244845</v>
      </c>
      <c r="AB138">
        <f t="shared" si="94"/>
        <v>638.4</v>
      </c>
      <c r="AC138">
        <f t="shared" si="95"/>
        <v>638.4</v>
      </c>
      <c r="AD138">
        <f>ROUND((((ET138)-(EU138))+AE138),6)</f>
        <v>0</v>
      </c>
      <c r="AE138">
        <f t="shared" si="125"/>
        <v>0</v>
      </c>
      <c r="AF138">
        <f t="shared" si="125"/>
        <v>0</v>
      </c>
      <c r="AG138">
        <f t="shared" si="97"/>
        <v>0</v>
      </c>
      <c r="AH138">
        <f t="shared" si="126"/>
        <v>0</v>
      </c>
      <c r="AI138">
        <f t="shared" si="126"/>
        <v>0</v>
      </c>
      <c r="AJ138">
        <f t="shared" si="99"/>
        <v>65.709999999999994</v>
      </c>
      <c r="AK138">
        <v>638.4</v>
      </c>
      <c r="AL138">
        <v>638.4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65.709999999999994</v>
      </c>
      <c r="AT138">
        <v>105</v>
      </c>
      <c r="AU138">
        <v>65</v>
      </c>
      <c r="AV138">
        <v>1</v>
      </c>
      <c r="AW138">
        <v>1</v>
      </c>
      <c r="AZ138">
        <v>1</v>
      </c>
      <c r="BA138">
        <v>1</v>
      </c>
      <c r="BB138">
        <v>1</v>
      </c>
      <c r="BC138">
        <v>6.51</v>
      </c>
      <c r="BD138" t="s">
        <v>3</v>
      </c>
      <c r="BE138" t="s">
        <v>3</v>
      </c>
      <c r="BF138" t="s">
        <v>3</v>
      </c>
      <c r="BG138" t="s">
        <v>3</v>
      </c>
      <c r="BH138">
        <v>3</v>
      </c>
      <c r="BI138">
        <v>1</v>
      </c>
      <c r="BJ138" t="s">
        <v>243</v>
      </c>
      <c r="BM138">
        <v>6001</v>
      </c>
      <c r="BN138">
        <v>0</v>
      </c>
      <c r="BO138" t="s">
        <v>241</v>
      </c>
      <c r="BP138">
        <v>1</v>
      </c>
      <c r="BQ138">
        <v>2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 t="s">
        <v>3</v>
      </c>
      <c r="BZ138">
        <v>105</v>
      </c>
      <c r="CA138">
        <v>65</v>
      </c>
      <c r="CE138">
        <v>0</v>
      </c>
      <c r="CF138">
        <v>0</v>
      </c>
      <c r="CG138">
        <v>0</v>
      </c>
      <c r="CM138">
        <v>0</v>
      </c>
      <c r="CN138" t="s">
        <v>3</v>
      </c>
      <c r="CO138">
        <v>0</v>
      </c>
      <c r="CP138">
        <f t="shared" si="100"/>
        <v>41187.129999999997</v>
      </c>
      <c r="CQ138">
        <f t="shared" si="101"/>
        <v>4155.9839999999995</v>
      </c>
      <c r="CR138">
        <f t="shared" si="102"/>
        <v>0</v>
      </c>
      <c r="CS138">
        <f t="shared" si="103"/>
        <v>0</v>
      </c>
      <c r="CT138">
        <f t="shared" si="104"/>
        <v>0</v>
      </c>
      <c r="CU138">
        <f t="shared" si="105"/>
        <v>0</v>
      </c>
      <c r="CV138">
        <f t="shared" si="106"/>
        <v>0</v>
      </c>
      <c r="CW138">
        <f t="shared" si="107"/>
        <v>0</v>
      </c>
      <c r="CX138">
        <f t="shared" si="108"/>
        <v>65.709999999999994</v>
      </c>
      <c r="CY138">
        <f t="shared" si="109"/>
        <v>0</v>
      </c>
      <c r="CZ138">
        <f t="shared" si="110"/>
        <v>0</v>
      </c>
      <c r="DC138" t="s">
        <v>3</v>
      </c>
      <c r="DD138" t="s">
        <v>3</v>
      </c>
      <c r="DE138" t="s">
        <v>3</v>
      </c>
      <c r="DF138" t="s">
        <v>3</v>
      </c>
      <c r="DG138" t="s">
        <v>3</v>
      </c>
      <c r="DH138" t="s">
        <v>3</v>
      </c>
      <c r="DI138" t="s">
        <v>3</v>
      </c>
      <c r="DJ138" t="s">
        <v>3</v>
      </c>
      <c r="DK138" t="s">
        <v>3</v>
      </c>
      <c r="DL138" t="s">
        <v>3</v>
      </c>
      <c r="DM138" t="s">
        <v>3</v>
      </c>
      <c r="DN138">
        <v>0</v>
      </c>
      <c r="DO138">
        <v>0</v>
      </c>
      <c r="DP138">
        <v>1</v>
      </c>
      <c r="DQ138">
        <v>1</v>
      </c>
      <c r="DU138">
        <v>1007</v>
      </c>
      <c r="DV138" t="s">
        <v>209</v>
      </c>
      <c r="DW138" t="s">
        <v>209</v>
      </c>
      <c r="DX138">
        <v>1</v>
      </c>
      <c r="EE138">
        <v>42018638</v>
      </c>
      <c r="EF138">
        <v>2</v>
      </c>
      <c r="EG138" t="s">
        <v>35</v>
      </c>
      <c r="EH138">
        <v>0</v>
      </c>
      <c r="EI138" t="s">
        <v>3</v>
      </c>
      <c r="EJ138">
        <v>1</v>
      </c>
      <c r="EK138">
        <v>6001</v>
      </c>
      <c r="EL138" t="s">
        <v>234</v>
      </c>
      <c r="EM138" t="s">
        <v>235</v>
      </c>
      <c r="EO138" t="s">
        <v>3</v>
      </c>
      <c r="EQ138">
        <v>0</v>
      </c>
      <c r="ER138">
        <v>638.4</v>
      </c>
      <c r="ES138">
        <v>638.4</v>
      </c>
      <c r="ET138">
        <v>0</v>
      </c>
      <c r="EU138">
        <v>0</v>
      </c>
      <c r="EV138">
        <v>0</v>
      </c>
      <c r="EW138">
        <v>0</v>
      </c>
      <c r="EX138">
        <v>0</v>
      </c>
      <c r="FQ138">
        <v>0</v>
      </c>
      <c r="FR138">
        <f t="shared" si="111"/>
        <v>0</v>
      </c>
      <c r="FS138">
        <v>0</v>
      </c>
      <c r="FX138">
        <v>105</v>
      </c>
      <c r="FY138">
        <v>65</v>
      </c>
      <c r="GA138" t="s">
        <v>3</v>
      </c>
      <c r="GD138">
        <v>1</v>
      </c>
      <c r="GF138">
        <v>-569494662</v>
      </c>
      <c r="GG138">
        <v>2</v>
      </c>
      <c r="GH138">
        <v>1</v>
      </c>
      <c r="GI138">
        <v>2</v>
      </c>
      <c r="GJ138">
        <v>0</v>
      </c>
      <c r="GK138">
        <v>0</v>
      </c>
      <c r="GL138">
        <f t="shared" si="112"/>
        <v>0</v>
      </c>
      <c r="GM138">
        <f t="shared" si="113"/>
        <v>41187.129999999997</v>
      </c>
      <c r="GN138">
        <f t="shared" si="114"/>
        <v>41187.129999999997</v>
      </c>
      <c r="GO138">
        <f t="shared" si="115"/>
        <v>0</v>
      </c>
      <c r="GP138">
        <f t="shared" si="116"/>
        <v>0</v>
      </c>
      <c r="GR138">
        <v>0</v>
      </c>
      <c r="GS138">
        <v>3</v>
      </c>
      <c r="GT138">
        <v>0</v>
      </c>
      <c r="GU138" t="s">
        <v>3</v>
      </c>
      <c r="GV138">
        <f t="shared" si="117"/>
        <v>0</v>
      </c>
      <c r="GW138">
        <v>1</v>
      </c>
      <c r="GX138">
        <f t="shared" si="118"/>
        <v>0</v>
      </c>
      <c r="HA138">
        <v>0</v>
      </c>
      <c r="HB138">
        <v>0</v>
      </c>
      <c r="HC138">
        <f t="shared" si="119"/>
        <v>0</v>
      </c>
      <c r="IK138">
        <v>0</v>
      </c>
    </row>
    <row r="139" spans="1:255" x14ac:dyDescent="0.2">
      <c r="A139" s="2">
        <v>17</v>
      </c>
      <c r="B139" s="2">
        <v>1</v>
      </c>
      <c r="C139" s="2">
        <f>ROW(SmtRes!A257)</f>
        <v>257</v>
      </c>
      <c r="D139" s="2">
        <f>ROW(EtalonRes!A230)</f>
        <v>230</v>
      </c>
      <c r="E139" s="2" t="s">
        <v>104</v>
      </c>
      <c r="F139" s="2" t="s">
        <v>244</v>
      </c>
      <c r="G139" s="2" t="s">
        <v>245</v>
      </c>
      <c r="H139" s="2" t="s">
        <v>246</v>
      </c>
      <c r="I139" s="2">
        <v>1.202</v>
      </c>
      <c r="J139" s="2">
        <v>0</v>
      </c>
      <c r="K139" s="2"/>
      <c r="L139" s="2"/>
      <c r="M139" s="2"/>
      <c r="N139" s="2"/>
      <c r="O139" s="2">
        <f t="shared" si="83"/>
        <v>47547.7</v>
      </c>
      <c r="P139" s="2">
        <f t="shared" si="84"/>
        <v>42807.48</v>
      </c>
      <c r="Q139" s="2">
        <f t="shared" si="85"/>
        <v>515.62</v>
      </c>
      <c r="R139" s="2">
        <f t="shared" si="86"/>
        <v>88.57</v>
      </c>
      <c r="S139" s="2">
        <f t="shared" si="87"/>
        <v>4224.6000000000004</v>
      </c>
      <c r="T139" s="2">
        <f t="shared" si="88"/>
        <v>0</v>
      </c>
      <c r="U139" s="2">
        <f t="shared" si="89"/>
        <v>17.472272</v>
      </c>
      <c r="V139" s="2">
        <f t="shared" si="90"/>
        <v>0.2404</v>
      </c>
      <c r="W139" s="2">
        <f t="shared" si="91"/>
        <v>0</v>
      </c>
      <c r="X139" s="2">
        <f t="shared" si="92"/>
        <v>4528.83</v>
      </c>
      <c r="Y139" s="2">
        <f t="shared" si="93"/>
        <v>2803.56</v>
      </c>
      <c r="Z139" s="2"/>
      <c r="AA139" s="2">
        <v>42244862</v>
      </c>
      <c r="AB139" s="2">
        <f t="shared" si="94"/>
        <v>6110.7534999999998</v>
      </c>
      <c r="AC139" s="2">
        <f t="shared" si="95"/>
        <v>5935.59</v>
      </c>
      <c r="AD139" s="2">
        <f>ROUND(((((ET139*1.25))-((EU139*1.25)))+AE139),6)</f>
        <v>46.375</v>
      </c>
      <c r="AE139" s="2">
        <f>ROUND(((EU139*1.25)),6)</f>
        <v>2.7</v>
      </c>
      <c r="AF139" s="2">
        <f>ROUND(((EV139*1.15)),6)</f>
        <v>128.7885</v>
      </c>
      <c r="AG139" s="2">
        <f t="shared" si="97"/>
        <v>0</v>
      </c>
      <c r="AH139" s="2">
        <f>((EW139*1.15))</f>
        <v>14.536</v>
      </c>
      <c r="AI139" s="2">
        <f>((EX139*1.25))</f>
        <v>0.2</v>
      </c>
      <c r="AJ139" s="2">
        <f t="shared" si="99"/>
        <v>0</v>
      </c>
      <c r="AK139" s="2">
        <v>6084.68</v>
      </c>
      <c r="AL139" s="2">
        <v>5935.59</v>
      </c>
      <c r="AM139" s="2">
        <v>37.1</v>
      </c>
      <c r="AN139" s="2">
        <v>2.16</v>
      </c>
      <c r="AO139" s="2">
        <v>111.99</v>
      </c>
      <c r="AP139" s="2">
        <v>0</v>
      </c>
      <c r="AQ139" s="2">
        <v>12.64</v>
      </c>
      <c r="AR139" s="2">
        <v>0.16</v>
      </c>
      <c r="AS139" s="2">
        <v>0</v>
      </c>
      <c r="AT139" s="2">
        <v>105</v>
      </c>
      <c r="AU139" s="2">
        <v>65</v>
      </c>
      <c r="AV139" s="2">
        <v>1</v>
      </c>
      <c r="AW139" s="2">
        <v>1</v>
      </c>
      <c r="AX139" s="2"/>
      <c r="AY139" s="2"/>
      <c r="AZ139" s="2">
        <v>1</v>
      </c>
      <c r="BA139" s="2">
        <v>27.29</v>
      </c>
      <c r="BB139" s="2">
        <v>9.25</v>
      </c>
      <c r="BC139" s="2">
        <v>6</v>
      </c>
      <c r="BD139" s="2" t="s">
        <v>3</v>
      </c>
      <c r="BE139" s="2" t="s">
        <v>3</v>
      </c>
      <c r="BF139" s="2" t="s">
        <v>3</v>
      </c>
      <c r="BG139" s="2" t="s">
        <v>3</v>
      </c>
      <c r="BH139" s="2">
        <v>0</v>
      </c>
      <c r="BI139" s="2">
        <v>1</v>
      </c>
      <c r="BJ139" s="2" t="s">
        <v>247</v>
      </c>
      <c r="BK139" s="2"/>
      <c r="BL139" s="2"/>
      <c r="BM139" s="2">
        <v>6001</v>
      </c>
      <c r="BN139" s="2">
        <v>0</v>
      </c>
      <c r="BO139" s="2" t="s">
        <v>244</v>
      </c>
      <c r="BP139" s="2">
        <v>1</v>
      </c>
      <c r="BQ139" s="2">
        <v>2</v>
      </c>
      <c r="BR139" s="2">
        <v>0</v>
      </c>
      <c r="BS139" s="2">
        <v>27.29</v>
      </c>
      <c r="BT139" s="2">
        <v>1</v>
      </c>
      <c r="BU139" s="2">
        <v>1</v>
      </c>
      <c r="BV139" s="2">
        <v>1</v>
      </c>
      <c r="BW139" s="2">
        <v>1</v>
      </c>
      <c r="BX139" s="2">
        <v>1</v>
      </c>
      <c r="BY139" s="2" t="s">
        <v>3</v>
      </c>
      <c r="BZ139" s="2">
        <v>105</v>
      </c>
      <c r="CA139" s="2">
        <v>65</v>
      </c>
      <c r="CB139" s="2"/>
      <c r="CC139" s="2"/>
      <c r="CD139" s="2"/>
      <c r="CE139" s="2">
        <v>0</v>
      </c>
      <c r="CF139" s="2">
        <v>0</v>
      </c>
      <c r="CG139" s="2">
        <v>0</v>
      </c>
      <c r="CH139" s="2"/>
      <c r="CI139" s="2"/>
      <c r="CJ139" s="2"/>
      <c r="CK139" s="2"/>
      <c r="CL139" s="2"/>
      <c r="CM139" s="2">
        <v>0</v>
      </c>
      <c r="CN139" s="2" t="s">
        <v>575</v>
      </c>
      <c r="CO139" s="2">
        <v>0</v>
      </c>
      <c r="CP139" s="2">
        <f t="shared" si="100"/>
        <v>47547.700000000004</v>
      </c>
      <c r="CQ139" s="2">
        <f t="shared" si="101"/>
        <v>35613.54</v>
      </c>
      <c r="CR139" s="2">
        <f t="shared" si="102"/>
        <v>428.96875</v>
      </c>
      <c r="CS139" s="2">
        <f t="shared" si="103"/>
        <v>73.683000000000007</v>
      </c>
      <c r="CT139" s="2">
        <f t="shared" si="104"/>
        <v>3514.6381649999998</v>
      </c>
      <c r="CU139" s="2">
        <f t="shared" si="105"/>
        <v>0</v>
      </c>
      <c r="CV139" s="2">
        <f t="shared" si="106"/>
        <v>14.536</v>
      </c>
      <c r="CW139" s="2">
        <f t="shared" si="107"/>
        <v>0.2</v>
      </c>
      <c r="CX139" s="2">
        <f t="shared" si="108"/>
        <v>0</v>
      </c>
      <c r="CY139" s="2">
        <f t="shared" si="109"/>
        <v>4528.8285000000005</v>
      </c>
      <c r="CZ139" s="2">
        <f t="shared" si="110"/>
        <v>2803.5605</v>
      </c>
      <c r="DA139" s="2"/>
      <c r="DB139" s="2"/>
      <c r="DC139" s="2" t="s">
        <v>3</v>
      </c>
      <c r="DD139" s="2" t="s">
        <v>3</v>
      </c>
      <c r="DE139" s="2" t="s">
        <v>33</v>
      </c>
      <c r="DF139" s="2" t="s">
        <v>33</v>
      </c>
      <c r="DG139" s="2" t="s">
        <v>34</v>
      </c>
      <c r="DH139" s="2" t="s">
        <v>3</v>
      </c>
      <c r="DI139" s="2" t="s">
        <v>34</v>
      </c>
      <c r="DJ139" s="2" t="s">
        <v>33</v>
      </c>
      <c r="DK139" s="2" t="s">
        <v>3</v>
      </c>
      <c r="DL139" s="2" t="s">
        <v>3</v>
      </c>
      <c r="DM139" s="2" t="s">
        <v>3</v>
      </c>
      <c r="DN139" s="2">
        <v>0</v>
      </c>
      <c r="DO139" s="2">
        <v>0</v>
      </c>
      <c r="DP139" s="2">
        <v>1</v>
      </c>
      <c r="DQ139" s="2">
        <v>1</v>
      </c>
      <c r="DR139" s="2"/>
      <c r="DS139" s="2"/>
      <c r="DT139" s="2"/>
      <c r="DU139" s="2">
        <v>1013</v>
      </c>
      <c r="DV139" s="2" t="s">
        <v>246</v>
      </c>
      <c r="DW139" s="2" t="s">
        <v>246</v>
      </c>
      <c r="DX139" s="2">
        <v>1</v>
      </c>
      <c r="DY139" s="2"/>
      <c r="DZ139" s="2"/>
      <c r="EA139" s="2"/>
      <c r="EB139" s="2"/>
      <c r="EC139" s="2"/>
      <c r="ED139" s="2"/>
      <c r="EE139" s="2">
        <v>42018638</v>
      </c>
      <c r="EF139" s="2">
        <v>2</v>
      </c>
      <c r="EG139" s="2" t="s">
        <v>35</v>
      </c>
      <c r="EH139" s="2">
        <v>0</v>
      </c>
      <c r="EI139" s="2" t="s">
        <v>3</v>
      </c>
      <c r="EJ139" s="2">
        <v>1</v>
      </c>
      <c r="EK139" s="2">
        <v>6001</v>
      </c>
      <c r="EL139" s="2" t="s">
        <v>234</v>
      </c>
      <c r="EM139" s="2" t="s">
        <v>235</v>
      </c>
      <c r="EN139" s="2"/>
      <c r="EO139" s="2" t="s">
        <v>38</v>
      </c>
      <c r="EP139" s="2"/>
      <c r="EQ139" s="2">
        <v>0</v>
      </c>
      <c r="ER139" s="2">
        <v>6084.68</v>
      </c>
      <c r="ES139" s="2">
        <v>5935.59</v>
      </c>
      <c r="ET139" s="2">
        <v>37.1</v>
      </c>
      <c r="EU139" s="2">
        <v>2.16</v>
      </c>
      <c r="EV139" s="2">
        <v>111.99</v>
      </c>
      <c r="EW139" s="2">
        <v>12.64</v>
      </c>
      <c r="EX139" s="2">
        <v>0.16</v>
      </c>
      <c r="EY139" s="2">
        <v>0</v>
      </c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>
        <v>0</v>
      </c>
      <c r="FR139" s="2">
        <f t="shared" si="111"/>
        <v>0</v>
      </c>
      <c r="FS139" s="2">
        <v>0</v>
      </c>
      <c r="FT139" s="2"/>
      <c r="FU139" s="2"/>
      <c r="FV139" s="2"/>
      <c r="FW139" s="2"/>
      <c r="FX139" s="2">
        <v>105</v>
      </c>
      <c r="FY139" s="2">
        <v>65</v>
      </c>
      <c r="FZ139" s="2"/>
      <c r="GA139" s="2" t="s">
        <v>3</v>
      </c>
      <c r="GB139" s="2"/>
      <c r="GC139" s="2"/>
      <c r="GD139" s="2">
        <v>1</v>
      </c>
      <c r="GE139" s="2"/>
      <c r="GF139" s="2">
        <v>-1191661614</v>
      </c>
      <c r="GG139" s="2">
        <v>2</v>
      </c>
      <c r="GH139" s="2">
        <v>1</v>
      </c>
      <c r="GI139" s="2">
        <v>2</v>
      </c>
      <c r="GJ139" s="2">
        <v>0</v>
      </c>
      <c r="GK139" s="2">
        <v>0</v>
      </c>
      <c r="GL139" s="2">
        <f t="shared" si="112"/>
        <v>0</v>
      </c>
      <c r="GM139" s="2">
        <f t="shared" si="113"/>
        <v>54880.09</v>
      </c>
      <c r="GN139" s="2">
        <f t="shared" si="114"/>
        <v>54880.09</v>
      </c>
      <c r="GO139" s="2">
        <f t="shared" si="115"/>
        <v>0</v>
      </c>
      <c r="GP139" s="2">
        <f t="shared" si="116"/>
        <v>0</v>
      </c>
      <c r="GQ139" s="2"/>
      <c r="GR139" s="2">
        <v>0</v>
      </c>
      <c r="GS139" s="2">
        <v>3</v>
      </c>
      <c r="GT139" s="2">
        <v>0</v>
      </c>
      <c r="GU139" s="2" t="s">
        <v>3</v>
      </c>
      <c r="GV139" s="2">
        <f t="shared" si="117"/>
        <v>0</v>
      </c>
      <c r="GW139" s="2">
        <v>1</v>
      </c>
      <c r="GX139" s="2">
        <f t="shared" si="118"/>
        <v>0</v>
      </c>
      <c r="GY139" s="2"/>
      <c r="GZ139" s="2"/>
      <c r="HA139" s="2">
        <v>0</v>
      </c>
      <c r="HB139" s="2">
        <v>0</v>
      </c>
      <c r="HC139" s="2">
        <f t="shared" si="119"/>
        <v>0</v>
      </c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>
        <v>0</v>
      </c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x14ac:dyDescent="0.2">
      <c r="A140">
        <v>17</v>
      </c>
      <c r="B140">
        <v>1</v>
      </c>
      <c r="C140">
        <f>ROW(SmtRes!A266)</f>
        <v>266</v>
      </c>
      <c r="D140">
        <f>ROW(EtalonRes!A236)</f>
        <v>236</v>
      </c>
      <c r="E140" t="s">
        <v>104</v>
      </c>
      <c r="F140" t="s">
        <v>244</v>
      </c>
      <c r="G140" t="s">
        <v>245</v>
      </c>
      <c r="H140" t="s">
        <v>246</v>
      </c>
      <c r="I140">
        <v>1.202</v>
      </c>
      <c r="J140">
        <v>0</v>
      </c>
      <c r="O140">
        <f t="shared" si="83"/>
        <v>45292.79</v>
      </c>
      <c r="P140">
        <f t="shared" si="84"/>
        <v>40096.33</v>
      </c>
      <c r="Q140">
        <f t="shared" si="85"/>
        <v>544.61</v>
      </c>
      <c r="R140">
        <f t="shared" si="86"/>
        <v>97.52</v>
      </c>
      <c r="S140">
        <f t="shared" si="87"/>
        <v>4651.8500000000004</v>
      </c>
      <c r="T140">
        <f t="shared" si="88"/>
        <v>0</v>
      </c>
      <c r="U140">
        <f t="shared" si="89"/>
        <v>17.472272</v>
      </c>
      <c r="V140">
        <f t="shared" si="90"/>
        <v>0.2404</v>
      </c>
      <c r="W140">
        <f t="shared" si="91"/>
        <v>0</v>
      </c>
      <c r="X140">
        <f t="shared" si="92"/>
        <v>4986.84</v>
      </c>
      <c r="Y140">
        <f t="shared" si="93"/>
        <v>3087.09</v>
      </c>
      <c r="AA140">
        <v>42244845</v>
      </c>
      <c r="AB140">
        <f t="shared" si="94"/>
        <v>6110.7534999999998</v>
      </c>
      <c r="AC140">
        <f t="shared" si="95"/>
        <v>5935.59</v>
      </c>
      <c r="AD140">
        <f>ROUND(((((ET140*1.25))-((EU140*1.25)))+AE140),6)</f>
        <v>46.375</v>
      </c>
      <c r="AE140">
        <f>ROUND(((EU140*1.25)),6)</f>
        <v>2.7</v>
      </c>
      <c r="AF140">
        <f>ROUND(((EV140*1.15)),6)</f>
        <v>128.7885</v>
      </c>
      <c r="AG140">
        <f t="shared" si="97"/>
        <v>0</v>
      </c>
      <c r="AH140">
        <f>((EW140*1.15))</f>
        <v>14.536</v>
      </c>
      <c r="AI140">
        <f>((EX140*1.25))</f>
        <v>0.2</v>
      </c>
      <c r="AJ140">
        <f t="shared" si="99"/>
        <v>0</v>
      </c>
      <c r="AK140">
        <v>6084.68</v>
      </c>
      <c r="AL140">
        <v>5935.59</v>
      </c>
      <c r="AM140">
        <v>37.1</v>
      </c>
      <c r="AN140">
        <v>2.16</v>
      </c>
      <c r="AO140">
        <v>111.99</v>
      </c>
      <c r="AP140">
        <v>0</v>
      </c>
      <c r="AQ140">
        <v>12.64</v>
      </c>
      <c r="AR140">
        <v>0.16</v>
      </c>
      <c r="AS140">
        <v>0</v>
      </c>
      <c r="AT140">
        <v>105</v>
      </c>
      <c r="AU140">
        <v>65</v>
      </c>
      <c r="AV140">
        <v>1</v>
      </c>
      <c r="AW140">
        <v>1</v>
      </c>
      <c r="AZ140">
        <v>1</v>
      </c>
      <c r="BA140">
        <v>30.05</v>
      </c>
      <c r="BB140">
        <v>9.77</v>
      </c>
      <c r="BC140">
        <v>5.62</v>
      </c>
      <c r="BD140" t="s">
        <v>3</v>
      </c>
      <c r="BE140" t="s">
        <v>3</v>
      </c>
      <c r="BF140" t="s">
        <v>3</v>
      </c>
      <c r="BG140" t="s">
        <v>3</v>
      </c>
      <c r="BH140">
        <v>0</v>
      </c>
      <c r="BI140">
        <v>1</v>
      </c>
      <c r="BJ140" t="s">
        <v>247</v>
      </c>
      <c r="BM140">
        <v>6001</v>
      </c>
      <c r="BN140">
        <v>0</v>
      </c>
      <c r="BO140" t="s">
        <v>244</v>
      </c>
      <c r="BP140">
        <v>1</v>
      </c>
      <c r="BQ140">
        <v>2</v>
      </c>
      <c r="BR140">
        <v>0</v>
      </c>
      <c r="BS140">
        <v>30.05</v>
      </c>
      <c r="BT140">
        <v>1</v>
      </c>
      <c r="BU140">
        <v>1</v>
      </c>
      <c r="BV140">
        <v>1</v>
      </c>
      <c r="BW140">
        <v>1</v>
      </c>
      <c r="BX140">
        <v>1</v>
      </c>
      <c r="BY140" t="s">
        <v>3</v>
      </c>
      <c r="BZ140">
        <v>105</v>
      </c>
      <c r="CA140">
        <v>65</v>
      </c>
      <c r="CE140">
        <v>0</v>
      </c>
      <c r="CF140">
        <v>0</v>
      </c>
      <c r="CG140">
        <v>0</v>
      </c>
      <c r="CM140">
        <v>0</v>
      </c>
      <c r="CN140" t="s">
        <v>575</v>
      </c>
      <c r="CO140">
        <v>0</v>
      </c>
      <c r="CP140">
        <f t="shared" si="100"/>
        <v>45292.79</v>
      </c>
      <c r="CQ140">
        <f t="shared" si="101"/>
        <v>33358.015800000001</v>
      </c>
      <c r="CR140">
        <f t="shared" si="102"/>
        <v>453.08374999999995</v>
      </c>
      <c r="CS140">
        <f t="shared" si="103"/>
        <v>81.135000000000005</v>
      </c>
      <c r="CT140">
        <f t="shared" si="104"/>
        <v>3870.0944250000002</v>
      </c>
      <c r="CU140">
        <f t="shared" si="105"/>
        <v>0</v>
      </c>
      <c r="CV140">
        <f t="shared" si="106"/>
        <v>14.536</v>
      </c>
      <c r="CW140">
        <f t="shared" si="107"/>
        <v>0.2</v>
      </c>
      <c r="CX140">
        <f t="shared" si="108"/>
        <v>0</v>
      </c>
      <c r="CY140">
        <f t="shared" si="109"/>
        <v>4986.8385000000007</v>
      </c>
      <c r="CZ140">
        <f t="shared" si="110"/>
        <v>3087.0905000000002</v>
      </c>
      <c r="DC140" t="s">
        <v>3</v>
      </c>
      <c r="DD140" t="s">
        <v>3</v>
      </c>
      <c r="DE140" t="s">
        <v>33</v>
      </c>
      <c r="DF140" t="s">
        <v>33</v>
      </c>
      <c r="DG140" t="s">
        <v>34</v>
      </c>
      <c r="DH140" t="s">
        <v>3</v>
      </c>
      <c r="DI140" t="s">
        <v>34</v>
      </c>
      <c r="DJ140" t="s">
        <v>33</v>
      </c>
      <c r="DK140" t="s">
        <v>3</v>
      </c>
      <c r="DL140" t="s">
        <v>3</v>
      </c>
      <c r="DM140" t="s">
        <v>3</v>
      </c>
      <c r="DN140">
        <v>0</v>
      </c>
      <c r="DO140">
        <v>0</v>
      </c>
      <c r="DP140">
        <v>1</v>
      </c>
      <c r="DQ140">
        <v>1</v>
      </c>
      <c r="DU140">
        <v>1013</v>
      </c>
      <c r="DV140" t="s">
        <v>246</v>
      </c>
      <c r="DW140" t="s">
        <v>246</v>
      </c>
      <c r="DX140">
        <v>1</v>
      </c>
      <c r="EE140">
        <v>42018638</v>
      </c>
      <c r="EF140">
        <v>2</v>
      </c>
      <c r="EG140" t="s">
        <v>35</v>
      </c>
      <c r="EH140">
        <v>0</v>
      </c>
      <c r="EI140" t="s">
        <v>3</v>
      </c>
      <c r="EJ140">
        <v>1</v>
      </c>
      <c r="EK140">
        <v>6001</v>
      </c>
      <c r="EL140" t="s">
        <v>234</v>
      </c>
      <c r="EM140" t="s">
        <v>235</v>
      </c>
      <c r="EO140" t="s">
        <v>38</v>
      </c>
      <c r="EQ140">
        <v>0</v>
      </c>
      <c r="ER140">
        <v>6084.68</v>
      </c>
      <c r="ES140">
        <v>5935.59</v>
      </c>
      <c r="ET140">
        <v>37.1</v>
      </c>
      <c r="EU140">
        <v>2.16</v>
      </c>
      <c r="EV140">
        <v>111.99</v>
      </c>
      <c r="EW140">
        <v>12.64</v>
      </c>
      <c r="EX140">
        <v>0.16</v>
      </c>
      <c r="EY140">
        <v>0</v>
      </c>
      <c r="FQ140">
        <v>0</v>
      </c>
      <c r="FR140">
        <f t="shared" si="111"/>
        <v>0</v>
      </c>
      <c r="FS140">
        <v>0</v>
      </c>
      <c r="FX140">
        <v>105</v>
      </c>
      <c r="FY140">
        <v>65</v>
      </c>
      <c r="GA140" t="s">
        <v>3</v>
      </c>
      <c r="GD140">
        <v>1</v>
      </c>
      <c r="GF140">
        <v>-1191661614</v>
      </c>
      <c r="GG140">
        <v>2</v>
      </c>
      <c r="GH140">
        <v>1</v>
      </c>
      <c r="GI140">
        <v>2</v>
      </c>
      <c r="GJ140">
        <v>0</v>
      </c>
      <c r="GK140">
        <v>0</v>
      </c>
      <c r="GL140">
        <f t="shared" si="112"/>
        <v>0</v>
      </c>
      <c r="GM140">
        <f t="shared" si="113"/>
        <v>53366.720000000001</v>
      </c>
      <c r="GN140">
        <f t="shared" si="114"/>
        <v>53366.720000000001</v>
      </c>
      <c r="GO140">
        <f t="shared" si="115"/>
        <v>0</v>
      </c>
      <c r="GP140">
        <f t="shared" si="116"/>
        <v>0</v>
      </c>
      <c r="GR140">
        <v>0</v>
      </c>
      <c r="GS140">
        <v>3</v>
      </c>
      <c r="GT140">
        <v>0</v>
      </c>
      <c r="GU140" t="s">
        <v>3</v>
      </c>
      <c r="GV140">
        <f t="shared" si="117"/>
        <v>0</v>
      </c>
      <c r="GW140">
        <v>1</v>
      </c>
      <c r="GX140">
        <f t="shared" si="118"/>
        <v>0</v>
      </c>
      <c r="HA140">
        <v>0</v>
      </c>
      <c r="HB140">
        <v>0</v>
      </c>
      <c r="HC140">
        <f t="shared" si="119"/>
        <v>0</v>
      </c>
      <c r="IK140">
        <v>0</v>
      </c>
    </row>
    <row r="141" spans="1:255" x14ac:dyDescent="0.2">
      <c r="A141" s="2">
        <v>18</v>
      </c>
      <c r="B141" s="2">
        <v>1</v>
      </c>
      <c r="C141" s="2">
        <v>254</v>
      </c>
      <c r="D141" s="2"/>
      <c r="E141" s="2" t="s">
        <v>248</v>
      </c>
      <c r="F141" s="2" t="s">
        <v>249</v>
      </c>
      <c r="G141" s="2" t="s">
        <v>250</v>
      </c>
      <c r="H141" s="2" t="s">
        <v>49</v>
      </c>
      <c r="I141" s="2">
        <f>I139*J141</f>
        <v>0</v>
      </c>
      <c r="J141" s="2">
        <v>0</v>
      </c>
      <c r="K141" s="2"/>
      <c r="L141" s="2"/>
      <c r="M141" s="2"/>
      <c r="N141" s="2"/>
      <c r="O141" s="2">
        <f t="shared" si="83"/>
        <v>0</v>
      </c>
      <c r="P141" s="2">
        <f t="shared" si="84"/>
        <v>0</v>
      </c>
      <c r="Q141" s="2">
        <f t="shared" si="85"/>
        <v>0</v>
      </c>
      <c r="R141" s="2">
        <f t="shared" si="86"/>
        <v>0</v>
      </c>
      <c r="S141" s="2">
        <f t="shared" si="87"/>
        <v>0</v>
      </c>
      <c r="T141" s="2">
        <f t="shared" si="88"/>
        <v>0</v>
      </c>
      <c r="U141" s="2">
        <f t="shared" si="89"/>
        <v>0</v>
      </c>
      <c r="V141" s="2">
        <f t="shared" si="90"/>
        <v>0</v>
      </c>
      <c r="W141" s="2">
        <f t="shared" si="91"/>
        <v>0</v>
      </c>
      <c r="X141" s="2">
        <f t="shared" si="92"/>
        <v>0</v>
      </c>
      <c r="Y141" s="2">
        <f t="shared" si="93"/>
        <v>0</v>
      </c>
      <c r="Z141" s="2"/>
      <c r="AA141" s="2">
        <v>42244862</v>
      </c>
      <c r="AB141" s="2">
        <f t="shared" si="94"/>
        <v>10200</v>
      </c>
      <c r="AC141" s="2">
        <f t="shared" si="95"/>
        <v>10200</v>
      </c>
      <c r="AD141" s="2">
        <f t="shared" ref="AD141:AD146" si="127">ROUND((((ET141)-(EU141))+AE141),6)</f>
        <v>0</v>
      </c>
      <c r="AE141" s="2">
        <f t="shared" ref="AE141:AF146" si="128">ROUND((EU141),6)</f>
        <v>0</v>
      </c>
      <c r="AF141" s="2">
        <f t="shared" si="128"/>
        <v>0</v>
      </c>
      <c r="AG141" s="2">
        <f t="shared" si="97"/>
        <v>0</v>
      </c>
      <c r="AH141" s="2">
        <f t="shared" ref="AH141:AI146" si="129">(EW141)</f>
        <v>0</v>
      </c>
      <c r="AI141" s="2">
        <f t="shared" si="129"/>
        <v>0</v>
      </c>
      <c r="AJ141" s="2">
        <f t="shared" si="99"/>
        <v>34.85</v>
      </c>
      <c r="AK141" s="2">
        <v>10200</v>
      </c>
      <c r="AL141" s="2">
        <v>10200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34.85</v>
      </c>
      <c r="AT141" s="2">
        <v>105</v>
      </c>
      <c r="AU141" s="2">
        <v>65</v>
      </c>
      <c r="AV141" s="2">
        <v>1</v>
      </c>
      <c r="AW141" s="2">
        <v>1</v>
      </c>
      <c r="AX141" s="2"/>
      <c r="AY141" s="2"/>
      <c r="AZ141" s="2">
        <v>1</v>
      </c>
      <c r="BA141" s="2">
        <v>1</v>
      </c>
      <c r="BB141" s="2">
        <v>1</v>
      </c>
      <c r="BC141" s="2">
        <v>4.9000000000000004</v>
      </c>
      <c r="BD141" s="2" t="s">
        <v>3</v>
      </c>
      <c r="BE141" s="2" t="s">
        <v>3</v>
      </c>
      <c r="BF141" s="2" t="s">
        <v>3</v>
      </c>
      <c r="BG141" s="2" t="s">
        <v>3</v>
      </c>
      <c r="BH141" s="2">
        <v>3</v>
      </c>
      <c r="BI141" s="2">
        <v>1</v>
      </c>
      <c r="BJ141" s="2" t="s">
        <v>251</v>
      </c>
      <c r="BK141" s="2"/>
      <c r="BL141" s="2"/>
      <c r="BM141" s="2">
        <v>6001</v>
      </c>
      <c r="BN141" s="2">
        <v>0</v>
      </c>
      <c r="BO141" s="2" t="s">
        <v>249</v>
      </c>
      <c r="BP141" s="2">
        <v>1</v>
      </c>
      <c r="BQ141" s="2">
        <v>2</v>
      </c>
      <c r="BR141" s="2">
        <v>0</v>
      </c>
      <c r="BS141" s="2">
        <v>1</v>
      </c>
      <c r="BT141" s="2">
        <v>1</v>
      </c>
      <c r="BU141" s="2">
        <v>1</v>
      </c>
      <c r="BV141" s="2">
        <v>1</v>
      </c>
      <c r="BW141" s="2">
        <v>1</v>
      </c>
      <c r="BX141" s="2">
        <v>1</v>
      </c>
      <c r="BY141" s="2" t="s">
        <v>3</v>
      </c>
      <c r="BZ141" s="2">
        <v>105</v>
      </c>
      <c r="CA141" s="2">
        <v>65</v>
      </c>
      <c r="CB141" s="2"/>
      <c r="CC141" s="2"/>
      <c r="CD141" s="2"/>
      <c r="CE141" s="2">
        <v>0</v>
      </c>
      <c r="CF141" s="2">
        <v>0</v>
      </c>
      <c r="CG141" s="2">
        <v>0</v>
      </c>
      <c r="CH141" s="2"/>
      <c r="CI141" s="2"/>
      <c r="CJ141" s="2"/>
      <c r="CK141" s="2"/>
      <c r="CL141" s="2"/>
      <c r="CM141" s="2">
        <v>0</v>
      </c>
      <c r="CN141" s="2" t="s">
        <v>3</v>
      </c>
      <c r="CO141" s="2">
        <v>0</v>
      </c>
      <c r="CP141" s="2">
        <f t="shared" si="100"/>
        <v>0</v>
      </c>
      <c r="CQ141" s="2">
        <f t="shared" si="101"/>
        <v>49980</v>
      </c>
      <c r="CR141" s="2">
        <f t="shared" si="102"/>
        <v>0</v>
      </c>
      <c r="CS141" s="2">
        <f t="shared" si="103"/>
        <v>0</v>
      </c>
      <c r="CT141" s="2">
        <f t="shared" si="104"/>
        <v>0</v>
      </c>
      <c r="CU141" s="2">
        <f t="shared" si="105"/>
        <v>0</v>
      </c>
      <c r="CV141" s="2">
        <f t="shared" si="106"/>
        <v>0</v>
      </c>
      <c r="CW141" s="2">
        <f t="shared" si="107"/>
        <v>0</v>
      </c>
      <c r="CX141" s="2">
        <f t="shared" si="108"/>
        <v>34.85</v>
      </c>
      <c r="CY141" s="2">
        <f t="shared" si="109"/>
        <v>0</v>
      </c>
      <c r="CZ141" s="2">
        <f t="shared" si="110"/>
        <v>0</v>
      </c>
      <c r="DA141" s="2"/>
      <c r="DB141" s="2"/>
      <c r="DC141" s="2" t="s">
        <v>3</v>
      </c>
      <c r="DD141" s="2" t="s">
        <v>3</v>
      </c>
      <c r="DE141" s="2" t="s">
        <v>3</v>
      </c>
      <c r="DF141" s="2" t="s">
        <v>3</v>
      </c>
      <c r="DG141" s="2" t="s">
        <v>3</v>
      </c>
      <c r="DH141" s="2" t="s">
        <v>3</v>
      </c>
      <c r="DI141" s="2" t="s">
        <v>3</v>
      </c>
      <c r="DJ141" s="2" t="s">
        <v>3</v>
      </c>
      <c r="DK141" s="2" t="s">
        <v>3</v>
      </c>
      <c r="DL141" s="2" t="s">
        <v>3</v>
      </c>
      <c r="DM141" s="2" t="s">
        <v>3</v>
      </c>
      <c r="DN141" s="2">
        <v>0</v>
      </c>
      <c r="DO141" s="2">
        <v>0</v>
      </c>
      <c r="DP141" s="2">
        <v>1</v>
      </c>
      <c r="DQ141" s="2">
        <v>1</v>
      </c>
      <c r="DR141" s="2"/>
      <c r="DS141" s="2"/>
      <c r="DT141" s="2"/>
      <c r="DU141" s="2">
        <v>1009</v>
      </c>
      <c r="DV141" s="2" t="s">
        <v>49</v>
      </c>
      <c r="DW141" s="2" t="s">
        <v>49</v>
      </c>
      <c r="DX141" s="2">
        <v>1000</v>
      </c>
      <c r="DY141" s="2"/>
      <c r="DZ141" s="2"/>
      <c r="EA141" s="2"/>
      <c r="EB141" s="2"/>
      <c r="EC141" s="2"/>
      <c r="ED141" s="2"/>
      <c r="EE141" s="2">
        <v>42018638</v>
      </c>
      <c r="EF141" s="2">
        <v>2</v>
      </c>
      <c r="EG141" s="2" t="s">
        <v>35</v>
      </c>
      <c r="EH141" s="2">
        <v>0</v>
      </c>
      <c r="EI141" s="2" t="s">
        <v>3</v>
      </c>
      <c r="EJ141" s="2">
        <v>1</v>
      </c>
      <c r="EK141" s="2">
        <v>6001</v>
      </c>
      <c r="EL141" s="2" t="s">
        <v>234</v>
      </c>
      <c r="EM141" s="2" t="s">
        <v>235</v>
      </c>
      <c r="EN141" s="2"/>
      <c r="EO141" s="2" t="s">
        <v>3</v>
      </c>
      <c r="EP141" s="2"/>
      <c r="EQ141" s="2">
        <v>0</v>
      </c>
      <c r="ER141" s="2">
        <v>10200</v>
      </c>
      <c r="ES141" s="2">
        <v>10200</v>
      </c>
      <c r="ET141" s="2">
        <v>0</v>
      </c>
      <c r="EU141" s="2">
        <v>0</v>
      </c>
      <c r="EV141" s="2">
        <v>0</v>
      </c>
      <c r="EW141" s="2">
        <v>0</v>
      </c>
      <c r="EX141" s="2">
        <v>0</v>
      </c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>
        <v>0</v>
      </c>
      <c r="FR141" s="2">
        <f t="shared" si="111"/>
        <v>0</v>
      </c>
      <c r="FS141" s="2">
        <v>0</v>
      </c>
      <c r="FT141" s="2"/>
      <c r="FU141" s="2"/>
      <c r="FV141" s="2"/>
      <c r="FW141" s="2"/>
      <c r="FX141" s="2">
        <v>105</v>
      </c>
      <c r="FY141" s="2">
        <v>65</v>
      </c>
      <c r="FZ141" s="2"/>
      <c r="GA141" s="2" t="s">
        <v>3</v>
      </c>
      <c r="GB141" s="2"/>
      <c r="GC141" s="2"/>
      <c r="GD141" s="2">
        <v>1</v>
      </c>
      <c r="GE141" s="2"/>
      <c r="GF141" s="2">
        <v>841031982</v>
      </c>
      <c r="GG141" s="2">
        <v>2</v>
      </c>
      <c r="GH141" s="2">
        <v>1</v>
      </c>
      <c r="GI141" s="2">
        <v>2</v>
      </c>
      <c r="GJ141" s="2">
        <v>0</v>
      </c>
      <c r="GK141" s="2">
        <v>0</v>
      </c>
      <c r="GL141" s="2">
        <f t="shared" si="112"/>
        <v>0</v>
      </c>
      <c r="GM141" s="2">
        <f t="shared" si="113"/>
        <v>0</v>
      </c>
      <c r="GN141" s="2">
        <f t="shared" si="114"/>
        <v>0</v>
      </c>
      <c r="GO141" s="2">
        <f t="shared" si="115"/>
        <v>0</v>
      </c>
      <c r="GP141" s="2">
        <f t="shared" si="116"/>
        <v>0</v>
      </c>
      <c r="GQ141" s="2"/>
      <c r="GR141" s="2">
        <v>0</v>
      </c>
      <c r="GS141" s="2">
        <v>3</v>
      </c>
      <c r="GT141" s="2">
        <v>0</v>
      </c>
      <c r="GU141" s="2" t="s">
        <v>3</v>
      </c>
      <c r="GV141" s="2">
        <f t="shared" si="117"/>
        <v>0</v>
      </c>
      <c r="GW141" s="2">
        <v>1</v>
      </c>
      <c r="GX141" s="2">
        <f t="shared" si="118"/>
        <v>0</v>
      </c>
      <c r="GY141" s="2"/>
      <c r="GZ141" s="2"/>
      <c r="HA141" s="2">
        <v>0</v>
      </c>
      <c r="HB141" s="2">
        <v>0</v>
      </c>
      <c r="HC141" s="2">
        <f t="shared" si="119"/>
        <v>0</v>
      </c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>
        <v>0</v>
      </c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x14ac:dyDescent="0.2">
      <c r="A142">
        <v>18</v>
      </c>
      <c r="B142">
        <v>1</v>
      </c>
      <c r="C142">
        <v>263</v>
      </c>
      <c r="E142" t="s">
        <v>248</v>
      </c>
      <c r="F142" t="s">
        <v>249</v>
      </c>
      <c r="G142" t="s">
        <v>250</v>
      </c>
      <c r="H142" t="s">
        <v>49</v>
      </c>
      <c r="I142">
        <f>I140*J142</f>
        <v>0</v>
      </c>
      <c r="J142">
        <v>0</v>
      </c>
      <c r="O142">
        <f t="shared" si="83"/>
        <v>0</v>
      </c>
      <c r="P142">
        <f t="shared" si="84"/>
        <v>0</v>
      </c>
      <c r="Q142">
        <f t="shared" si="85"/>
        <v>0</v>
      </c>
      <c r="R142">
        <f t="shared" si="86"/>
        <v>0</v>
      </c>
      <c r="S142">
        <f t="shared" si="87"/>
        <v>0</v>
      </c>
      <c r="T142">
        <f t="shared" si="88"/>
        <v>0</v>
      </c>
      <c r="U142">
        <f t="shared" si="89"/>
        <v>0</v>
      </c>
      <c r="V142">
        <f t="shared" si="90"/>
        <v>0</v>
      </c>
      <c r="W142">
        <f t="shared" si="91"/>
        <v>0</v>
      </c>
      <c r="X142">
        <f t="shared" si="92"/>
        <v>0</v>
      </c>
      <c r="Y142">
        <f t="shared" si="93"/>
        <v>0</v>
      </c>
      <c r="AA142">
        <v>42244845</v>
      </c>
      <c r="AB142">
        <f t="shared" si="94"/>
        <v>10200</v>
      </c>
      <c r="AC142">
        <f t="shared" si="95"/>
        <v>10200</v>
      </c>
      <c r="AD142">
        <f t="shared" si="127"/>
        <v>0</v>
      </c>
      <c r="AE142">
        <f t="shared" si="128"/>
        <v>0</v>
      </c>
      <c r="AF142">
        <f t="shared" si="128"/>
        <v>0</v>
      </c>
      <c r="AG142">
        <f t="shared" si="97"/>
        <v>0</v>
      </c>
      <c r="AH142">
        <f t="shared" si="129"/>
        <v>0</v>
      </c>
      <c r="AI142">
        <f t="shared" si="129"/>
        <v>0</v>
      </c>
      <c r="AJ142">
        <f t="shared" si="99"/>
        <v>34.85</v>
      </c>
      <c r="AK142">
        <v>10200</v>
      </c>
      <c r="AL142">
        <v>10200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34.85</v>
      </c>
      <c r="AT142">
        <v>105</v>
      </c>
      <c r="AU142">
        <v>65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5.05</v>
      </c>
      <c r="BD142" t="s">
        <v>3</v>
      </c>
      <c r="BE142" t="s">
        <v>3</v>
      </c>
      <c r="BF142" t="s">
        <v>3</v>
      </c>
      <c r="BG142" t="s">
        <v>3</v>
      </c>
      <c r="BH142">
        <v>3</v>
      </c>
      <c r="BI142">
        <v>1</v>
      </c>
      <c r="BJ142" t="s">
        <v>251</v>
      </c>
      <c r="BM142">
        <v>6001</v>
      </c>
      <c r="BN142">
        <v>0</v>
      </c>
      <c r="BO142" t="s">
        <v>249</v>
      </c>
      <c r="BP142">
        <v>1</v>
      </c>
      <c r="BQ142">
        <v>2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105</v>
      </c>
      <c r="CA142">
        <v>65</v>
      </c>
      <c r="CE142">
        <v>0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 t="shared" si="100"/>
        <v>0</v>
      </c>
      <c r="CQ142">
        <f t="shared" si="101"/>
        <v>51510</v>
      </c>
      <c r="CR142">
        <f t="shared" si="102"/>
        <v>0</v>
      </c>
      <c r="CS142">
        <f t="shared" si="103"/>
        <v>0</v>
      </c>
      <c r="CT142">
        <f t="shared" si="104"/>
        <v>0</v>
      </c>
      <c r="CU142">
        <f t="shared" si="105"/>
        <v>0</v>
      </c>
      <c r="CV142">
        <f t="shared" si="106"/>
        <v>0</v>
      </c>
      <c r="CW142">
        <f t="shared" si="107"/>
        <v>0</v>
      </c>
      <c r="CX142">
        <f t="shared" si="108"/>
        <v>34.85</v>
      </c>
      <c r="CY142">
        <f t="shared" si="109"/>
        <v>0</v>
      </c>
      <c r="CZ142">
        <f t="shared" si="110"/>
        <v>0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1009</v>
      </c>
      <c r="DV142" t="s">
        <v>49</v>
      </c>
      <c r="DW142" t="s">
        <v>49</v>
      </c>
      <c r="DX142">
        <v>1000</v>
      </c>
      <c r="EE142">
        <v>42018638</v>
      </c>
      <c r="EF142">
        <v>2</v>
      </c>
      <c r="EG142" t="s">
        <v>35</v>
      </c>
      <c r="EH142">
        <v>0</v>
      </c>
      <c r="EI142" t="s">
        <v>3</v>
      </c>
      <c r="EJ142">
        <v>1</v>
      </c>
      <c r="EK142">
        <v>6001</v>
      </c>
      <c r="EL142" t="s">
        <v>234</v>
      </c>
      <c r="EM142" t="s">
        <v>235</v>
      </c>
      <c r="EO142" t="s">
        <v>3</v>
      </c>
      <c r="EQ142">
        <v>0</v>
      </c>
      <c r="ER142">
        <v>10200</v>
      </c>
      <c r="ES142">
        <v>10200</v>
      </c>
      <c r="ET142">
        <v>0</v>
      </c>
      <c r="EU142">
        <v>0</v>
      </c>
      <c r="EV142">
        <v>0</v>
      </c>
      <c r="EW142">
        <v>0</v>
      </c>
      <c r="EX142">
        <v>0</v>
      </c>
      <c r="FQ142">
        <v>0</v>
      </c>
      <c r="FR142">
        <f t="shared" si="111"/>
        <v>0</v>
      </c>
      <c r="FS142">
        <v>0</v>
      </c>
      <c r="FX142">
        <v>105</v>
      </c>
      <c r="FY142">
        <v>65</v>
      </c>
      <c r="GA142" t="s">
        <v>3</v>
      </c>
      <c r="GD142">
        <v>1</v>
      </c>
      <c r="GF142">
        <v>841031982</v>
      </c>
      <c r="GG142">
        <v>2</v>
      </c>
      <c r="GH142">
        <v>1</v>
      </c>
      <c r="GI142">
        <v>2</v>
      </c>
      <c r="GJ142">
        <v>0</v>
      </c>
      <c r="GK142">
        <v>0</v>
      </c>
      <c r="GL142">
        <f t="shared" si="112"/>
        <v>0</v>
      </c>
      <c r="GM142">
        <f t="shared" si="113"/>
        <v>0</v>
      </c>
      <c r="GN142">
        <f t="shared" si="114"/>
        <v>0</v>
      </c>
      <c r="GO142">
        <f t="shared" si="115"/>
        <v>0</v>
      </c>
      <c r="GP142">
        <f t="shared" si="116"/>
        <v>0</v>
      </c>
      <c r="GR142">
        <v>0</v>
      </c>
      <c r="GS142">
        <v>3</v>
      </c>
      <c r="GT142">
        <v>0</v>
      </c>
      <c r="GU142" t="s">
        <v>3</v>
      </c>
      <c r="GV142">
        <f t="shared" si="117"/>
        <v>0</v>
      </c>
      <c r="GW142">
        <v>1</v>
      </c>
      <c r="GX142">
        <f t="shared" si="118"/>
        <v>0</v>
      </c>
      <c r="HA142">
        <v>0</v>
      </c>
      <c r="HB142">
        <v>0</v>
      </c>
      <c r="HC142">
        <f t="shared" si="119"/>
        <v>0</v>
      </c>
      <c r="IK142">
        <v>0</v>
      </c>
    </row>
    <row r="143" spans="1:255" x14ac:dyDescent="0.2">
      <c r="A143" s="2">
        <v>18</v>
      </c>
      <c r="B143" s="2">
        <v>1</v>
      </c>
      <c r="C143" s="2">
        <v>257</v>
      </c>
      <c r="D143" s="2"/>
      <c r="E143" s="2" t="s">
        <v>252</v>
      </c>
      <c r="F143" s="2" t="s">
        <v>253</v>
      </c>
      <c r="G143" s="2" t="s">
        <v>254</v>
      </c>
      <c r="H143" s="2" t="s">
        <v>49</v>
      </c>
      <c r="I143" s="2">
        <f>I139*J143</f>
        <v>0</v>
      </c>
      <c r="J143" s="2">
        <v>0</v>
      </c>
      <c r="K143" s="2"/>
      <c r="L143" s="2"/>
      <c r="M143" s="2"/>
      <c r="N143" s="2"/>
      <c r="O143" s="2">
        <f t="shared" si="83"/>
        <v>0</v>
      </c>
      <c r="P143" s="2">
        <f t="shared" si="84"/>
        <v>0</v>
      </c>
      <c r="Q143" s="2">
        <f t="shared" si="85"/>
        <v>0</v>
      </c>
      <c r="R143" s="2">
        <f t="shared" si="86"/>
        <v>0</v>
      </c>
      <c r="S143" s="2">
        <f t="shared" si="87"/>
        <v>0</v>
      </c>
      <c r="T143" s="2">
        <f t="shared" si="88"/>
        <v>0</v>
      </c>
      <c r="U143" s="2">
        <f t="shared" si="89"/>
        <v>0</v>
      </c>
      <c r="V143" s="2">
        <f t="shared" si="90"/>
        <v>0</v>
      </c>
      <c r="W143" s="2">
        <f t="shared" si="91"/>
        <v>0</v>
      </c>
      <c r="X143" s="2">
        <f t="shared" si="92"/>
        <v>0</v>
      </c>
      <c r="Y143" s="2">
        <f t="shared" si="93"/>
        <v>0</v>
      </c>
      <c r="Z143" s="2"/>
      <c r="AA143" s="2">
        <v>42244862</v>
      </c>
      <c r="AB143" s="2">
        <f t="shared" si="94"/>
        <v>5649.99</v>
      </c>
      <c r="AC143" s="2">
        <f t="shared" si="95"/>
        <v>5649.99</v>
      </c>
      <c r="AD143" s="2">
        <f t="shared" si="127"/>
        <v>0</v>
      </c>
      <c r="AE143" s="2">
        <f t="shared" si="128"/>
        <v>0</v>
      </c>
      <c r="AF143" s="2">
        <f t="shared" si="128"/>
        <v>0</v>
      </c>
      <c r="AG143" s="2">
        <f t="shared" si="97"/>
        <v>0</v>
      </c>
      <c r="AH143" s="2">
        <f t="shared" si="129"/>
        <v>0</v>
      </c>
      <c r="AI143" s="2">
        <f t="shared" si="129"/>
        <v>0</v>
      </c>
      <c r="AJ143" s="2">
        <f t="shared" si="99"/>
        <v>34.17</v>
      </c>
      <c r="AK143" s="2">
        <v>5649.99</v>
      </c>
      <c r="AL143" s="2">
        <v>5649.99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34.17</v>
      </c>
      <c r="AT143" s="2">
        <v>105</v>
      </c>
      <c r="AU143" s="2">
        <v>65</v>
      </c>
      <c r="AV143" s="2">
        <v>1</v>
      </c>
      <c r="AW143" s="2">
        <v>1</v>
      </c>
      <c r="AX143" s="2"/>
      <c r="AY143" s="2"/>
      <c r="AZ143" s="2">
        <v>1</v>
      </c>
      <c r="BA143" s="2">
        <v>1</v>
      </c>
      <c r="BB143" s="2">
        <v>1</v>
      </c>
      <c r="BC143" s="2">
        <v>6.06</v>
      </c>
      <c r="BD143" s="2" t="s">
        <v>3</v>
      </c>
      <c r="BE143" s="2" t="s">
        <v>3</v>
      </c>
      <c r="BF143" s="2" t="s">
        <v>3</v>
      </c>
      <c r="BG143" s="2" t="s">
        <v>3</v>
      </c>
      <c r="BH143" s="2">
        <v>3</v>
      </c>
      <c r="BI143" s="2">
        <v>1</v>
      </c>
      <c r="BJ143" s="2" t="s">
        <v>255</v>
      </c>
      <c r="BK143" s="2"/>
      <c r="BL143" s="2"/>
      <c r="BM143" s="2">
        <v>6001</v>
      </c>
      <c r="BN143" s="2">
        <v>0</v>
      </c>
      <c r="BO143" s="2" t="s">
        <v>253</v>
      </c>
      <c r="BP143" s="2">
        <v>1</v>
      </c>
      <c r="BQ143" s="2">
        <v>2</v>
      </c>
      <c r="BR143" s="2">
        <v>0</v>
      </c>
      <c r="BS143" s="2">
        <v>1</v>
      </c>
      <c r="BT143" s="2">
        <v>1</v>
      </c>
      <c r="BU143" s="2">
        <v>1</v>
      </c>
      <c r="BV143" s="2">
        <v>1</v>
      </c>
      <c r="BW143" s="2">
        <v>1</v>
      </c>
      <c r="BX143" s="2">
        <v>1</v>
      </c>
      <c r="BY143" s="2" t="s">
        <v>3</v>
      </c>
      <c r="BZ143" s="2">
        <v>105</v>
      </c>
      <c r="CA143" s="2">
        <v>65</v>
      </c>
      <c r="CB143" s="2"/>
      <c r="CC143" s="2"/>
      <c r="CD143" s="2"/>
      <c r="CE143" s="2">
        <v>0</v>
      </c>
      <c r="CF143" s="2">
        <v>0</v>
      </c>
      <c r="CG143" s="2">
        <v>0</v>
      </c>
      <c r="CH143" s="2"/>
      <c r="CI143" s="2"/>
      <c r="CJ143" s="2"/>
      <c r="CK143" s="2"/>
      <c r="CL143" s="2"/>
      <c r="CM143" s="2">
        <v>0</v>
      </c>
      <c r="CN143" s="2" t="s">
        <v>3</v>
      </c>
      <c r="CO143" s="2">
        <v>0</v>
      </c>
      <c r="CP143" s="2">
        <f t="shared" si="100"/>
        <v>0</v>
      </c>
      <c r="CQ143" s="2">
        <f t="shared" si="101"/>
        <v>34238.939399999996</v>
      </c>
      <c r="CR143" s="2">
        <f t="shared" si="102"/>
        <v>0</v>
      </c>
      <c r="CS143" s="2">
        <f t="shared" si="103"/>
        <v>0</v>
      </c>
      <c r="CT143" s="2">
        <f t="shared" si="104"/>
        <v>0</v>
      </c>
      <c r="CU143" s="2">
        <f t="shared" si="105"/>
        <v>0</v>
      </c>
      <c r="CV143" s="2">
        <f t="shared" si="106"/>
        <v>0</v>
      </c>
      <c r="CW143" s="2">
        <f t="shared" si="107"/>
        <v>0</v>
      </c>
      <c r="CX143" s="2">
        <f t="shared" si="108"/>
        <v>34.17</v>
      </c>
      <c r="CY143" s="2">
        <f t="shared" si="109"/>
        <v>0</v>
      </c>
      <c r="CZ143" s="2">
        <f t="shared" si="110"/>
        <v>0</v>
      </c>
      <c r="DA143" s="2"/>
      <c r="DB143" s="2"/>
      <c r="DC143" s="2" t="s">
        <v>3</v>
      </c>
      <c r="DD143" s="2" t="s">
        <v>3</v>
      </c>
      <c r="DE143" s="2" t="s">
        <v>3</v>
      </c>
      <c r="DF143" s="2" t="s">
        <v>3</v>
      </c>
      <c r="DG143" s="2" t="s">
        <v>3</v>
      </c>
      <c r="DH143" s="2" t="s">
        <v>3</v>
      </c>
      <c r="DI143" s="2" t="s">
        <v>3</v>
      </c>
      <c r="DJ143" s="2" t="s">
        <v>3</v>
      </c>
      <c r="DK143" s="2" t="s">
        <v>3</v>
      </c>
      <c r="DL143" s="2" t="s">
        <v>3</v>
      </c>
      <c r="DM143" s="2" t="s">
        <v>3</v>
      </c>
      <c r="DN143" s="2">
        <v>0</v>
      </c>
      <c r="DO143" s="2">
        <v>0</v>
      </c>
      <c r="DP143" s="2">
        <v>1</v>
      </c>
      <c r="DQ143" s="2">
        <v>1</v>
      </c>
      <c r="DR143" s="2"/>
      <c r="DS143" s="2"/>
      <c r="DT143" s="2"/>
      <c r="DU143" s="2">
        <v>1009</v>
      </c>
      <c r="DV143" s="2" t="s">
        <v>49</v>
      </c>
      <c r="DW143" s="2" t="s">
        <v>49</v>
      </c>
      <c r="DX143" s="2">
        <v>1000</v>
      </c>
      <c r="DY143" s="2"/>
      <c r="DZ143" s="2"/>
      <c r="EA143" s="2"/>
      <c r="EB143" s="2"/>
      <c r="EC143" s="2"/>
      <c r="ED143" s="2"/>
      <c r="EE143" s="2">
        <v>42018638</v>
      </c>
      <c r="EF143" s="2">
        <v>2</v>
      </c>
      <c r="EG143" s="2" t="s">
        <v>35</v>
      </c>
      <c r="EH143" s="2">
        <v>0</v>
      </c>
      <c r="EI143" s="2" t="s">
        <v>3</v>
      </c>
      <c r="EJ143" s="2">
        <v>1</v>
      </c>
      <c r="EK143" s="2">
        <v>6001</v>
      </c>
      <c r="EL143" s="2" t="s">
        <v>234</v>
      </c>
      <c r="EM143" s="2" t="s">
        <v>235</v>
      </c>
      <c r="EN143" s="2"/>
      <c r="EO143" s="2" t="s">
        <v>3</v>
      </c>
      <c r="EP143" s="2"/>
      <c r="EQ143" s="2">
        <v>0</v>
      </c>
      <c r="ER143" s="2">
        <v>5649.99</v>
      </c>
      <c r="ES143" s="2">
        <v>5649.99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>
        <v>0</v>
      </c>
      <c r="FR143" s="2">
        <f t="shared" si="111"/>
        <v>0</v>
      </c>
      <c r="FS143" s="2">
        <v>0</v>
      </c>
      <c r="FT143" s="2"/>
      <c r="FU143" s="2"/>
      <c r="FV143" s="2"/>
      <c r="FW143" s="2"/>
      <c r="FX143" s="2">
        <v>105</v>
      </c>
      <c r="FY143" s="2">
        <v>65</v>
      </c>
      <c r="FZ143" s="2"/>
      <c r="GA143" s="2" t="s">
        <v>3</v>
      </c>
      <c r="GB143" s="2"/>
      <c r="GC143" s="2"/>
      <c r="GD143" s="2">
        <v>1</v>
      </c>
      <c r="GE143" s="2"/>
      <c r="GF143" s="2">
        <v>-922545297</v>
      </c>
      <c r="GG143" s="2">
        <v>2</v>
      </c>
      <c r="GH143" s="2">
        <v>1</v>
      </c>
      <c r="GI143" s="2">
        <v>2</v>
      </c>
      <c r="GJ143" s="2">
        <v>0</v>
      </c>
      <c r="GK143" s="2">
        <v>0</v>
      </c>
      <c r="GL143" s="2">
        <f t="shared" si="112"/>
        <v>0</v>
      </c>
      <c r="GM143" s="2">
        <f t="shared" si="113"/>
        <v>0</v>
      </c>
      <c r="GN143" s="2">
        <f t="shared" si="114"/>
        <v>0</v>
      </c>
      <c r="GO143" s="2">
        <f t="shared" si="115"/>
        <v>0</v>
      </c>
      <c r="GP143" s="2">
        <f t="shared" si="116"/>
        <v>0</v>
      </c>
      <c r="GQ143" s="2"/>
      <c r="GR143" s="2">
        <v>0</v>
      </c>
      <c r="GS143" s="2">
        <v>3</v>
      </c>
      <c r="GT143" s="2">
        <v>0</v>
      </c>
      <c r="GU143" s="2" t="s">
        <v>3</v>
      </c>
      <c r="GV143" s="2">
        <f t="shared" si="117"/>
        <v>0</v>
      </c>
      <c r="GW143" s="2">
        <v>1</v>
      </c>
      <c r="GX143" s="2">
        <f t="shared" si="118"/>
        <v>0</v>
      </c>
      <c r="GY143" s="2"/>
      <c r="GZ143" s="2"/>
      <c r="HA143" s="2">
        <v>0</v>
      </c>
      <c r="HB143" s="2">
        <v>0</v>
      </c>
      <c r="HC143" s="2">
        <f t="shared" si="119"/>
        <v>0</v>
      </c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>
        <v>0</v>
      </c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x14ac:dyDescent="0.2">
      <c r="A144">
        <v>18</v>
      </c>
      <c r="B144">
        <v>1</v>
      </c>
      <c r="C144">
        <v>266</v>
      </c>
      <c r="E144" t="s">
        <v>252</v>
      </c>
      <c r="F144" t="s">
        <v>253</v>
      </c>
      <c r="G144" t="s">
        <v>254</v>
      </c>
      <c r="H144" t="s">
        <v>49</v>
      </c>
      <c r="I144">
        <f>I140*J144</f>
        <v>0</v>
      </c>
      <c r="J144">
        <v>0</v>
      </c>
      <c r="O144">
        <f t="shared" si="83"/>
        <v>0</v>
      </c>
      <c r="P144">
        <f t="shared" si="84"/>
        <v>0</v>
      </c>
      <c r="Q144">
        <f t="shared" si="85"/>
        <v>0</v>
      </c>
      <c r="R144">
        <f t="shared" si="86"/>
        <v>0</v>
      </c>
      <c r="S144">
        <f t="shared" si="87"/>
        <v>0</v>
      </c>
      <c r="T144">
        <f t="shared" si="88"/>
        <v>0</v>
      </c>
      <c r="U144">
        <f t="shared" si="89"/>
        <v>0</v>
      </c>
      <c r="V144">
        <f t="shared" si="90"/>
        <v>0</v>
      </c>
      <c r="W144">
        <f t="shared" si="91"/>
        <v>0</v>
      </c>
      <c r="X144">
        <f t="shared" si="92"/>
        <v>0</v>
      </c>
      <c r="Y144">
        <f t="shared" si="93"/>
        <v>0</v>
      </c>
      <c r="AA144">
        <v>42244845</v>
      </c>
      <c r="AB144">
        <f t="shared" si="94"/>
        <v>5649.99</v>
      </c>
      <c r="AC144">
        <f t="shared" si="95"/>
        <v>5649.99</v>
      </c>
      <c r="AD144">
        <f t="shared" si="127"/>
        <v>0</v>
      </c>
      <c r="AE144">
        <f t="shared" si="128"/>
        <v>0</v>
      </c>
      <c r="AF144">
        <f t="shared" si="128"/>
        <v>0</v>
      </c>
      <c r="AG144">
        <f t="shared" si="97"/>
        <v>0</v>
      </c>
      <c r="AH144">
        <f t="shared" si="129"/>
        <v>0</v>
      </c>
      <c r="AI144">
        <f t="shared" si="129"/>
        <v>0</v>
      </c>
      <c r="AJ144">
        <f t="shared" si="99"/>
        <v>34.17</v>
      </c>
      <c r="AK144">
        <v>5649.99</v>
      </c>
      <c r="AL144">
        <v>5649.99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34.17</v>
      </c>
      <c r="AT144">
        <v>105</v>
      </c>
      <c r="AU144">
        <v>65</v>
      </c>
      <c r="AV144">
        <v>1</v>
      </c>
      <c r="AW144">
        <v>1</v>
      </c>
      <c r="AZ144">
        <v>1</v>
      </c>
      <c r="BA144">
        <v>1</v>
      </c>
      <c r="BB144">
        <v>1</v>
      </c>
      <c r="BC144">
        <v>5.64</v>
      </c>
      <c r="BD144" t="s">
        <v>3</v>
      </c>
      <c r="BE144" t="s">
        <v>3</v>
      </c>
      <c r="BF144" t="s">
        <v>3</v>
      </c>
      <c r="BG144" t="s">
        <v>3</v>
      </c>
      <c r="BH144">
        <v>3</v>
      </c>
      <c r="BI144">
        <v>1</v>
      </c>
      <c r="BJ144" t="s">
        <v>255</v>
      </c>
      <c r="BM144">
        <v>6001</v>
      </c>
      <c r="BN144">
        <v>0</v>
      </c>
      <c r="BO144" t="s">
        <v>253</v>
      </c>
      <c r="BP144">
        <v>1</v>
      </c>
      <c r="BQ144">
        <v>2</v>
      </c>
      <c r="BR144">
        <v>0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105</v>
      </c>
      <c r="CA144">
        <v>65</v>
      </c>
      <c r="CE144">
        <v>0</v>
      </c>
      <c r="CF144">
        <v>0</v>
      </c>
      <c r="CG144">
        <v>0</v>
      </c>
      <c r="CM144">
        <v>0</v>
      </c>
      <c r="CN144" t="s">
        <v>3</v>
      </c>
      <c r="CO144">
        <v>0</v>
      </c>
      <c r="CP144">
        <f t="shared" si="100"/>
        <v>0</v>
      </c>
      <c r="CQ144">
        <f t="shared" si="101"/>
        <v>31865.943599999999</v>
      </c>
      <c r="CR144">
        <f t="shared" si="102"/>
        <v>0</v>
      </c>
      <c r="CS144">
        <f t="shared" si="103"/>
        <v>0</v>
      </c>
      <c r="CT144">
        <f t="shared" si="104"/>
        <v>0</v>
      </c>
      <c r="CU144">
        <f t="shared" si="105"/>
        <v>0</v>
      </c>
      <c r="CV144">
        <f t="shared" si="106"/>
        <v>0</v>
      </c>
      <c r="CW144">
        <f t="shared" si="107"/>
        <v>0</v>
      </c>
      <c r="CX144">
        <f t="shared" si="108"/>
        <v>34.17</v>
      </c>
      <c r="CY144">
        <f t="shared" si="109"/>
        <v>0</v>
      </c>
      <c r="CZ144">
        <f t="shared" si="110"/>
        <v>0</v>
      </c>
      <c r="DC144" t="s">
        <v>3</v>
      </c>
      <c r="DD144" t="s">
        <v>3</v>
      </c>
      <c r="DE144" t="s">
        <v>3</v>
      </c>
      <c r="DF144" t="s">
        <v>3</v>
      </c>
      <c r="DG144" t="s">
        <v>3</v>
      </c>
      <c r="DH144" t="s">
        <v>3</v>
      </c>
      <c r="DI144" t="s">
        <v>3</v>
      </c>
      <c r="DJ144" t="s">
        <v>3</v>
      </c>
      <c r="DK144" t="s">
        <v>3</v>
      </c>
      <c r="DL144" t="s">
        <v>3</v>
      </c>
      <c r="DM144" t="s">
        <v>3</v>
      </c>
      <c r="DN144">
        <v>0</v>
      </c>
      <c r="DO144">
        <v>0</v>
      </c>
      <c r="DP144">
        <v>1</v>
      </c>
      <c r="DQ144">
        <v>1</v>
      </c>
      <c r="DU144">
        <v>1009</v>
      </c>
      <c r="DV144" t="s">
        <v>49</v>
      </c>
      <c r="DW144" t="s">
        <v>49</v>
      </c>
      <c r="DX144">
        <v>1000</v>
      </c>
      <c r="EE144">
        <v>42018638</v>
      </c>
      <c r="EF144">
        <v>2</v>
      </c>
      <c r="EG144" t="s">
        <v>35</v>
      </c>
      <c r="EH144">
        <v>0</v>
      </c>
      <c r="EI144" t="s">
        <v>3</v>
      </c>
      <c r="EJ144">
        <v>1</v>
      </c>
      <c r="EK144">
        <v>6001</v>
      </c>
      <c r="EL144" t="s">
        <v>234</v>
      </c>
      <c r="EM144" t="s">
        <v>235</v>
      </c>
      <c r="EO144" t="s">
        <v>3</v>
      </c>
      <c r="EQ144">
        <v>0</v>
      </c>
      <c r="ER144">
        <v>5649.99</v>
      </c>
      <c r="ES144">
        <v>5649.99</v>
      </c>
      <c r="ET144">
        <v>0</v>
      </c>
      <c r="EU144">
        <v>0</v>
      </c>
      <c r="EV144">
        <v>0</v>
      </c>
      <c r="EW144">
        <v>0</v>
      </c>
      <c r="EX144">
        <v>0</v>
      </c>
      <c r="FQ144">
        <v>0</v>
      </c>
      <c r="FR144">
        <f t="shared" si="111"/>
        <v>0</v>
      </c>
      <c r="FS144">
        <v>0</v>
      </c>
      <c r="FX144">
        <v>105</v>
      </c>
      <c r="FY144">
        <v>65</v>
      </c>
      <c r="GA144" t="s">
        <v>3</v>
      </c>
      <c r="GD144">
        <v>1</v>
      </c>
      <c r="GF144">
        <v>-922545297</v>
      </c>
      <c r="GG144">
        <v>2</v>
      </c>
      <c r="GH144">
        <v>1</v>
      </c>
      <c r="GI144">
        <v>2</v>
      </c>
      <c r="GJ144">
        <v>0</v>
      </c>
      <c r="GK144">
        <v>0</v>
      </c>
      <c r="GL144">
        <f t="shared" si="112"/>
        <v>0</v>
      </c>
      <c r="GM144">
        <f t="shared" si="113"/>
        <v>0</v>
      </c>
      <c r="GN144">
        <f t="shared" si="114"/>
        <v>0</v>
      </c>
      <c r="GO144">
        <f t="shared" si="115"/>
        <v>0</v>
      </c>
      <c r="GP144">
        <f t="shared" si="116"/>
        <v>0</v>
      </c>
      <c r="GR144">
        <v>0</v>
      </c>
      <c r="GS144">
        <v>3</v>
      </c>
      <c r="GT144">
        <v>0</v>
      </c>
      <c r="GU144" t="s">
        <v>3</v>
      </c>
      <c r="GV144">
        <f t="shared" si="117"/>
        <v>0</v>
      </c>
      <c r="GW144">
        <v>1</v>
      </c>
      <c r="GX144">
        <f t="shared" si="118"/>
        <v>0</v>
      </c>
      <c r="HA144">
        <v>0</v>
      </c>
      <c r="HB144">
        <v>0</v>
      </c>
      <c r="HC144">
        <f t="shared" si="119"/>
        <v>0</v>
      </c>
      <c r="IK144">
        <v>0</v>
      </c>
    </row>
    <row r="145" spans="1:255" x14ac:dyDescent="0.2">
      <c r="A145" s="2">
        <v>18</v>
      </c>
      <c r="B145" s="2">
        <v>1</v>
      </c>
      <c r="C145" s="2">
        <v>255</v>
      </c>
      <c r="D145" s="2"/>
      <c r="E145" s="2" t="s">
        <v>256</v>
      </c>
      <c r="F145" s="2" t="s">
        <v>257</v>
      </c>
      <c r="G145" s="2" t="s">
        <v>258</v>
      </c>
      <c r="H145" s="2" t="s">
        <v>91</v>
      </c>
      <c r="I145" s="2">
        <f>I139*J145</f>
        <v>0</v>
      </c>
      <c r="J145" s="2">
        <v>0</v>
      </c>
      <c r="K145" s="2"/>
      <c r="L145" s="2"/>
      <c r="M145" s="2"/>
      <c r="N145" s="2"/>
      <c r="O145" s="2">
        <f t="shared" ref="O145:O176" si="130">ROUND(CP145,2)</f>
        <v>0</v>
      </c>
      <c r="P145" s="2">
        <f t="shared" ref="P145:P176" si="131">ROUND(CQ145*I145,2)</f>
        <v>0</v>
      </c>
      <c r="Q145" s="2">
        <f t="shared" ref="Q145:Q176" si="132">ROUND(CR145*I145,2)</f>
        <v>0</v>
      </c>
      <c r="R145" s="2">
        <f t="shared" ref="R145:R176" si="133">ROUND(CS145*I145,2)</f>
        <v>0</v>
      </c>
      <c r="S145" s="2">
        <f t="shared" ref="S145:S176" si="134">ROUND(CT145*I145,2)</f>
        <v>0</v>
      </c>
      <c r="T145" s="2">
        <f t="shared" ref="T145:T176" si="135">ROUND(CU145*I145,2)</f>
        <v>0</v>
      </c>
      <c r="U145" s="2">
        <f t="shared" ref="U145:U176" si="136">CV145*I145</f>
        <v>0</v>
      </c>
      <c r="V145" s="2">
        <f t="shared" ref="V145:V176" si="137">CW145*I145</f>
        <v>0</v>
      </c>
      <c r="W145" s="2">
        <f t="shared" ref="W145:W176" si="138">ROUND(CX145*I145,2)</f>
        <v>0</v>
      </c>
      <c r="X145" s="2">
        <f t="shared" ref="X145:X176" si="139">ROUND(CY145,2)</f>
        <v>0</v>
      </c>
      <c r="Y145" s="2">
        <f t="shared" ref="Y145:Y176" si="140">ROUND(CZ145,2)</f>
        <v>0</v>
      </c>
      <c r="Z145" s="2"/>
      <c r="AA145" s="2">
        <v>42244862</v>
      </c>
      <c r="AB145" s="2">
        <f t="shared" ref="AB145:AB176" si="141">ROUND((AC145+AD145+AF145),6)</f>
        <v>23.83</v>
      </c>
      <c r="AC145" s="2">
        <f t="shared" ref="AC145:AC166" si="142">ROUND((ES145),6)</f>
        <v>23.83</v>
      </c>
      <c r="AD145" s="2">
        <f t="shared" si="127"/>
        <v>0</v>
      </c>
      <c r="AE145" s="2">
        <f t="shared" si="128"/>
        <v>0</v>
      </c>
      <c r="AF145" s="2">
        <f t="shared" si="128"/>
        <v>0</v>
      </c>
      <c r="AG145" s="2">
        <f t="shared" ref="AG145:AG176" si="143">ROUND((AP145),6)</f>
        <v>0</v>
      </c>
      <c r="AH145" s="2">
        <f t="shared" si="129"/>
        <v>0</v>
      </c>
      <c r="AI145" s="2">
        <f t="shared" si="129"/>
        <v>0</v>
      </c>
      <c r="AJ145" s="2">
        <f t="shared" ref="AJ145:AJ176" si="144">(AS145)</f>
        <v>0.12</v>
      </c>
      <c r="AK145" s="2">
        <v>23.83</v>
      </c>
      <c r="AL145" s="2">
        <v>23.83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0.12</v>
      </c>
      <c r="AT145" s="2">
        <v>105</v>
      </c>
      <c r="AU145" s="2">
        <v>65</v>
      </c>
      <c r="AV145" s="2">
        <v>1</v>
      </c>
      <c r="AW145" s="2">
        <v>1</v>
      </c>
      <c r="AX145" s="2"/>
      <c r="AY145" s="2"/>
      <c r="AZ145" s="2">
        <v>1</v>
      </c>
      <c r="BA145" s="2">
        <v>1</v>
      </c>
      <c r="BB145" s="2">
        <v>1</v>
      </c>
      <c r="BC145" s="2">
        <v>3.73</v>
      </c>
      <c r="BD145" s="2" t="s">
        <v>3</v>
      </c>
      <c r="BE145" s="2" t="s">
        <v>3</v>
      </c>
      <c r="BF145" s="2" t="s">
        <v>3</v>
      </c>
      <c r="BG145" s="2" t="s">
        <v>3</v>
      </c>
      <c r="BH145" s="2">
        <v>3</v>
      </c>
      <c r="BI145" s="2">
        <v>1</v>
      </c>
      <c r="BJ145" s="2" t="s">
        <v>259</v>
      </c>
      <c r="BK145" s="2"/>
      <c r="BL145" s="2"/>
      <c r="BM145" s="2">
        <v>6001</v>
      </c>
      <c r="BN145" s="2">
        <v>0</v>
      </c>
      <c r="BO145" s="2" t="s">
        <v>257</v>
      </c>
      <c r="BP145" s="2">
        <v>1</v>
      </c>
      <c r="BQ145" s="2">
        <v>2</v>
      </c>
      <c r="BR145" s="2">
        <v>0</v>
      </c>
      <c r="BS145" s="2">
        <v>1</v>
      </c>
      <c r="BT145" s="2">
        <v>1</v>
      </c>
      <c r="BU145" s="2">
        <v>1</v>
      </c>
      <c r="BV145" s="2">
        <v>1</v>
      </c>
      <c r="BW145" s="2">
        <v>1</v>
      </c>
      <c r="BX145" s="2">
        <v>1</v>
      </c>
      <c r="BY145" s="2" t="s">
        <v>3</v>
      </c>
      <c r="BZ145" s="2">
        <v>105</v>
      </c>
      <c r="CA145" s="2">
        <v>65</v>
      </c>
      <c r="CB145" s="2"/>
      <c r="CC145" s="2"/>
      <c r="CD145" s="2"/>
      <c r="CE145" s="2">
        <v>0</v>
      </c>
      <c r="CF145" s="2">
        <v>0</v>
      </c>
      <c r="CG145" s="2">
        <v>0</v>
      </c>
      <c r="CH145" s="2"/>
      <c r="CI145" s="2"/>
      <c r="CJ145" s="2"/>
      <c r="CK145" s="2"/>
      <c r="CL145" s="2"/>
      <c r="CM145" s="2">
        <v>0</v>
      </c>
      <c r="CN145" s="2" t="s">
        <v>3</v>
      </c>
      <c r="CO145" s="2">
        <v>0</v>
      </c>
      <c r="CP145" s="2">
        <f t="shared" ref="CP145:CP176" si="145">(P145+Q145+S145)</f>
        <v>0</v>
      </c>
      <c r="CQ145" s="2">
        <f t="shared" ref="CQ145:CQ176" si="146">AC145*BC145</f>
        <v>88.885899999999992</v>
      </c>
      <c r="CR145" s="2">
        <f t="shared" ref="CR145:CR176" si="147">AD145*BB145</f>
        <v>0</v>
      </c>
      <c r="CS145" s="2">
        <f t="shared" ref="CS145:CS176" si="148">AE145*BS145</f>
        <v>0</v>
      </c>
      <c r="CT145" s="2">
        <f t="shared" ref="CT145:CT176" si="149">AF145*BA145</f>
        <v>0</v>
      </c>
      <c r="CU145" s="2">
        <f t="shared" ref="CU145:CU176" si="150">AG145</f>
        <v>0</v>
      </c>
      <c r="CV145" s="2">
        <f t="shared" ref="CV145:CV176" si="151">AH145</f>
        <v>0</v>
      </c>
      <c r="CW145" s="2">
        <f t="shared" ref="CW145:CW176" si="152">AI145</f>
        <v>0</v>
      </c>
      <c r="CX145" s="2">
        <f t="shared" ref="CX145:CX176" si="153">AJ145</f>
        <v>0.12</v>
      </c>
      <c r="CY145" s="2">
        <f t="shared" ref="CY145:CY176" si="154">(((S145+R145)*AT145)/100)</f>
        <v>0</v>
      </c>
      <c r="CZ145" s="2">
        <f t="shared" ref="CZ145:CZ176" si="155">(((S145+R145)*AU145)/100)</f>
        <v>0</v>
      </c>
      <c r="DA145" s="2"/>
      <c r="DB145" s="2"/>
      <c r="DC145" s="2" t="s">
        <v>3</v>
      </c>
      <c r="DD145" s="2" t="s">
        <v>3</v>
      </c>
      <c r="DE145" s="2" t="s">
        <v>3</v>
      </c>
      <c r="DF145" s="2" t="s">
        <v>3</v>
      </c>
      <c r="DG145" s="2" t="s">
        <v>3</v>
      </c>
      <c r="DH145" s="2" t="s">
        <v>3</v>
      </c>
      <c r="DI145" s="2" t="s">
        <v>3</v>
      </c>
      <c r="DJ145" s="2" t="s">
        <v>3</v>
      </c>
      <c r="DK145" s="2" t="s">
        <v>3</v>
      </c>
      <c r="DL145" s="2" t="s">
        <v>3</v>
      </c>
      <c r="DM145" s="2" t="s">
        <v>3</v>
      </c>
      <c r="DN145" s="2">
        <v>0</v>
      </c>
      <c r="DO145" s="2">
        <v>0</v>
      </c>
      <c r="DP145" s="2">
        <v>1</v>
      </c>
      <c r="DQ145" s="2">
        <v>1</v>
      </c>
      <c r="DR145" s="2"/>
      <c r="DS145" s="2"/>
      <c r="DT145" s="2"/>
      <c r="DU145" s="2">
        <v>1005</v>
      </c>
      <c r="DV145" s="2" t="s">
        <v>91</v>
      </c>
      <c r="DW145" s="2" t="s">
        <v>91</v>
      </c>
      <c r="DX145" s="2">
        <v>1</v>
      </c>
      <c r="DY145" s="2"/>
      <c r="DZ145" s="2"/>
      <c r="EA145" s="2"/>
      <c r="EB145" s="2"/>
      <c r="EC145" s="2"/>
      <c r="ED145" s="2"/>
      <c r="EE145" s="2">
        <v>42018638</v>
      </c>
      <c r="EF145" s="2">
        <v>2</v>
      </c>
      <c r="EG145" s="2" t="s">
        <v>35</v>
      </c>
      <c r="EH145" s="2">
        <v>0</v>
      </c>
      <c r="EI145" s="2" t="s">
        <v>3</v>
      </c>
      <c r="EJ145" s="2">
        <v>1</v>
      </c>
      <c r="EK145" s="2">
        <v>6001</v>
      </c>
      <c r="EL145" s="2" t="s">
        <v>234</v>
      </c>
      <c r="EM145" s="2" t="s">
        <v>235</v>
      </c>
      <c r="EN145" s="2"/>
      <c r="EO145" s="2" t="s">
        <v>3</v>
      </c>
      <c r="EP145" s="2"/>
      <c r="EQ145" s="2">
        <v>0</v>
      </c>
      <c r="ER145" s="2">
        <v>23.83</v>
      </c>
      <c r="ES145" s="2">
        <v>23.83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>
        <v>0</v>
      </c>
      <c r="FR145" s="2">
        <f t="shared" ref="FR145:FR176" si="156">ROUND(IF(AND(BH145=3,BI145=3),P145,0),2)</f>
        <v>0</v>
      </c>
      <c r="FS145" s="2">
        <v>0</v>
      </c>
      <c r="FT145" s="2"/>
      <c r="FU145" s="2"/>
      <c r="FV145" s="2"/>
      <c r="FW145" s="2"/>
      <c r="FX145" s="2">
        <v>105</v>
      </c>
      <c r="FY145" s="2">
        <v>65</v>
      </c>
      <c r="FZ145" s="2"/>
      <c r="GA145" s="2" t="s">
        <v>3</v>
      </c>
      <c r="GB145" s="2"/>
      <c r="GC145" s="2"/>
      <c r="GD145" s="2">
        <v>1</v>
      </c>
      <c r="GE145" s="2"/>
      <c r="GF145" s="2">
        <v>1217526480</v>
      </c>
      <c r="GG145" s="2">
        <v>2</v>
      </c>
      <c r="GH145" s="2">
        <v>1</v>
      </c>
      <c r="GI145" s="2">
        <v>2</v>
      </c>
      <c r="GJ145" s="2">
        <v>0</v>
      </c>
      <c r="GK145" s="2">
        <v>0</v>
      </c>
      <c r="GL145" s="2">
        <f t="shared" ref="GL145:GL176" si="157">ROUND(IF(AND(BH145=3,BI145=3,FS145&lt;&gt;0),P145,0),2)</f>
        <v>0</v>
      </c>
      <c r="GM145" s="2">
        <f t="shared" ref="GM145:GM176" si="158">ROUND(O145+X145+Y145,2)+GX145</f>
        <v>0</v>
      </c>
      <c r="GN145" s="2">
        <f t="shared" ref="GN145:GN176" si="159">IF(OR(BI145=0,BI145=1),ROUND(O145+X145+Y145,2),0)</f>
        <v>0</v>
      </c>
      <c r="GO145" s="2">
        <f t="shared" ref="GO145:GO176" si="160">IF(BI145=2,ROUND(O145+X145+Y145,2),0)</f>
        <v>0</v>
      </c>
      <c r="GP145" s="2">
        <f t="shared" ref="GP145:GP176" si="161">IF(BI145=4,ROUND(O145+X145+Y145,2)+GX145,0)</f>
        <v>0</v>
      </c>
      <c r="GQ145" s="2"/>
      <c r="GR145" s="2">
        <v>0</v>
      </c>
      <c r="GS145" s="2">
        <v>3</v>
      </c>
      <c r="GT145" s="2">
        <v>0</v>
      </c>
      <c r="GU145" s="2" t="s">
        <v>3</v>
      </c>
      <c r="GV145" s="2">
        <f t="shared" ref="GV145:GV176" si="162">ROUND((GT145),6)</f>
        <v>0</v>
      </c>
      <c r="GW145" s="2">
        <v>1</v>
      </c>
      <c r="GX145" s="2">
        <f t="shared" ref="GX145:GX176" si="163">ROUND(HC145*I145,2)</f>
        <v>0</v>
      </c>
      <c r="GY145" s="2"/>
      <c r="GZ145" s="2"/>
      <c r="HA145" s="2">
        <v>0</v>
      </c>
      <c r="HB145" s="2">
        <v>0</v>
      </c>
      <c r="HC145" s="2">
        <f t="shared" ref="HC145:HC176" si="164">GV145*GW145</f>
        <v>0</v>
      </c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>
        <v>0</v>
      </c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x14ac:dyDescent="0.2">
      <c r="A146">
        <v>18</v>
      </c>
      <c r="B146">
        <v>1</v>
      </c>
      <c r="C146">
        <v>264</v>
      </c>
      <c r="E146" t="s">
        <v>256</v>
      </c>
      <c r="F146" t="s">
        <v>257</v>
      </c>
      <c r="G146" t="s">
        <v>258</v>
      </c>
      <c r="H146" t="s">
        <v>91</v>
      </c>
      <c r="I146">
        <f>I140*J146</f>
        <v>0</v>
      </c>
      <c r="J146">
        <v>0</v>
      </c>
      <c r="O146">
        <f t="shared" si="130"/>
        <v>0</v>
      </c>
      <c r="P146">
        <f t="shared" si="131"/>
        <v>0</v>
      </c>
      <c r="Q146">
        <f t="shared" si="132"/>
        <v>0</v>
      </c>
      <c r="R146">
        <f t="shared" si="133"/>
        <v>0</v>
      </c>
      <c r="S146">
        <f t="shared" si="134"/>
        <v>0</v>
      </c>
      <c r="T146">
        <f t="shared" si="135"/>
        <v>0</v>
      </c>
      <c r="U146">
        <f t="shared" si="136"/>
        <v>0</v>
      </c>
      <c r="V146">
        <f t="shared" si="137"/>
        <v>0</v>
      </c>
      <c r="W146">
        <f t="shared" si="138"/>
        <v>0</v>
      </c>
      <c r="X146">
        <f t="shared" si="139"/>
        <v>0</v>
      </c>
      <c r="Y146">
        <f t="shared" si="140"/>
        <v>0</v>
      </c>
      <c r="AA146">
        <v>42244845</v>
      </c>
      <c r="AB146">
        <f t="shared" si="141"/>
        <v>23.83</v>
      </c>
      <c r="AC146">
        <f t="shared" si="142"/>
        <v>23.83</v>
      </c>
      <c r="AD146">
        <f t="shared" si="127"/>
        <v>0</v>
      </c>
      <c r="AE146">
        <f t="shared" si="128"/>
        <v>0</v>
      </c>
      <c r="AF146">
        <f t="shared" si="128"/>
        <v>0</v>
      </c>
      <c r="AG146">
        <f t="shared" si="143"/>
        <v>0</v>
      </c>
      <c r="AH146">
        <f t="shared" si="129"/>
        <v>0</v>
      </c>
      <c r="AI146">
        <f t="shared" si="129"/>
        <v>0</v>
      </c>
      <c r="AJ146">
        <f t="shared" si="144"/>
        <v>0.12</v>
      </c>
      <c r="AK146">
        <v>23.83</v>
      </c>
      <c r="AL146">
        <v>23.83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0.12</v>
      </c>
      <c r="AT146">
        <v>105</v>
      </c>
      <c r="AU146">
        <v>65</v>
      </c>
      <c r="AV146">
        <v>1</v>
      </c>
      <c r="AW146">
        <v>1</v>
      </c>
      <c r="AZ146">
        <v>1</v>
      </c>
      <c r="BA146">
        <v>1</v>
      </c>
      <c r="BB146">
        <v>1</v>
      </c>
      <c r="BC146">
        <v>3.91</v>
      </c>
      <c r="BD146" t="s">
        <v>3</v>
      </c>
      <c r="BE146" t="s">
        <v>3</v>
      </c>
      <c r="BF146" t="s">
        <v>3</v>
      </c>
      <c r="BG146" t="s">
        <v>3</v>
      </c>
      <c r="BH146">
        <v>3</v>
      </c>
      <c r="BI146">
        <v>1</v>
      </c>
      <c r="BJ146" t="s">
        <v>259</v>
      </c>
      <c r="BM146">
        <v>6001</v>
      </c>
      <c r="BN146">
        <v>0</v>
      </c>
      <c r="BO146" t="s">
        <v>257</v>
      </c>
      <c r="BP146">
        <v>1</v>
      </c>
      <c r="BQ146">
        <v>2</v>
      </c>
      <c r="BR146">
        <v>0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105</v>
      </c>
      <c r="CA146">
        <v>65</v>
      </c>
      <c r="CE146">
        <v>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 t="shared" si="145"/>
        <v>0</v>
      </c>
      <c r="CQ146">
        <f t="shared" si="146"/>
        <v>93.175299999999993</v>
      </c>
      <c r="CR146">
        <f t="shared" si="147"/>
        <v>0</v>
      </c>
      <c r="CS146">
        <f t="shared" si="148"/>
        <v>0</v>
      </c>
      <c r="CT146">
        <f t="shared" si="149"/>
        <v>0</v>
      </c>
      <c r="CU146">
        <f t="shared" si="150"/>
        <v>0</v>
      </c>
      <c r="CV146">
        <f t="shared" si="151"/>
        <v>0</v>
      </c>
      <c r="CW146">
        <f t="shared" si="152"/>
        <v>0</v>
      </c>
      <c r="CX146">
        <f t="shared" si="153"/>
        <v>0.12</v>
      </c>
      <c r="CY146">
        <f t="shared" si="154"/>
        <v>0</v>
      </c>
      <c r="CZ146">
        <f t="shared" si="155"/>
        <v>0</v>
      </c>
      <c r="DC146" t="s">
        <v>3</v>
      </c>
      <c r="DD146" t="s">
        <v>3</v>
      </c>
      <c r="DE146" t="s">
        <v>3</v>
      </c>
      <c r="DF146" t="s">
        <v>3</v>
      </c>
      <c r="DG146" t="s">
        <v>3</v>
      </c>
      <c r="DH146" t="s">
        <v>3</v>
      </c>
      <c r="DI146" t="s">
        <v>3</v>
      </c>
      <c r="DJ146" t="s">
        <v>3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1005</v>
      </c>
      <c r="DV146" t="s">
        <v>91</v>
      </c>
      <c r="DW146" t="s">
        <v>91</v>
      </c>
      <c r="DX146">
        <v>1</v>
      </c>
      <c r="EE146">
        <v>42018638</v>
      </c>
      <c r="EF146">
        <v>2</v>
      </c>
      <c r="EG146" t="s">
        <v>35</v>
      </c>
      <c r="EH146">
        <v>0</v>
      </c>
      <c r="EI146" t="s">
        <v>3</v>
      </c>
      <c r="EJ146">
        <v>1</v>
      </c>
      <c r="EK146">
        <v>6001</v>
      </c>
      <c r="EL146" t="s">
        <v>234</v>
      </c>
      <c r="EM146" t="s">
        <v>235</v>
      </c>
      <c r="EO146" t="s">
        <v>3</v>
      </c>
      <c r="EQ146">
        <v>0</v>
      </c>
      <c r="ER146">
        <v>23.83</v>
      </c>
      <c r="ES146">
        <v>23.83</v>
      </c>
      <c r="ET146">
        <v>0</v>
      </c>
      <c r="EU146">
        <v>0</v>
      </c>
      <c r="EV146">
        <v>0</v>
      </c>
      <c r="EW146">
        <v>0</v>
      </c>
      <c r="EX146">
        <v>0</v>
      </c>
      <c r="FQ146">
        <v>0</v>
      </c>
      <c r="FR146">
        <f t="shared" si="156"/>
        <v>0</v>
      </c>
      <c r="FS146">
        <v>0</v>
      </c>
      <c r="FX146">
        <v>105</v>
      </c>
      <c r="FY146">
        <v>65</v>
      </c>
      <c r="GA146" t="s">
        <v>3</v>
      </c>
      <c r="GD146">
        <v>1</v>
      </c>
      <c r="GF146">
        <v>1217526480</v>
      </c>
      <c r="GG146">
        <v>2</v>
      </c>
      <c r="GH146">
        <v>1</v>
      </c>
      <c r="GI146">
        <v>2</v>
      </c>
      <c r="GJ146">
        <v>0</v>
      </c>
      <c r="GK146">
        <v>0</v>
      </c>
      <c r="GL146">
        <f t="shared" si="157"/>
        <v>0</v>
      </c>
      <c r="GM146">
        <f t="shared" si="158"/>
        <v>0</v>
      </c>
      <c r="GN146">
        <f t="shared" si="159"/>
        <v>0</v>
      </c>
      <c r="GO146">
        <f t="shared" si="160"/>
        <v>0</v>
      </c>
      <c r="GP146">
        <f t="shared" si="161"/>
        <v>0</v>
      </c>
      <c r="GR146">
        <v>0</v>
      </c>
      <c r="GS146">
        <v>3</v>
      </c>
      <c r="GT146">
        <v>0</v>
      </c>
      <c r="GU146" t="s">
        <v>3</v>
      </c>
      <c r="GV146">
        <f t="shared" si="162"/>
        <v>0</v>
      </c>
      <c r="GW146">
        <v>1</v>
      </c>
      <c r="GX146">
        <f t="shared" si="163"/>
        <v>0</v>
      </c>
      <c r="HA146">
        <v>0</v>
      </c>
      <c r="HB146">
        <v>0</v>
      </c>
      <c r="HC146">
        <f t="shared" si="164"/>
        <v>0</v>
      </c>
      <c r="IK146">
        <v>0</v>
      </c>
    </row>
    <row r="147" spans="1:255" x14ac:dyDescent="0.2">
      <c r="A147" s="2">
        <v>17</v>
      </c>
      <c r="B147" s="2">
        <v>1</v>
      </c>
      <c r="C147" s="2">
        <f>ROW(SmtRes!A275)</f>
        <v>275</v>
      </c>
      <c r="D147" s="2">
        <f>ROW(EtalonRes!A245)</f>
        <v>245</v>
      </c>
      <c r="E147" s="2" t="s">
        <v>109</v>
      </c>
      <c r="F147" s="2" t="s">
        <v>76</v>
      </c>
      <c r="G147" s="2" t="s">
        <v>77</v>
      </c>
      <c r="H147" s="2" t="s">
        <v>58</v>
      </c>
      <c r="I147" s="2">
        <f>ROUND(97.16/100,9)</f>
        <v>0.97160000000000002</v>
      </c>
      <c r="J147" s="2">
        <v>0</v>
      </c>
      <c r="K147" s="2"/>
      <c r="L147" s="2"/>
      <c r="M147" s="2"/>
      <c r="N147" s="2"/>
      <c r="O147" s="2">
        <f t="shared" si="130"/>
        <v>10739.94</v>
      </c>
      <c r="P147" s="2">
        <f t="shared" si="131"/>
        <v>1579.78</v>
      </c>
      <c r="Q147" s="2">
        <f t="shared" si="132"/>
        <v>163.43</v>
      </c>
      <c r="R147" s="2">
        <f t="shared" si="133"/>
        <v>13.59</v>
      </c>
      <c r="S147" s="2">
        <f t="shared" si="134"/>
        <v>8996.73</v>
      </c>
      <c r="T147" s="2">
        <f t="shared" si="135"/>
        <v>0</v>
      </c>
      <c r="U147" s="2">
        <f t="shared" si="136"/>
        <v>30.134659799999998</v>
      </c>
      <c r="V147" s="2">
        <f t="shared" si="137"/>
        <v>3.6435000000000002E-2</v>
      </c>
      <c r="W147" s="2">
        <f t="shared" si="138"/>
        <v>0</v>
      </c>
      <c r="X147" s="2">
        <f t="shared" si="139"/>
        <v>11082.69</v>
      </c>
      <c r="Y147" s="2">
        <f t="shared" si="140"/>
        <v>6757.74</v>
      </c>
      <c r="Z147" s="2"/>
      <c r="AA147" s="2">
        <v>42244862</v>
      </c>
      <c r="AB147" s="2">
        <f t="shared" si="141"/>
        <v>505.52249999999998</v>
      </c>
      <c r="AC147" s="2">
        <f t="shared" si="142"/>
        <v>132.84</v>
      </c>
      <c r="AD147" s="2">
        <f>ROUND(((((ET147*1.25))-((EU147*1.25)))+AE147),6)</f>
        <v>33.375</v>
      </c>
      <c r="AE147" s="2">
        <f>ROUND(((EU147*1.25)),6)</f>
        <v>0.51249999999999996</v>
      </c>
      <c r="AF147" s="2">
        <f>ROUND(((EV147*1.15)),6)</f>
        <v>339.3075</v>
      </c>
      <c r="AG147" s="2">
        <f t="shared" si="143"/>
        <v>0</v>
      </c>
      <c r="AH147" s="2">
        <f>((EW147*1.15))</f>
        <v>31.015499999999996</v>
      </c>
      <c r="AI147" s="2">
        <f>((EX147*1.25))</f>
        <v>3.7499999999999999E-2</v>
      </c>
      <c r="AJ147" s="2">
        <f t="shared" si="144"/>
        <v>0</v>
      </c>
      <c r="AK147" s="2">
        <v>454.59</v>
      </c>
      <c r="AL147" s="2">
        <v>132.84</v>
      </c>
      <c r="AM147" s="2">
        <v>26.7</v>
      </c>
      <c r="AN147" s="2">
        <v>0.41</v>
      </c>
      <c r="AO147" s="2">
        <v>295.05</v>
      </c>
      <c r="AP147" s="2">
        <v>0</v>
      </c>
      <c r="AQ147" s="2">
        <v>26.97</v>
      </c>
      <c r="AR147" s="2">
        <v>0.03</v>
      </c>
      <c r="AS147" s="2">
        <v>0</v>
      </c>
      <c r="AT147" s="2">
        <v>123</v>
      </c>
      <c r="AU147" s="2">
        <v>75</v>
      </c>
      <c r="AV147" s="2">
        <v>1</v>
      </c>
      <c r="AW147" s="2">
        <v>1</v>
      </c>
      <c r="AX147" s="2"/>
      <c r="AY147" s="2"/>
      <c r="AZ147" s="2">
        <v>1</v>
      </c>
      <c r="BA147" s="2">
        <v>27.29</v>
      </c>
      <c r="BB147" s="2">
        <v>5.04</v>
      </c>
      <c r="BC147" s="2">
        <v>12.24</v>
      </c>
      <c r="BD147" s="2" t="s">
        <v>3</v>
      </c>
      <c r="BE147" s="2" t="s">
        <v>3</v>
      </c>
      <c r="BF147" s="2" t="s">
        <v>3</v>
      </c>
      <c r="BG147" s="2" t="s">
        <v>3</v>
      </c>
      <c r="BH147" s="2">
        <v>0</v>
      </c>
      <c r="BI147" s="2">
        <v>1</v>
      </c>
      <c r="BJ147" s="2" t="s">
        <v>78</v>
      </c>
      <c r="BK147" s="2"/>
      <c r="BL147" s="2"/>
      <c r="BM147" s="2">
        <v>11001</v>
      </c>
      <c r="BN147" s="2">
        <v>0</v>
      </c>
      <c r="BO147" s="2" t="s">
        <v>76</v>
      </c>
      <c r="BP147" s="2">
        <v>1</v>
      </c>
      <c r="BQ147" s="2">
        <v>2</v>
      </c>
      <c r="BR147" s="2">
        <v>0</v>
      </c>
      <c r="BS147" s="2">
        <v>27.29</v>
      </c>
      <c r="BT147" s="2">
        <v>1</v>
      </c>
      <c r="BU147" s="2">
        <v>1</v>
      </c>
      <c r="BV147" s="2">
        <v>1</v>
      </c>
      <c r="BW147" s="2">
        <v>1</v>
      </c>
      <c r="BX147" s="2">
        <v>1</v>
      </c>
      <c r="BY147" s="2" t="s">
        <v>3</v>
      </c>
      <c r="BZ147" s="2">
        <v>123</v>
      </c>
      <c r="CA147" s="2">
        <v>75</v>
      </c>
      <c r="CB147" s="2"/>
      <c r="CC147" s="2"/>
      <c r="CD147" s="2"/>
      <c r="CE147" s="2">
        <v>0</v>
      </c>
      <c r="CF147" s="2">
        <v>0</v>
      </c>
      <c r="CG147" s="2">
        <v>0</v>
      </c>
      <c r="CH147" s="2"/>
      <c r="CI147" s="2"/>
      <c r="CJ147" s="2"/>
      <c r="CK147" s="2"/>
      <c r="CL147" s="2"/>
      <c r="CM147" s="2">
        <v>0</v>
      </c>
      <c r="CN147" s="2" t="s">
        <v>575</v>
      </c>
      <c r="CO147" s="2">
        <v>0</v>
      </c>
      <c r="CP147" s="2">
        <f t="shared" si="145"/>
        <v>10739.939999999999</v>
      </c>
      <c r="CQ147" s="2">
        <f t="shared" si="146"/>
        <v>1625.9616000000001</v>
      </c>
      <c r="CR147" s="2">
        <f t="shared" si="147"/>
        <v>168.21</v>
      </c>
      <c r="CS147" s="2">
        <f t="shared" si="148"/>
        <v>13.986124999999998</v>
      </c>
      <c r="CT147" s="2">
        <f t="shared" si="149"/>
        <v>9259.7016750000003</v>
      </c>
      <c r="CU147" s="2">
        <f t="shared" si="150"/>
        <v>0</v>
      </c>
      <c r="CV147" s="2">
        <f t="shared" si="151"/>
        <v>31.015499999999996</v>
      </c>
      <c r="CW147" s="2">
        <f t="shared" si="152"/>
        <v>3.7499999999999999E-2</v>
      </c>
      <c r="CX147" s="2">
        <f t="shared" si="153"/>
        <v>0</v>
      </c>
      <c r="CY147" s="2">
        <f t="shared" si="154"/>
        <v>11082.693599999999</v>
      </c>
      <c r="CZ147" s="2">
        <f t="shared" si="155"/>
        <v>6757.74</v>
      </c>
      <c r="DA147" s="2"/>
      <c r="DB147" s="2"/>
      <c r="DC147" s="2" t="s">
        <v>3</v>
      </c>
      <c r="DD147" s="2" t="s">
        <v>3</v>
      </c>
      <c r="DE147" s="2" t="s">
        <v>33</v>
      </c>
      <c r="DF147" s="2" t="s">
        <v>33</v>
      </c>
      <c r="DG147" s="2" t="s">
        <v>34</v>
      </c>
      <c r="DH147" s="2" t="s">
        <v>3</v>
      </c>
      <c r="DI147" s="2" t="s">
        <v>34</v>
      </c>
      <c r="DJ147" s="2" t="s">
        <v>33</v>
      </c>
      <c r="DK147" s="2" t="s">
        <v>3</v>
      </c>
      <c r="DL147" s="2" t="s">
        <v>3</v>
      </c>
      <c r="DM147" s="2" t="s">
        <v>3</v>
      </c>
      <c r="DN147" s="2">
        <v>0</v>
      </c>
      <c r="DO147" s="2">
        <v>0</v>
      </c>
      <c r="DP147" s="2">
        <v>1</v>
      </c>
      <c r="DQ147" s="2">
        <v>1</v>
      </c>
      <c r="DR147" s="2"/>
      <c r="DS147" s="2"/>
      <c r="DT147" s="2"/>
      <c r="DU147" s="2">
        <v>1005</v>
      </c>
      <c r="DV147" s="2" t="s">
        <v>58</v>
      </c>
      <c r="DW147" s="2" t="s">
        <v>58</v>
      </c>
      <c r="DX147" s="2">
        <v>100</v>
      </c>
      <c r="DY147" s="2"/>
      <c r="DZ147" s="2"/>
      <c r="EA147" s="2"/>
      <c r="EB147" s="2"/>
      <c r="EC147" s="2"/>
      <c r="ED147" s="2"/>
      <c r="EE147" s="2">
        <v>42018652</v>
      </c>
      <c r="EF147" s="2">
        <v>2</v>
      </c>
      <c r="EG147" s="2" t="s">
        <v>35</v>
      </c>
      <c r="EH147" s="2">
        <v>0</v>
      </c>
      <c r="EI147" s="2" t="s">
        <v>3</v>
      </c>
      <c r="EJ147" s="2">
        <v>1</v>
      </c>
      <c r="EK147" s="2">
        <v>11001</v>
      </c>
      <c r="EL147" s="2" t="s">
        <v>79</v>
      </c>
      <c r="EM147" s="2" t="s">
        <v>80</v>
      </c>
      <c r="EN147" s="2"/>
      <c r="EO147" s="2" t="s">
        <v>38</v>
      </c>
      <c r="EP147" s="2"/>
      <c r="EQ147" s="2">
        <v>0</v>
      </c>
      <c r="ER147" s="2">
        <v>454.59</v>
      </c>
      <c r="ES147" s="2">
        <v>132.84</v>
      </c>
      <c r="ET147" s="2">
        <v>26.7</v>
      </c>
      <c r="EU147" s="2">
        <v>0.41</v>
      </c>
      <c r="EV147" s="2">
        <v>295.05</v>
      </c>
      <c r="EW147" s="2">
        <v>26.97</v>
      </c>
      <c r="EX147" s="2">
        <v>0.03</v>
      </c>
      <c r="EY147" s="2">
        <v>0</v>
      </c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>
        <v>0</v>
      </c>
      <c r="FR147" s="2">
        <f t="shared" si="156"/>
        <v>0</v>
      </c>
      <c r="FS147" s="2">
        <v>0</v>
      </c>
      <c r="FT147" s="2"/>
      <c r="FU147" s="2"/>
      <c r="FV147" s="2"/>
      <c r="FW147" s="2"/>
      <c r="FX147" s="2">
        <v>123</v>
      </c>
      <c r="FY147" s="2">
        <v>75</v>
      </c>
      <c r="FZ147" s="2"/>
      <c r="GA147" s="2" t="s">
        <v>3</v>
      </c>
      <c r="GB147" s="2"/>
      <c r="GC147" s="2"/>
      <c r="GD147" s="2">
        <v>1</v>
      </c>
      <c r="GE147" s="2"/>
      <c r="GF147" s="2">
        <v>1417684422</v>
      </c>
      <c r="GG147" s="2">
        <v>2</v>
      </c>
      <c r="GH147" s="2">
        <v>1</v>
      </c>
      <c r="GI147" s="2">
        <v>2</v>
      </c>
      <c r="GJ147" s="2">
        <v>0</v>
      </c>
      <c r="GK147" s="2">
        <v>0</v>
      </c>
      <c r="GL147" s="2">
        <f t="shared" si="157"/>
        <v>0</v>
      </c>
      <c r="GM147" s="2">
        <f t="shared" si="158"/>
        <v>28580.37</v>
      </c>
      <c r="GN147" s="2">
        <f t="shared" si="159"/>
        <v>28580.37</v>
      </c>
      <c r="GO147" s="2">
        <f t="shared" si="160"/>
        <v>0</v>
      </c>
      <c r="GP147" s="2">
        <f t="shared" si="161"/>
        <v>0</v>
      </c>
      <c r="GQ147" s="2"/>
      <c r="GR147" s="2">
        <v>0</v>
      </c>
      <c r="GS147" s="2">
        <v>3</v>
      </c>
      <c r="GT147" s="2">
        <v>0</v>
      </c>
      <c r="GU147" s="2" t="s">
        <v>3</v>
      </c>
      <c r="GV147" s="2">
        <f t="shared" si="162"/>
        <v>0</v>
      </c>
      <c r="GW147" s="2">
        <v>1</v>
      </c>
      <c r="GX147" s="2">
        <f t="shared" si="163"/>
        <v>0</v>
      </c>
      <c r="GY147" s="2"/>
      <c r="GZ147" s="2"/>
      <c r="HA147" s="2">
        <v>0</v>
      </c>
      <c r="HB147" s="2">
        <v>0</v>
      </c>
      <c r="HC147" s="2">
        <f t="shared" si="164"/>
        <v>0</v>
      </c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>
        <v>0</v>
      </c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x14ac:dyDescent="0.2">
      <c r="A148">
        <v>17</v>
      </c>
      <c r="B148">
        <v>1</v>
      </c>
      <c r="C148">
        <f>ROW(SmtRes!A284)</f>
        <v>284</v>
      </c>
      <c r="D148">
        <f>ROW(EtalonRes!A254)</f>
        <v>254</v>
      </c>
      <c r="E148" t="s">
        <v>109</v>
      </c>
      <c r="F148" t="s">
        <v>76</v>
      </c>
      <c r="G148" t="s">
        <v>77</v>
      </c>
      <c r="H148" t="s">
        <v>58</v>
      </c>
      <c r="I148">
        <f>ROUND(97.16/100,9)</f>
        <v>0.97160000000000002</v>
      </c>
      <c r="J148">
        <v>0</v>
      </c>
      <c r="O148">
        <f t="shared" si="130"/>
        <v>11827.33</v>
      </c>
      <c r="P148">
        <f t="shared" si="131"/>
        <v>1751.44</v>
      </c>
      <c r="Q148">
        <f t="shared" si="132"/>
        <v>169.27</v>
      </c>
      <c r="R148">
        <f t="shared" si="133"/>
        <v>14.96</v>
      </c>
      <c r="S148">
        <f t="shared" si="134"/>
        <v>9906.6200000000008</v>
      </c>
      <c r="T148">
        <f t="shared" si="135"/>
        <v>0</v>
      </c>
      <c r="U148">
        <f t="shared" si="136"/>
        <v>30.134659799999998</v>
      </c>
      <c r="V148">
        <f t="shared" si="137"/>
        <v>3.6435000000000002E-2</v>
      </c>
      <c r="W148">
        <f t="shared" si="138"/>
        <v>0</v>
      </c>
      <c r="X148">
        <f t="shared" si="139"/>
        <v>12203.54</v>
      </c>
      <c r="Y148">
        <f t="shared" si="140"/>
        <v>7441.19</v>
      </c>
      <c r="AA148">
        <v>42244845</v>
      </c>
      <c r="AB148">
        <f t="shared" si="141"/>
        <v>505.52249999999998</v>
      </c>
      <c r="AC148">
        <f t="shared" si="142"/>
        <v>132.84</v>
      </c>
      <c r="AD148">
        <f>ROUND(((((ET148*1.25))-((EU148*1.25)))+AE148),6)</f>
        <v>33.375</v>
      </c>
      <c r="AE148">
        <f>ROUND(((EU148*1.25)),6)</f>
        <v>0.51249999999999996</v>
      </c>
      <c r="AF148">
        <f>ROUND(((EV148*1.15)),6)</f>
        <v>339.3075</v>
      </c>
      <c r="AG148">
        <f t="shared" si="143"/>
        <v>0</v>
      </c>
      <c r="AH148">
        <f>((EW148*1.15))</f>
        <v>31.015499999999996</v>
      </c>
      <c r="AI148">
        <f>((EX148*1.25))</f>
        <v>3.7499999999999999E-2</v>
      </c>
      <c r="AJ148">
        <f t="shared" si="144"/>
        <v>0</v>
      </c>
      <c r="AK148">
        <v>454.59</v>
      </c>
      <c r="AL148">
        <v>132.84</v>
      </c>
      <c r="AM148">
        <v>26.7</v>
      </c>
      <c r="AN148">
        <v>0.41</v>
      </c>
      <c r="AO148">
        <v>295.05</v>
      </c>
      <c r="AP148">
        <v>0</v>
      </c>
      <c r="AQ148">
        <v>26.97</v>
      </c>
      <c r="AR148">
        <v>0.03</v>
      </c>
      <c r="AS148">
        <v>0</v>
      </c>
      <c r="AT148">
        <v>123</v>
      </c>
      <c r="AU148">
        <v>75</v>
      </c>
      <c r="AV148">
        <v>1</v>
      </c>
      <c r="AW148">
        <v>1</v>
      </c>
      <c r="AZ148">
        <v>1</v>
      </c>
      <c r="BA148">
        <v>30.05</v>
      </c>
      <c r="BB148">
        <v>5.22</v>
      </c>
      <c r="BC148">
        <v>13.57</v>
      </c>
      <c r="BD148" t="s">
        <v>3</v>
      </c>
      <c r="BE148" t="s">
        <v>3</v>
      </c>
      <c r="BF148" t="s">
        <v>3</v>
      </c>
      <c r="BG148" t="s">
        <v>3</v>
      </c>
      <c r="BH148">
        <v>0</v>
      </c>
      <c r="BI148">
        <v>1</v>
      </c>
      <c r="BJ148" t="s">
        <v>78</v>
      </c>
      <c r="BM148">
        <v>11001</v>
      </c>
      <c r="BN148">
        <v>0</v>
      </c>
      <c r="BO148" t="s">
        <v>76</v>
      </c>
      <c r="BP148">
        <v>1</v>
      </c>
      <c r="BQ148">
        <v>2</v>
      </c>
      <c r="BR148">
        <v>0</v>
      </c>
      <c r="BS148">
        <v>30.05</v>
      </c>
      <c r="BT148">
        <v>1</v>
      </c>
      <c r="BU148">
        <v>1</v>
      </c>
      <c r="BV148">
        <v>1</v>
      </c>
      <c r="BW148">
        <v>1</v>
      </c>
      <c r="BX148">
        <v>1</v>
      </c>
      <c r="BY148" t="s">
        <v>3</v>
      </c>
      <c r="BZ148">
        <v>123</v>
      </c>
      <c r="CA148">
        <v>75</v>
      </c>
      <c r="CE148">
        <v>0</v>
      </c>
      <c r="CF148">
        <v>0</v>
      </c>
      <c r="CG148">
        <v>0</v>
      </c>
      <c r="CM148">
        <v>0</v>
      </c>
      <c r="CN148" t="s">
        <v>575</v>
      </c>
      <c r="CO148">
        <v>0</v>
      </c>
      <c r="CP148">
        <f t="shared" si="145"/>
        <v>11827.330000000002</v>
      </c>
      <c r="CQ148">
        <f t="shared" si="146"/>
        <v>1802.6388000000002</v>
      </c>
      <c r="CR148">
        <f t="shared" si="147"/>
        <v>174.2175</v>
      </c>
      <c r="CS148">
        <f t="shared" si="148"/>
        <v>15.400625</v>
      </c>
      <c r="CT148">
        <f t="shared" si="149"/>
        <v>10196.190375</v>
      </c>
      <c r="CU148">
        <f t="shared" si="150"/>
        <v>0</v>
      </c>
      <c r="CV148">
        <f t="shared" si="151"/>
        <v>31.015499999999996</v>
      </c>
      <c r="CW148">
        <f t="shared" si="152"/>
        <v>3.7499999999999999E-2</v>
      </c>
      <c r="CX148">
        <f t="shared" si="153"/>
        <v>0</v>
      </c>
      <c r="CY148">
        <f t="shared" si="154"/>
        <v>12203.5434</v>
      </c>
      <c r="CZ148">
        <f t="shared" si="155"/>
        <v>7441.1850000000004</v>
      </c>
      <c r="DC148" t="s">
        <v>3</v>
      </c>
      <c r="DD148" t="s">
        <v>3</v>
      </c>
      <c r="DE148" t="s">
        <v>33</v>
      </c>
      <c r="DF148" t="s">
        <v>33</v>
      </c>
      <c r="DG148" t="s">
        <v>34</v>
      </c>
      <c r="DH148" t="s">
        <v>3</v>
      </c>
      <c r="DI148" t="s">
        <v>34</v>
      </c>
      <c r="DJ148" t="s">
        <v>33</v>
      </c>
      <c r="DK148" t="s">
        <v>3</v>
      </c>
      <c r="DL148" t="s">
        <v>3</v>
      </c>
      <c r="DM148" t="s">
        <v>3</v>
      </c>
      <c r="DN148">
        <v>0</v>
      </c>
      <c r="DO148">
        <v>0</v>
      </c>
      <c r="DP148">
        <v>1</v>
      </c>
      <c r="DQ148">
        <v>1</v>
      </c>
      <c r="DU148">
        <v>1005</v>
      </c>
      <c r="DV148" t="s">
        <v>58</v>
      </c>
      <c r="DW148" t="s">
        <v>58</v>
      </c>
      <c r="DX148">
        <v>100</v>
      </c>
      <c r="EE148">
        <v>42018652</v>
      </c>
      <c r="EF148">
        <v>2</v>
      </c>
      <c r="EG148" t="s">
        <v>35</v>
      </c>
      <c r="EH148">
        <v>0</v>
      </c>
      <c r="EI148" t="s">
        <v>3</v>
      </c>
      <c r="EJ148">
        <v>1</v>
      </c>
      <c r="EK148">
        <v>11001</v>
      </c>
      <c r="EL148" t="s">
        <v>79</v>
      </c>
      <c r="EM148" t="s">
        <v>80</v>
      </c>
      <c r="EO148" t="s">
        <v>38</v>
      </c>
      <c r="EQ148">
        <v>0</v>
      </c>
      <c r="ER148">
        <v>454.59</v>
      </c>
      <c r="ES148">
        <v>132.84</v>
      </c>
      <c r="ET148">
        <v>26.7</v>
      </c>
      <c r="EU148">
        <v>0.41</v>
      </c>
      <c r="EV148">
        <v>295.05</v>
      </c>
      <c r="EW148">
        <v>26.97</v>
      </c>
      <c r="EX148">
        <v>0.03</v>
      </c>
      <c r="EY148">
        <v>0</v>
      </c>
      <c r="FQ148">
        <v>0</v>
      </c>
      <c r="FR148">
        <f t="shared" si="156"/>
        <v>0</v>
      </c>
      <c r="FS148">
        <v>0</v>
      </c>
      <c r="FX148">
        <v>123</v>
      </c>
      <c r="FY148">
        <v>75</v>
      </c>
      <c r="GA148" t="s">
        <v>3</v>
      </c>
      <c r="GD148">
        <v>1</v>
      </c>
      <c r="GF148">
        <v>1417684422</v>
      </c>
      <c r="GG148">
        <v>2</v>
      </c>
      <c r="GH148">
        <v>1</v>
      </c>
      <c r="GI148">
        <v>2</v>
      </c>
      <c r="GJ148">
        <v>0</v>
      </c>
      <c r="GK148">
        <v>0</v>
      </c>
      <c r="GL148">
        <f t="shared" si="157"/>
        <v>0</v>
      </c>
      <c r="GM148">
        <f t="shared" si="158"/>
        <v>31472.06</v>
      </c>
      <c r="GN148">
        <f t="shared" si="159"/>
        <v>31472.06</v>
      </c>
      <c r="GO148">
        <f t="shared" si="160"/>
        <v>0</v>
      </c>
      <c r="GP148">
        <f t="shared" si="161"/>
        <v>0</v>
      </c>
      <c r="GR148">
        <v>0</v>
      </c>
      <c r="GS148">
        <v>3</v>
      </c>
      <c r="GT148">
        <v>0</v>
      </c>
      <c r="GU148" t="s">
        <v>3</v>
      </c>
      <c r="GV148">
        <f t="shared" si="162"/>
        <v>0</v>
      </c>
      <c r="GW148">
        <v>1</v>
      </c>
      <c r="GX148">
        <f t="shared" si="163"/>
        <v>0</v>
      </c>
      <c r="HA148">
        <v>0</v>
      </c>
      <c r="HB148">
        <v>0</v>
      </c>
      <c r="HC148">
        <f t="shared" si="164"/>
        <v>0</v>
      </c>
      <c r="IK148">
        <v>0</v>
      </c>
    </row>
    <row r="149" spans="1:255" x14ac:dyDescent="0.2">
      <c r="A149" s="2">
        <v>17</v>
      </c>
      <c r="B149" s="2">
        <v>1</v>
      </c>
      <c r="C149" s="2">
        <f>ROW(SmtRes!A297)</f>
        <v>297</v>
      </c>
      <c r="D149" s="2">
        <f>ROW(EtalonRes!A264)</f>
        <v>264</v>
      </c>
      <c r="E149" s="2" t="s">
        <v>116</v>
      </c>
      <c r="F149" s="2" t="s">
        <v>82</v>
      </c>
      <c r="G149" s="2" t="s">
        <v>83</v>
      </c>
      <c r="H149" s="2" t="s">
        <v>58</v>
      </c>
      <c r="I149" s="2">
        <f>ROUND(97.16/100,9)</f>
        <v>0.97160000000000002</v>
      </c>
      <c r="J149" s="2">
        <v>0</v>
      </c>
      <c r="K149" s="2"/>
      <c r="L149" s="2"/>
      <c r="M149" s="2"/>
      <c r="N149" s="2"/>
      <c r="O149" s="2">
        <f t="shared" si="130"/>
        <v>13820.4</v>
      </c>
      <c r="P149" s="2">
        <f t="shared" si="131"/>
        <v>8244.41</v>
      </c>
      <c r="Q149" s="2">
        <f t="shared" si="132"/>
        <v>557.28</v>
      </c>
      <c r="R149" s="2">
        <f t="shared" si="133"/>
        <v>80.540000000000006</v>
      </c>
      <c r="S149" s="2">
        <f t="shared" si="134"/>
        <v>5018.71</v>
      </c>
      <c r="T149" s="2">
        <f t="shared" si="135"/>
        <v>0</v>
      </c>
      <c r="U149" s="2">
        <f t="shared" si="136"/>
        <v>19.564623400000002</v>
      </c>
      <c r="V149" s="2">
        <f t="shared" si="137"/>
        <v>0.21860999999999997</v>
      </c>
      <c r="W149" s="2">
        <f t="shared" si="138"/>
        <v>0</v>
      </c>
      <c r="X149" s="2">
        <f t="shared" si="139"/>
        <v>6119.1</v>
      </c>
      <c r="Y149" s="2">
        <f t="shared" si="140"/>
        <v>3314.51</v>
      </c>
      <c r="Z149" s="2"/>
      <c r="AA149" s="2">
        <v>42244862</v>
      </c>
      <c r="AB149" s="2">
        <f t="shared" si="141"/>
        <v>1829.7284999999999</v>
      </c>
      <c r="AC149" s="2">
        <f t="shared" si="142"/>
        <v>1540</v>
      </c>
      <c r="AD149" s="2">
        <f>ROUND(((((ET149*1.25))-((EU149*1.25)))+AE149),6)</f>
        <v>100.45</v>
      </c>
      <c r="AE149" s="2">
        <f>ROUND(((EU149*1.25)),6)</f>
        <v>3.0375000000000001</v>
      </c>
      <c r="AF149" s="2">
        <f>ROUND(((EV149*1.15)),6)</f>
        <v>189.27850000000001</v>
      </c>
      <c r="AG149" s="2">
        <f t="shared" si="143"/>
        <v>0</v>
      </c>
      <c r="AH149" s="2">
        <f>((EW149*1.15))</f>
        <v>20.136500000000002</v>
      </c>
      <c r="AI149" s="2">
        <f>((EX149*1.25))</f>
        <v>0.22499999999999998</v>
      </c>
      <c r="AJ149" s="2">
        <f t="shared" si="144"/>
        <v>0</v>
      </c>
      <c r="AK149" s="2">
        <v>1784.95</v>
      </c>
      <c r="AL149" s="2">
        <v>1540</v>
      </c>
      <c r="AM149" s="2">
        <v>80.36</v>
      </c>
      <c r="AN149" s="2">
        <v>2.4300000000000002</v>
      </c>
      <c r="AO149" s="2">
        <v>164.59</v>
      </c>
      <c r="AP149" s="2">
        <v>0</v>
      </c>
      <c r="AQ149" s="2">
        <v>17.510000000000002</v>
      </c>
      <c r="AR149" s="2">
        <v>0.18</v>
      </c>
      <c r="AS149" s="2">
        <v>0</v>
      </c>
      <c r="AT149" s="2">
        <v>120</v>
      </c>
      <c r="AU149" s="2">
        <v>65</v>
      </c>
      <c r="AV149" s="2">
        <v>1</v>
      </c>
      <c r="AW149" s="2">
        <v>1</v>
      </c>
      <c r="AX149" s="2"/>
      <c r="AY149" s="2"/>
      <c r="AZ149" s="2">
        <v>1</v>
      </c>
      <c r="BA149" s="2">
        <v>27.29</v>
      </c>
      <c r="BB149" s="2">
        <v>5.71</v>
      </c>
      <c r="BC149" s="2">
        <v>5.51</v>
      </c>
      <c r="BD149" s="2" t="s">
        <v>3</v>
      </c>
      <c r="BE149" s="2" t="s">
        <v>3</v>
      </c>
      <c r="BF149" s="2" t="s">
        <v>3</v>
      </c>
      <c r="BG149" s="2" t="s">
        <v>3</v>
      </c>
      <c r="BH149" s="2">
        <v>0</v>
      </c>
      <c r="BI149" s="2">
        <v>1</v>
      </c>
      <c r="BJ149" s="2" t="s">
        <v>84</v>
      </c>
      <c r="BK149" s="2"/>
      <c r="BL149" s="2"/>
      <c r="BM149" s="2">
        <v>12001</v>
      </c>
      <c r="BN149" s="2">
        <v>0</v>
      </c>
      <c r="BO149" s="2" t="s">
        <v>82</v>
      </c>
      <c r="BP149" s="2">
        <v>1</v>
      </c>
      <c r="BQ149" s="2">
        <v>2</v>
      </c>
      <c r="BR149" s="2">
        <v>0</v>
      </c>
      <c r="BS149" s="2">
        <v>27.29</v>
      </c>
      <c r="BT149" s="2">
        <v>1</v>
      </c>
      <c r="BU149" s="2">
        <v>1</v>
      </c>
      <c r="BV149" s="2">
        <v>1</v>
      </c>
      <c r="BW149" s="2">
        <v>1</v>
      </c>
      <c r="BX149" s="2">
        <v>1</v>
      </c>
      <c r="BY149" s="2" t="s">
        <v>3</v>
      </c>
      <c r="BZ149" s="2">
        <v>120</v>
      </c>
      <c r="CA149" s="2">
        <v>65</v>
      </c>
      <c r="CB149" s="2"/>
      <c r="CC149" s="2"/>
      <c r="CD149" s="2"/>
      <c r="CE149" s="2">
        <v>0</v>
      </c>
      <c r="CF149" s="2">
        <v>0</v>
      </c>
      <c r="CG149" s="2">
        <v>0</v>
      </c>
      <c r="CH149" s="2"/>
      <c r="CI149" s="2"/>
      <c r="CJ149" s="2"/>
      <c r="CK149" s="2"/>
      <c r="CL149" s="2"/>
      <c r="CM149" s="2">
        <v>0</v>
      </c>
      <c r="CN149" s="2" t="s">
        <v>575</v>
      </c>
      <c r="CO149" s="2">
        <v>0</v>
      </c>
      <c r="CP149" s="2">
        <f t="shared" si="145"/>
        <v>13820.400000000001</v>
      </c>
      <c r="CQ149" s="2">
        <f t="shared" si="146"/>
        <v>8485.4</v>
      </c>
      <c r="CR149" s="2">
        <f t="shared" si="147"/>
        <v>573.56950000000006</v>
      </c>
      <c r="CS149" s="2">
        <f t="shared" si="148"/>
        <v>82.893375000000006</v>
      </c>
      <c r="CT149" s="2">
        <f t="shared" si="149"/>
        <v>5165.4102650000004</v>
      </c>
      <c r="CU149" s="2">
        <f t="shared" si="150"/>
        <v>0</v>
      </c>
      <c r="CV149" s="2">
        <f t="shared" si="151"/>
        <v>20.136500000000002</v>
      </c>
      <c r="CW149" s="2">
        <f t="shared" si="152"/>
        <v>0.22499999999999998</v>
      </c>
      <c r="CX149" s="2">
        <f t="shared" si="153"/>
        <v>0</v>
      </c>
      <c r="CY149" s="2">
        <f t="shared" si="154"/>
        <v>6119.1</v>
      </c>
      <c r="CZ149" s="2">
        <f t="shared" si="155"/>
        <v>3314.5124999999998</v>
      </c>
      <c r="DA149" s="2"/>
      <c r="DB149" s="2"/>
      <c r="DC149" s="2" t="s">
        <v>3</v>
      </c>
      <c r="DD149" s="2" t="s">
        <v>3</v>
      </c>
      <c r="DE149" s="2" t="s">
        <v>33</v>
      </c>
      <c r="DF149" s="2" t="s">
        <v>33</v>
      </c>
      <c r="DG149" s="2" t="s">
        <v>34</v>
      </c>
      <c r="DH149" s="2" t="s">
        <v>3</v>
      </c>
      <c r="DI149" s="2" t="s">
        <v>34</v>
      </c>
      <c r="DJ149" s="2" t="s">
        <v>33</v>
      </c>
      <c r="DK149" s="2" t="s">
        <v>3</v>
      </c>
      <c r="DL149" s="2" t="s">
        <v>3</v>
      </c>
      <c r="DM149" s="2" t="s">
        <v>3</v>
      </c>
      <c r="DN149" s="2">
        <v>0</v>
      </c>
      <c r="DO149" s="2">
        <v>0</v>
      </c>
      <c r="DP149" s="2">
        <v>1</v>
      </c>
      <c r="DQ149" s="2">
        <v>1</v>
      </c>
      <c r="DR149" s="2"/>
      <c r="DS149" s="2"/>
      <c r="DT149" s="2"/>
      <c r="DU149" s="2">
        <v>1005</v>
      </c>
      <c r="DV149" s="2" t="s">
        <v>58</v>
      </c>
      <c r="DW149" s="2" t="s">
        <v>58</v>
      </c>
      <c r="DX149" s="2">
        <v>100</v>
      </c>
      <c r="DY149" s="2"/>
      <c r="DZ149" s="2"/>
      <c r="EA149" s="2"/>
      <c r="EB149" s="2"/>
      <c r="EC149" s="2"/>
      <c r="ED149" s="2"/>
      <c r="EE149" s="2">
        <v>42018653</v>
      </c>
      <c r="EF149" s="2">
        <v>2</v>
      </c>
      <c r="EG149" s="2" t="s">
        <v>35</v>
      </c>
      <c r="EH149" s="2">
        <v>0</v>
      </c>
      <c r="EI149" s="2" t="s">
        <v>3</v>
      </c>
      <c r="EJ149" s="2">
        <v>1</v>
      </c>
      <c r="EK149" s="2">
        <v>12001</v>
      </c>
      <c r="EL149" s="2" t="s">
        <v>85</v>
      </c>
      <c r="EM149" s="2" t="s">
        <v>86</v>
      </c>
      <c r="EN149" s="2"/>
      <c r="EO149" s="2" t="s">
        <v>38</v>
      </c>
      <c r="EP149" s="2"/>
      <c r="EQ149" s="2">
        <v>0</v>
      </c>
      <c r="ER149" s="2">
        <v>1784.95</v>
      </c>
      <c r="ES149" s="2">
        <v>1540</v>
      </c>
      <c r="ET149" s="2">
        <v>80.36</v>
      </c>
      <c r="EU149" s="2">
        <v>2.4300000000000002</v>
      </c>
      <c r="EV149" s="2">
        <v>164.59</v>
      </c>
      <c r="EW149" s="2">
        <v>17.510000000000002</v>
      </c>
      <c r="EX149" s="2">
        <v>0.18</v>
      </c>
      <c r="EY149" s="2">
        <v>0</v>
      </c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>
        <v>0</v>
      </c>
      <c r="FR149" s="2">
        <f t="shared" si="156"/>
        <v>0</v>
      </c>
      <c r="FS149" s="2">
        <v>0</v>
      </c>
      <c r="FT149" s="2"/>
      <c r="FU149" s="2"/>
      <c r="FV149" s="2"/>
      <c r="FW149" s="2"/>
      <c r="FX149" s="2">
        <v>120</v>
      </c>
      <c r="FY149" s="2">
        <v>65</v>
      </c>
      <c r="FZ149" s="2"/>
      <c r="GA149" s="2" t="s">
        <v>3</v>
      </c>
      <c r="GB149" s="2"/>
      <c r="GC149" s="2"/>
      <c r="GD149" s="2">
        <v>1</v>
      </c>
      <c r="GE149" s="2"/>
      <c r="GF149" s="2">
        <v>1097055067</v>
      </c>
      <c r="GG149" s="2">
        <v>2</v>
      </c>
      <c r="GH149" s="2">
        <v>1</v>
      </c>
      <c r="GI149" s="2">
        <v>2</v>
      </c>
      <c r="GJ149" s="2">
        <v>0</v>
      </c>
      <c r="GK149" s="2">
        <v>0</v>
      </c>
      <c r="GL149" s="2">
        <f t="shared" si="157"/>
        <v>0</v>
      </c>
      <c r="GM149" s="2">
        <f t="shared" si="158"/>
        <v>23254.01</v>
      </c>
      <c r="GN149" s="2">
        <f t="shared" si="159"/>
        <v>23254.01</v>
      </c>
      <c r="GO149" s="2">
        <f t="shared" si="160"/>
        <v>0</v>
      </c>
      <c r="GP149" s="2">
        <f t="shared" si="161"/>
        <v>0</v>
      </c>
      <c r="GQ149" s="2"/>
      <c r="GR149" s="2">
        <v>0</v>
      </c>
      <c r="GS149" s="2">
        <v>3</v>
      </c>
      <c r="GT149" s="2">
        <v>0</v>
      </c>
      <c r="GU149" s="2" t="s">
        <v>3</v>
      </c>
      <c r="GV149" s="2">
        <f t="shared" si="162"/>
        <v>0</v>
      </c>
      <c r="GW149" s="2">
        <v>1</v>
      </c>
      <c r="GX149" s="2">
        <f t="shared" si="163"/>
        <v>0</v>
      </c>
      <c r="GY149" s="2"/>
      <c r="GZ149" s="2"/>
      <c r="HA149" s="2">
        <v>0</v>
      </c>
      <c r="HB149" s="2">
        <v>0</v>
      </c>
      <c r="HC149" s="2">
        <f t="shared" si="164"/>
        <v>0</v>
      </c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>
        <v>0</v>
      </c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x14ac:dyDescent="0.2">
      <c r="A150">
        <v>17</v>
      </c>
      <c r="B150">
        <v>1</v>
      </c>
      <c r="C150">
        <f>ROW(SmtRes!A310)</f>
        <v>310</v>
      </c>
      <c r="D150">
        <f>ROW(EtalonRes!A274)</f>
        <v>274</v>
      </c>
      <c r="E150" t="s">
        <v>116</v>
      </c>
      <c r="F150" t="s">
        <v>82</v>
      </c>
      <c r="G150" t="s">
        <v>83</v>
      </c>
      <c r="H150" t="s">
        <v>58</v>
      </c>
      <c r="I150">
        <f>ROUND(97.16/100,9)</f>
        <v>0.97160000000000002</v>
      </c>
      <c r="J150">
        <v>0</v>
      </c>
      <c r="O150">
        <f t="shared" si="130"/>
        <v>15007.8</v>
      </c>
      <c r="P150">
        <f t="shared" si="131"/>
        <v>8902.77</v>
      </c>
      <c r="Q150">
        <f t="shared" si="132"/>
        <v>578.75</v>
      </c>
      <c r="R150">
        <f t="shared" si="133"/>
        <v>88.68</v>
      </c>
      <c r="S150">
        <f t="shared" si="134"/>
        <v>5526.28</v>
      </c>
      <c r="T150">
        <f t="shared" si="135"/>
        <v>0</v>
      </c>
      <c r="U150">
        <f t="shared" si="136"/>
        <v>19.564623400000002</v>
      </c>
      <c r="V150">
        <f t="shared" si="137"/>
        <v>0.21860999999999997</v>
      </c>
      <c r="W150">
        <f t="shared" si="138"/>
        <v>0</v>
      </c>
      <c r="X150">
        <f t="shared" si="139"/>
        <v>6737.95</v>
      </c>
      <c r="Y150">
        <f t="shared" si="140"/>
        <v>3649.72</v>
      </c>
      <c r="AA150">
        <v>42244845</v>
      </c>
      <c r="AB150">
        <f t="shared" si="141"/>
        <v>1829.7284999999999</v>
      </c>
      <c r="AC150">
        <f t="shared" si="142"/>
        <v>1540</v>
      </c>
      <c r="AD150">
        <f>ROUND(((((ET150*1.25))-((EU150*1.25)))+AE150),6)</f>
        <v>100.45</v>
      </c>
      <c r="AE150">
        <f>ROUND(((EU150*1.25)),6)</f>
        <v>3.0375000000000001</v>
      </c>
      <c r="AF150">
        <f>ROUND(((EV150*1.15)),6)</f>
        <v>189.27850000000001</v>
      </c>
      <c r="AG150">
        <f t="shared" si="143"/>
        <v>0</v>
      </c>
      <c r="AH150">
        <f>((EW150*1.15))</f>
        <v>20.136500000000002</v>
      </c>
      <c r="AI150">
        <f>((EX150*1.25))</f>
        <v>0.22499999999999998</v>
      </c>
      <c r="AJ150">
        <f t="shared" si="144"/>
        <v>0</v>
      </c>
      <c r="AK150">
        <v>1784.95</v>
      </c>
      <c r="AL150">
        <v>1540</v>
      </c>
      <c r="AM150">
        <v>80.36</v>
      </c>
      <c r="AN150">
        <v>2.4300000000000002</v>
      </c>
      <c r="AO150">
        <v>164.59</v>
      </c>
      <c r="AP150">
        <v>0</v>
      </c>
      <c r="AQ150">
        <v>17.510000000000002</v>
      </c>
      <c r="AR150">
        <v>0.18</v>
      </c>
      <c r="AS150">
        <v>0</v>
      </c>
      <c r="AT150">
        <v>120</v>
      </c>
      <c r="AU150">
        <v>65</v>
      </c>
      <c r="AV150">
        <v>1</v>
      </c>
      <c r="AW150">
        <v>1</v>
      </c>
      <c r="AZ150">
        <v>1</v>
      </c>
      <c r="BA150">
        <v>30.05</v>
      </c>
      <c r="BB150">
        <v>5.93</v>
      </c>
      <c r="BC150">
        <v>5.95</v>
      </c>
      <c r="BD150" t="s">
        <v>3</v>
      </c>
      <c r="BE150" t="s">
        <v>3</v>
      </c>
      <c r="BF150" t="s">
        <v>3</v>
      </c>
      <c r="BG150" t="s">
        <v>3</v>
      </c>
      <c r="BH150">
        <v>0</v>
      </c>
      <c r="BI150">
        <v>1</v>
      </c>
      <c r="BJ150" t="s">
        <v>84</v>
      </c>
      <c r="BM150">
        <v>12001</v>
      </c>
      <c r="BN150">
        <v>0</v>
      </c>
      <c r="BO150" t="s">
        <v>82</v>
      </c>
      <c r="BP150">
        <v>1</v>
      </c>
      <c r="BQ150">
        <v>2</v>
      </c>
      <c r="BR150">
        <v>0</v>
      </c>
      <c r="BS150">
        <v>30.05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120</v>
      </c>
      <c r="CA150">
        <v>65</v>
      </c>
      <c r="CE150">
        <v>0</v>
      </c>
      <c r="CF150">
        <v>0</v>
      </c>
      <c r="CG150">
        <v>0</v>
      </c>
      <c r="CM150">
        <v>0</v>
      </c>
      <c r="CN150" t="s">
        <v>575</v>
      </c>
      <c r="CO150">
        <v>0</v>
      </c>
      <c r="CP150">
        <f t="shared" si="145"/>
        <v>15007.8</v>
      </c>
      <c r="CQ150">
        <f t="shared" si="146"/>
        <v>9163</v>
      </c>
      <c r="CR150">
        <f t="shared" si="147"/>
        <v>595.66849999999999</v>
      </c>
      <c r="CS150">
        <f t="shared" si="148"/>
        <v>91.276875000000004</v>
      </c>
      <c r="CT150">
        <f t="shared" si="149"/>
        <v>5687.8189250000005</v>
      </c>
      <c r="CU150">
        <f t="shared" si="150"/>
        <v>0</v>
      </c>
      <c r="CV150">
        <f t="shared" si="151"/>
        <v>20.136500000000002</v>
      </c>
      <c r="CW150">
        <f t="shared" si="152"/>
        <v>0.22499999999999998</v>
      </c>
      <c r="CX150">
        <f t="shared" si="153"/>
        <v>0</v>
      </c>
      <c r="CY150">
        <f t="shared" si="154"/>
        <v>6737.9519999999993</v>
      </c>
      <c r="CZ150">
        <f t="shared" si="155"/>
        <v>3649.7240000000002</v>
      </c>
      <c r="DC150" t="s">
        <v>3</v>
      </c>
      <c r="DD150" t="s">
        <v>3</v>
      </c>
      <c r="DE150" t="s">
        <v>33</v>
      </c>
      <c r="DF150" t="s">
        <v>33</v>
      </c>
      <c r="DG150" t="s">
        <v>34</v>
      </c>
      <c r="DH150" t="s">
        <v>3</v>
      </c>
      <c r="DI150" t="s">
        <v>34</v>
      </c>
      <c r="DJ150" t="s">
        <v>33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1005</v>
      </c>
      <c r="DV150" t="s">
        <v>58</v>
      </c>
      <c r="DW150" t="s">
        <v>58</v>
      </c>
      <c r="DX150">
        <v>100</v>
      </c>
      <c r="EE150">
        <v>42018653</v>
      </c>
      <c r="EF150">
        <v>2</v>
      </c>
      <c r="EG150" t="s">
        <v>35</v>
      </c>
      <c r="EH150">
        <v>0</v>
      </c>
      <c r="EI150" t="s">
        <v>3</v>
      </c>
      <c r="EJ150">
        <v>1</v>
      </c>
      <c r="EK150">
        <v>12001</v>
      </c>
      <c r="EL150" t="s">
        <v>85</v>
      </c>
      <c r="EM150" t="s">
        <v>86</v>
      </c>
      <c r="EO150" t="s">
        <v>38</v>
      </c>
      <c r="EQ150">
        <v>0</v>
      </c>
      <c r="ER150">
        <v>1784.95</v>
      </c>
      <c r="ES150">
        <v>1540</v>
      </c>
      <c r="ET150">
        <v>80.36</v>
      </c>
      <c r="EU150">
        <v>2.4300000000000002</v>
      </c>
      <c r="EV150">
        <v>164.59</v>
      </c>
      <c r="EW150">
        <v>17.510000000000002</v>
      </c>
      <c r="EX150">
        <v>0.18</v>
      </c>
      <c r="EY150">
        <v>0</v>
      </c>
      <c r="FQ150">
        <v>0</v>
      </c>
      <c r="FR150">
        <f t="shared" si="156"/>
        <v>0</v>
      </c>
      <c r="FS150">
        <v>0</v>
      </c>
      <c r="FX150">
        <v>120</v>
      </c>
      <c r="FY150">
        <v>65</v>
      </c>
      <c r="GA150" t="s">
        <v>3</v>
      </c>
      <c r="GD150">
        <v>1</v>
      </c>
      <c r="GF150">
        <v>1097055067</v>
      </c>
      <c r="GG150">
        <v>2</v>
      </c>
      <c r="GH150">
        <v>1</v>
      </c>
      <c r="GI150">
        <v>2</v>
      </c>
      <c r="GJ150">
        <v>0</v>
      </c>
      <c r="GK150">
        <v>0</v>
      </c>
      <c r="GL150">
        <f t="shared" si="157"/>
        <v>0</v>
      </c>
      <c r="GM150">
        <f t="shared" si="158"/>
        <v>25395.47</v>
      </c>
      <c r="GN150">
        <f t="shared" si="159"/>
        <v>25395.47</v>
      </c>
      <c r="GO150">
        <f t="shared" si="160"/>
        <v>0</v>
      </c>
      <c r="GP150">
        <f t="shared" si="161"/>
        <v>0</v>
      </c>
      <c r="GR150">
        <v>0</v>
      </c>
      <c r="GS150">
        <v>3</v>
      </c>
      <c r="GT150">
        <v>0</v>
      </c>
      <c r="GU150" t="s">
        <v>3</v>
      </c>
      <c r="GV150">
        <f t="shared" si="162"/>
        <v>0</v>
      </c>
      <c r="GW150">
        <v>1</v>
      </c>
      <c r="GX150">
        <f t="shared" si="163"/>
        <v>0</v>
      </c>
      <c r="HA150">
        <v>0</v>
      </c>
      <c r="HB150">
        <v>0</v>
      </c>
      <c r="HC150">
        <f t="shared" si="164"/>
        <v>0</v>
      </c>
      <c r="IK150">
        <v>0</v>
      </c>
    </row>
    <row r="151" spans="1:255" x14ac:dyDescent="0.2">
      <c r="A151" s="2">
        <v>18</v>
      </c>
      <c r="B151" s="2">
        <v>1</v>
      </c>
      <c r="C151" s="2">
        <v>294</v>
      </c>
      <c r="D151" s="2"/>
      <c r="E151" s="2" t="s">
        <v>123</v>
      </c>
      <c r="F151" s="2" t="s">
        <v>67</v>
      </c>
      <c r="G151" s="2" t="s">
        <v>68</v>
      </c>
      <c r="H151" s="2" t="s">
        <v>49</v>
      </c>
      <c r="I151" s="2">
        <f>I149*J151</f>
        <v>-0.19043399999999999</v>
      </c>
      <c r="J151" s="2">
        <v>-0.19600041169205434</v>
      </c>
      <c r="K151" s="2"/>
      <c r="L151" s="2"/>
      <c r="M151" s="2"/>
      <c r="N151" s="2"/>
      <c r="O151" s="2">
        <f t="shared" si="130"/>
        <v>-3925.07</v>
      </c>
      <c r="P151" s="2">
        <f t="shared" si="131"/>
        <v>-3925.07</v>
      </c>
      <c r="Q151" s="2">
        <f t="shared" si="132"/>
        <v>0</v>
      </c>
      <c r="R151" s="2">
        <f t="shared" si="133"/>
        <v>0</v>
      </c>
      <c r="S151" s="2">
        <f t="shared" si="134"/>
        <v>0</v>
      </c>
      <c r="T151" s="2">
        <f t="shared" si="135"/>
        <v>0</v>
      </c>
      <c r="U151" s="2">
        <f t="shared" si="136"/>
        <v>0</v>
      </c>
      <c r="V151" s="2">
        <f t="shared" si="137"/>
        <v>0</v>
      </c>
      <c r="W151" s="2">
        <f t="shared" si="138"/>
        <v>-7.73</v>
      </c>
      <c r="X151" s="2">
        <f t="shared" si="139"/>
        <v>0</v>
      </c>
      <c r="Y151" s="2">
        <f t="shared" si="140"/>
        <v>0</v>
      </c>
      <c r="Z151" s="2"/>
      <c r="AA151" s="2">
        <v>42244862</v>
      </c>
      <c r="AB151" s="2">
        <f t="shared" si="141"/>
        <v>3390</v>
      </c>
      <c r="AC151" s="2">
        <f t="shared" si="142"/>
        <v>3390</v>
      </c>
      <c r="AD151" s="2">
        <f t="shared" ref="AD151:AD156" si="165">ROUND((((ET151)-(EU151))+AE151),6)</f>
        <v>0</v>
      </c>
      <c r="AE151" s="2">
        <f t="shared" ref="AE151:AF156" si="166">ROUND((EU151),6)</f>
        <v>0</v>
      </c>
      <c r="AF151" s="2">
        <f t="shared" si="166"/>
        <v>0</v>
      </c>
      <c r="AG151" s="2">
        <f t="shared" si="143"/>
        <v>0</v>
      </c>
      <c r="AH151" s="2">
        <f t="shared" ref="AH151:AI156" si="167">(EW151)</f>
        <v>0</v>
      </c>
      <c r="AI151" s="2">
        <f t="shared" si="167"/>
        <v>0</v>
      </c>
      <c r="AJ151" s="2">
        <f t="shared" si="144"/>
        <v>40.6</v>
      </c>
      <c r="AK151" s="2">
        <v>3390</v>
      </c>
      <c r="AL151" s="2">
        <v>3390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40.6</v>
      </c>
      <c r="AT151" s="2">
        <v>120</v>
      </c>
      <c r="AU151" s="2">
        <v>65</v>
      </c>
      <c r="AV151" s="2">
        <v>1</v>
      </c>
      <c r="AW151" s="2">
        <v>1</v>
      </c>
      <c r="AX151" s="2"/>
      <c r="AY151" s="2"/>
      <c r="AZ151" s="2">
        <v>1</v>
      </c>
      <c r="BA151" s="2">
        <v>1</v>
      </c>
      <c r="BB151" s="2">
        <v>1</v>
      </c>
      <c r="BC151" s="2">
        <v>6.08</v>
      </c>
      <c r="BD151" s="2" t="s">
        <v>3</v>
      </c>
      <c r="BE151" s="2" t="s">
        <v>3</v>
      </c>
      <c r="BF151" s="2" t="s">
        <v>3</v>
      </c>
      <c r="BG151" s="2" t="s">
        <v>3</v>
      </c>
      <c r="BH151" s="2">
        <v>3</v>
      </c>
      <c r="BI151" s="2">
        <v>1</v>
      </c>
      <c r="BJ151" s="2" t="s">
        <v>69</v>
      </c>
      <c r="BK151" s="2"/>
      <c r="BL151" s="2"/>
      <c r="BM151" s="2">
        <v>12001</v>
      </c>
      <c r="BN151" s="2">
        <v>0</v>
      </c>
      <c r="BO151" s="2" t="s">
        <v>67</v>
      </c>
      <c r="BP151" s="2">
        <v>1</v>
      </c>
      <c r="BQ151" s="2">
        <v>2</v>
      </c>
      <c r="BR151" s="2">
        <v>0</v>
      </c>
      <c r="BS151" s="2">
        <v>1</v>
      </c>
      <c r="BT151" s="2">
        <v>1</v>
      </c>
      <c r="BU151" s="2">
        <v>1</v>
      </c>
      <c r="BV151" s="2">
        <v>1</v>
      </c>
      <c r="BW151" s="2">
        <v>1</v>
      </c>
      <c r="BX151" s="2">
        <v>1</v>
      </c>
      <c r="BY151" s="2" t="s">
        <v>3</v>
      </c>
      <c r="BZ151" s="2">
        <v>120</v>
      </c>
      <c r="CA151" s="2">
        <v>65</v>
      </c>
      <c r="CB151" s="2"/>
      <c r="CC151" s="2"/>
      <c r="CD151" s="2"/>
      <c r="CE151" s="2">
        <v>0</v>
      </c>
      <c r="CF151" s="2">
        <v>0</v>
      </c>
      <c r="CG151" s="2">
        <v>0</v>
      </c>
      <c r="CH151" s="2"/>
      <c r="CI151" s="2"/>
      <c r="CJ151" s="2"/>
      <c r="CK151" s="2"/>
      <c r="CL151" s="2"/>
      <c r="CM151" s="2">
        <v>0</v>
      </c>
      <c r="CN151" s="2" t="s">
        <v>3</v>
      </c>
      <c r="CO151" s="2">
        <v>0</v>
      </c>
      <c r="CP151" s="2">
        <f t="shared" si="145"/>
        <v>-3925.07</v>
      </c>
      <c r="CQ151" s="2">
        <f t="shared" si="146"/>
        <v>20611.2</v>
      </c>
      <c r="CR151" s="2">
        <f t="shared" si="147"/>
        <v>0</v>
      </c>
      <c r="CS151" s="2">
        <f t="shared" si="148"/>
        <v>0</v>
      </c>
      <c r="CT151" s="2">
        <f t="shared" si="149"/>
        <v>0</v>
      </c>
      <c r="CU151" s="2">
        <f t="shared" si="150"/>
        <v>0</v>
      </c>
      <c r="CV151" s="2">
        <f t="shared" si="151"/>
        <v>0</v>
      </c>
      <c r="CW151" s="2">
        <f t="shared" si="152"/>
        <v>0</v>
      </c>
      <c r="CX151" s="2">
        <f t="shared" si="153"/>
        <v>40.6</v>
      </c>
      <c r="CY151" s="2">
        <f t="shared" si="154"/>
        <v>0</v>
      </c>
      <c r="CZ151" s="2">
        <f t="shared" si="155"/>
        <v>0</v>
      </c>
      <c r="DA151" s="2"/>
      <c r="DB151" s="2"/>
      <c r="DC151" s="2" t="s">
        <v>3</v>
      </c>
      <c r="DD151" s="2" t="s">
        <v>3</v>
      </c>
      <c r="DE151" s="2" t="s">
        <v>3</v>
      </c>
      <c r="DF151" s="2" t="s">
        <v>3</v>
      </c>
      <c r="DG151" s="2" t="s">
        <v>3</v>
      </c>
      <c r="DH151" s="2" t="s">
        <v>3</v>
      </c>
      <c r="DI151" s="2" t="s">
        <v>3</v>
      </c>
      <c r="DJ151" s="2" t="s">
        <v>3</v>
      </c>
      <c r="DK151" s="2" t="s">
        <v>3</v>
      </c>
      <c r="DL151" s="2" t="s">
        <v>3</v>
      </c>
      <c r="DM151" s="2" t="s">
        <v>3</v>
      </c>
      <c r="DN151" s="2">
        <v>0</v>
      </c>
      <c r="DO151" s="2">
        <v>0</v>
      </c>
      <c r="DP151" s="2">
        <v>1</v>
      </c>
      <c r="DQ151" s="2">
        <v>1</v>
      </c>
      <c r="DR151" s="2"/>
      <c r="DS151" s="2"/>
      <c r="DT151" s="2"/>
      <c r="DU151" s="2">
        <v>1009</v>
      </c>
      <c r="DV151" s="2" t="s">
        <v>49</v>
      </c>
      <c r="DW151" s="2" t="s">
        <v>49</v>
      </c>
      <c r="DX151" s="2">
        <v>1000</v>
      </c>
      <c r="DY151" s="2"/>
      <c r="DZ151" s="2"/>
      <c r="EA151" s="2"/>
      <c r="EB151" s="2"/>
      <c r="EC151" s="2"/>
      <c r="ED151" s="2"/>
      <c r="EE151" s="2">
        <v>42018653</v>
      </c>
      <c r="EF151" s="2">
        <v>2</v>
      </c>
      <c r="EG151" s="2" t="s">
        <v>35</v>
      </c>
      <c r="EH151" s="2">
        <v>0</v>
      </c>
      <c r="EI151" s="2" t="s">
        <v>3</v>
      </c>
      <c r="EJ151" s="2">
        <v>1</v>
      </c>
      <c r="EK151" s="2">
        <v>12001</v>
      </c>
      <c r="EL151" s="2" t="s">
        <v>85</v>
      </c>
      <c r="EM151" s="2" t="s">
        <v>86</v>
      </c>
      <c r="EN151" s="2"/>
      <c r="EO151" s="2" t="s">
        <v>3</v>
      </c>
      <c r="EP151" s="2"/>
      <c r="EQ151" s="2">
        <v>0</v>
      </c>
      <c r="ER151" s="2">
        <v>3390</v>
      </c>
      <c r="ES151" s="2">
        <v>3390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>
        <v>0</v>
      </c>
      <c r="FR151" s="2">
        <f t="shared" si="156"/>
        <v>0</v>
      </c>
      <c r="FS151" s="2">
        <v>0</v>
      </c>
      <c r="FT151" s="2"/>
      <c r="FU151" s="2"/>
      <c r="FV151" s="2"/>
      <c r="FW151" s="2"/>
      <c r="FX151" s="2">
        <v>120</v>
      </c>
      <c r="FY151" s="2">
        <v>65</v>
      </c>
      <c r="FZ151" s="2"/>
      <c r="GA151" s="2" t="s">
        <v>3</v>
      </c>
      <c r="GB151" s="2"/>
      <c r="GC151" s="2"/>
      <c r="GD151" s="2">
        <v>1</v>
      </c>
      <c r="GE151" s="2"/>
      <c r="GF151" s="2">
        <v>-1622221180</v>
      </c>
      <c r="GG151" s="2">
        <v>2</v>
      </c>
      <c r="GH151" s="2">
        <v>1</v>
      </c>
      <c r="GI151" s="2">
        <v>2</v>
      </c>
      <c r="GJ151" s="2">
        <v>0</v>
      </c>
      <c r="GK151" s="2">
        <v>0</v>
      </c>
      <c r="GL151" s="2">
        <f t="shared" si="157"/>
        <v>0</v>
      </c>
      <c r="GM151" s="2">
        <f t="shared" si="158"/>
        <v>-3925.07</v>
      </c>
      <c r="GN151" s="2">
        <f t="shared" si="159"/>
        <v>-3925.07</v>
      </c>
      <c r="GO151" s="2">
        <f t="shared" si="160"/>
        <v>0</v>
      </c>
      <c r="GP151" s="2">
        <f t="shared" si="161"/>
        <v>0</v>
      </c>
      <c r="GQ151" s="2"/>
      <c r="GR151" s="2">
        <v>0</v>
      </c>
      <c r="GS151" s="2">
        <v>3</v>
      </c>
      <c r="GT151" s="2">
        <v>0</v>
      </c>
      <c r="GU151" s="2" t="s">
        <v>3</v>
      </c>
      <c r="GV151" s="2">
        <f t="shared" si="162"/>
        <v>0</v>
      </c>
      <c r="GW151" s="2">
        <v>1</v>
      </c>
      <c r="GX151" s="2">
        <f t="shared" si="163"/>
        <v>0</v>
      </c>
      <c r="GY151" s="2"/>
      <c r="GZ151" s="2"/>
      <c r="HA151" s="2">
        <v>0</v>
      </c>
      <c r="HB151" s="2">
        <v>0</v>
      </c>
      <c r="HC151" s="2">
        <f t="shared" si="164"/>
        <v>0</v>
      </c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>
        <v>0</v>
      </c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x14ac:dyDescent="0.2">
      <c r="A152">
        <v>18</v>
      </c>
      <c r="B152">
        <v>1</v>
      </c>
      <c r="C152">
        <v>307</v>
      </c>
      <c r="E152" t="s">
        <v>123</v>
      </c>
      <c r="F152" t="s">
        <v>67</v>
      </c>
      <c r="G152" t="s">
        <v>68</v>
      </c>
      <c r="H152" t="s">
        <v>49</v>
      </c>
      <c r="I152">
        <f>I150*J152</f>
        <v>-0.19043399999999999</v>
      </c>
      <c r="J152">
        <v>-0.19600041169205434</v>
      </c>
      <c r="O152">
        <f t="shared" si="130"/>
        <v>-4015.45</v>
      </c>
      <c r="P152">
        <f t="shared" si="131"/>
        <v>-4015.45</v>
      </c>
      <c r="Q152">
        <f t="shared" si="132"/>
        <v>0</v>
      </c>
      <c r="R152">
        <f t="shared" si="133"/>
        <v>0</v>
      </c>
      <c r="S152">
        <f t="shared" si="134"/>
        <v>0</v>
      </c>
      <c r="T152">
        <f t="shared" si="135"/>
        <v>0</v>
      </c>
      <c r="U152">
        <f t="shared" si="136"/>
        <v>0</v>
      </c>
      <c r="V152">
        <f t="shared" si="137"/>
        <v>0</v>
      </c>
      <c r="W152">
        <f t="shared" si="138"/>
        <v>-7.73</v>
      </c>
      <c r="X152">
        <f t="shared" si="139"/>
        <v>0</v>
      </c>
      <c r="Y152">
        <f t="shared" si="140"/>
        <v>0</v>
      </c>
      <c r="AA152">
        <v>42244845</v>
      </c>
      <c r="AB152">
        <f t="shared" si="141"/>
        <v>3390</v>
      </c>
      <c r="AC152">
        <f t="shared" si="142"/>
        <v>3390</v>
      </c>
      <c r="AD152">
        <f t="shared" si="165"/>
        <v>0</v>
      </c>
      <c r="AE152">
        <f t="shared" si="166"/>
        <v>0</v>
      </c>
      <c r="AF152">
        <f t="shared" si="166"/>
        <v>0</v>
      </c>
      <c r="AG152">
        <f t="shared" si="143"/>
        <v>0</v>
      </c>
      <c r="AH152">
        <f t="shared" si="167"/>
        <v>0</v>
      </c>
      <c r="AI152">
        <f t="shared" si="167"/>
        <v>0</v>
      </c>
      <c r="AJ152">
        <f t="shared" si="144"/>
        <v>40.6</v>
      </c>
      <c r="AK152">
        <v>3390</v>
      </c>
      <c r="AL152">
        <v>3390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40.6</v>
      </c>
      <c r="AT152">
        <v>120</v>
      </c>
      <c r="AU152">
        <v>65</v>
      </c>
      <c r="AV152">
        <v>1</v>
      </c>
      <c r="AW152">
        <v>1</v>
      </c>
      <c r="AZ152">
        <v>1</v>
      </c>
      <c r="BA152">
        <v>1</v>
      </c>
      <c r="BB152">
        <v>1</v>
      </c>
      <c r="BC152">
        <v>6.22</v>
      </c>
      <c r="BD152" t="s">
        <v>3</v>
      </c>
      <c r="BE152" t="s">
        <v>3</v>
      </c>
      <c r="BF152" t="s">
        <v>3</v>
      </c>
      <c r="BG152" t="s">
        <v>3</v>
      </c>
      <c r="BH152">
        <v>3</v>
      </c>
      <c r="BI152">
        <v>1</v>
      </c>
      <c r="BJ152" t="s">
        <v>69</v>
      </c>
      <c r="BM152">
        <v>12001</v>
      </c>
      <c r="BN152">
        <v>0</v>
      </c>
      <c r="BO152" t="s">
        <v>67</v>
      </c>
      <c r="BP152">
        <v>1</v>
      </c>
      <c r="BQ152">
        <v>2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120</v>
      </c>
      <c r="CA152">
        <v>65</v>
      </c>
      <c r="CE152">
        <v>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 t="shared" si="145"/>
        <v>-4015.45</v>
      </c>
      <c r="CQ152">
        <f t="shared" si="146"/>
        <v>21085.8</v>
      </c>
      <c r="CR152">
        <f t="shared" si="147"/>
        <v>0</v>
      </c>
      <c r="CS152">
        <f t="shared" si="148"/>
        <v>0</v>
      </c>
      <c r="CT152">
        <f t="shared" si="149"/>
        <v>0</v>
      </c>
      <c r="CU152">
        <f t="shared" si="150"/>
        <v>0</v>
      </c>
      <c r="CV152">
        <f t="shared" si="151"/>
        <v>0</v>
      </c>
      <c r="CW152">
        <f t="shared" si="152"/>
        <v>0</v>
      </c>
      <c r="CX152">
        <f t="shared" si="153"/>
        <v>40.6</v>
      </c>
      <c r="CY152">
        <f t="shared" si="154"/>
        <v>0</v>
      </c>
      <c r="CZ152">
        <f t="shared" si="155"/>
        <v>0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1009</v>
      </c>
      <c r="DV152" t="s">
        <v>49</v>
      </c>
      <c r="DW152" t="s">
        <v>49</v>
      </c>
      <c r="DX152">
        <v>1000</v>
      </c>
      <c r="EE152">
        <v>42018653</v>
      </c>
      <c r="EF152">
        <v>2</v>
      </c>
      <c r="EG152" t="s">
        <v>35</v>
      </c>
      <c r="EH152">
        <v>0</v>
      </c>
      <c r="EI152" t="s">
        <v>3</v>
      </c>
      <c r="EJ152">
        <v>1</v>
      </c>
      <c r="EK152">
        <v>12001</v>
      </c>
      <c r="EL152" t="s">
        <v>85</v>
      </c>
      <c r="EM152" t="s">
        <v>86</v>
      </c>
      <c r="EO152" t="s">
        <v>3</v>
      </c>
      <c r="EQ152">
        <v>0</v>
      </c>
      <c r="ER152">
        <v>3390</v>
      </c>
      <c r="ES152">
        <v>3390</v>
      </c>
      <c r="ET152">
        <v>0</v>
      </c>
      <c r="EU152">
        <v>0</v>
      </c>
      <c r="EV152">
        <v>0</v>
      </c>
      <c r="EW152">
        <v>0</v>
      </c>
      <c r="EX152">
        <v>0</v>
      </c>
      <c r="FQ152">
        <v>0</v>
      </c>
      <c r="FR152">
        <f t="shared" si="156"/>
        <v>0</v>
      </c>
      <c r="FS152">
        <v>0</v>
      </c>
      <c r="FX152">
        <v>120</v>
      </c>
      <c r="FY152">
        <v>65</v>
      </c>
      <c r="GA152" t="s">
        <v>3</v>
      </c>
      <c r="GD152">
        <v>1</v>
      </c>
      <c r="GF152">
        <v>-1622221180</v>
      </c>
      <c r="GG152">
        <v>2</v>
      </c>
      <c r="GH152">
        <v>1</v>
      </c>
      <c r="GI152">
        <v>2</v>
      </c>
      <c r="GJ152">
        <v>0</v>
      </c>
      <c r="GK152">
        <v>0</v>
      </c>
      <c r="GL152">
        <f t="shared" si="157"/>
        <v>0</v>
      </c>
      <c r="GM152">
        <f t="shared" si="158"/>
        <v>-4015.45</v>
      </c>
      <c r="GN152">
        <f t="shared" si="159"/>
        <v>-4015.45</v>
      </c>
      <c r="GO152">
        <f t="shared" si="160"/>
        <v>0</v>
      </c>
      <c r="GP152">
        <f t="shared" si="161"/>
        <v>0</v>
      </c>
      <c r="GR152">
        <v>0</v>
      </c>
      <c r="GS152">
        <v>3</v>
      </c>
      <c r="GT152">
        <v>0</v>
      </c>
      <c r="GU152" t="s">
        <v>3</v>
      </c>
      <c r="GV152">
        <f t="shared" si="162"/>
        <v>0</v>
      </c>
      <c r="GW152">
        <v>1</v>
      </c>
      <c r="GX152">
        <f t="shared" si="163"/>
        <v>0</v>
      </c>
      <c r="HA152">
        <v>0</v>
      </c>
      <c r="HB152">
        <v>0</v>
      </c>
      <c r="HC152">
        <f t="shared" si="164"/>
        <v>0</v>
      </c>
      <c r="IK152">
        <v>0</v>
      </c>
    </row>
    <row r="153" spans="1:255" x14ac:dyDescent="0.2">
      <c r="A153" s="2">
        <v>18</v>
      </c>
      <c r="B153" s="2">
        <v>1</v>
      </c>
      <c r="C153" s="2">
        <v>296</v>
      </c>
      <c r="D153" s="2"/>
      <c r="E153" s="2" t="s">
        <v>127</v>
      </c>
      <c r="F153" s="2" t="s">
        <v>89</v>
      </c>
      <c r="G153" s="2" t="s">
        <v>90</v>
      </c>
      <c r="H153" s="2" t="s">
        <v>91</v>
      </c>
      <c r="I153" s="2">
        <f>I149*J153</f>
        <v>-106.876</v>
      </c>
      <c r="J153" s="2">
        <v>-110</v>
      </c>
      <c r="K153" s="2"/>
      <c r="L153" s="2"/>
      <c r="M153" s="2"/>
      <c r="N153" s="2"/>
      <c r="O153" s="2">
        <f t="shared" si="130"/>
        <v>-2090.54</v>
      </c>
      <c r="P153" s="2">
        <f t="shared" si="131"/>
        <v>-2090.54</v>
      </c>
      <c r="Q153" s="2">
        <f t="shared" si="132"/>
        <v>0</v>
      </c>
      <c r="R153" s="2">
        <f t="shared" si="133"/>
        <v>0</v>
      </c>
      <c r="S153" s="2">
        <f t="shared" si="134"/>
        <v>0</v>
      </c>
      <c r="T153" s="2">
        <f t="shared" si="135"/>
        <v>0</v>
      </c>
      <c r="U153" s="2">
        <f t="shared" si="136"/>
        <v>0</v>
      </c>
      <c r="V153" s="2">
        <f t="shared" si="137"/>
        <v>0</v>
      </c>
      <c r="W153" s="2">
        <f t="shared" si="138"/>
        <v>-6.41</v>
      </c>
      <c r="X153" s="2">
        <f t="shared" si="139"/>
        <v>0</v>
      </c>
      <c r="Y153" s="2">
        <f t="shared" si="140"/>
        <v>0</v>
      </c>
      <c r="Z153" s="2"/>
      <c r="AA153" s="2">
        <v>42244862</v>
      </c>
      <c r="AB153" s="2">
        <f t="shared" si="141"/>
        <v>6.19</v>
      </c>
      <c r="AC153" s="2">
        <f t="shared" si="142"/>
        <v>6.19</v>
      </c>
      <c r="AD153" s="2">
        <f t="shared" si="165"/>
        <v>0</v>
      </c>
      <c r="AE153" s="2">
        <f t="shared" si="166"/>
        <v>0</v>
      </c>
      <c r="AF153" s="2">
        <f t="shared" si="166"/>
        <v>0</v>
      </c>
      <c r="AG153" s="2">
        <f t="shared" si="143"/>
        <v>0</v>
      </c>
      <c r="AH153" s="2">
        <f t="shared" si="167"/>
        <v>0</v>
      </c>
      <c r="AI153" s="2">
        <f t="shared" si="167"/>
        <v>0</v>
      </c>
      <c r="AJ153" s="2">
        <f t="shared" si="144"/>
        <v>0.06</v>
      </c>
      <c r="AK153" s="2">
        <v>6.19</v>
      </c>
      <c r="AL153" s="2">
        <v>6.19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0.06</v>
      </c>
      <c r="AT153" s="2">
        <v>120</v>
      </c>
      <c r="AU153" s="2">
        <v>65</v>
      </c>
      <c r="AV153" s="2">
        <v>1</v>
      </c>
      <c r="AW153" s="2">
        <v>1</v>
      </c>
      <c r="AX153" s="2"/>
      <c r="AY153" s="2"/>
      <c r="AZ153" s="2">
        <v>1</v>
      </c>
      <c r="BA153" s="2">
        <v>1</v>
      </c>
      <c r="BB153" s="2">
        <v>1</v>
      </c>
      <c r="BC153" s="2">
        <v>3.16</v>
      </c>
      <c r="BD153" s="2" t="s">
        <v>3</v>
      </c>
      <c r="BE153" s="2" t="s">
        <v>3</v>
      </c>
      <c r="BF153" s="2" t="s">
        <v>3</v>
      </c>
      <c r="BG153" s="2" t="s">
        <v>3</v>
      </c>
      <c r="BH153" s="2">
        <v>3</v>
      </c>
      <c r="BI153" s="2">
        <v>1</v>
      </c>
      <c r="BJ153" s="2" t="s">
        <v>92</v>
      </c>
      <c r="BK153" s="2"/>
      <c r="BL153" s="2"/>
      <c r="BM153" s="2">
        <v>12001</v>
      </c>
      <c r="BN153" s="2">
        <v>0</v>
      </c>
      <c r="BO153" s="2" t="s">
        <v>89</v>
      </c>
      <c r="BP153" s="2">
        <v>1</v>
      </c>
      <c r="BQ153" s="2">
        <v>2</v>
      </c>
      <c r="BR153" s="2">
        <v>0</v>
      </c>
      <c r="BS153" s="2">
        <v>1</v>
      </c>
      <c r="BT153" s="2">
        <v>1</v>
      </c>
      <c r="BU153" s="2">
        <v>1</v>
      </c>
      <c r="BV153" s="2">
        <v>1</v>
      </c>
      <c r="BW153" s="2">
        <v>1</v>
      </c>
      <c r="BX153" s="2">
        <v>1</v>
      </c>
      <c r="BY153" s="2" t="s">
        <v>3</v>
      </c>
      <c r="BZ153" s="2">
        <v>120</v>
      </c>
      <c r="CA153" s="2">
        <v>65</v>
      </c>
      <c r="CB153" s="2"/>
      <c r="CC153" s="2"/>
      <c r="CD153" s="2"/>
      <c r="CE153" s="2">
        <v>0</v>
      </c>
      <c r="CF153" s="2">
        <v>0</v>
      </c>
      <c r="CG153" s="2">
        <v>0</v>
      </c>
      <c r="CH153" s="2"/>
      <c r="CI153" s="2"/>
      <c r="CJ153" s="2"/>
      <c r="CK153" s="2"/>
      <c r="CL153" s="2"/>
      <c r="CM153" s="2">
        <v>0</v>
      </c>
      <c r="CN153" s="2" t="s">
        <v>3</v>
      </c>
      <c r="CO153" s="2">
        <v>0</v>
      </c>
      <c r="CP153" s="2">
        <f t="shared" si="145"/>
        <v>-2090.54</v>
      </c>
      <c r="CQ153" s="2">
        <f t="shared" si="146"/>
        <v>19.560400000000001</v>
      </c>
      <c r="CR153" s="2">
        <f t="shared" si="147"/>
        <v>0</v>
      </c>
      <c r="CS153" s="2">
        <f t="shared" si="148"/>
        <v>0</v>
      </c>
      <c r="CT153" s="2">
        <f t="shared" si="149"/>
        <v>0</v>
      </c>
      <c r="CU153" s="2">
        <f t="shared" si="150"/>
        <v>0</v>
      </c>
      <c r="CV153" s="2">
        <f t="shared" si="151"/>
        <v>0</v>
      </c>
      <c r="CW153" s="2">
        <f t="shared" si="152"/>
        <v>0</v>
      </c>
      <c r="CX153" s="2">
        <f t="shared" si="153"/>
        <v>0.06</v>
      </c>
      <c r="CY153" s="2">
        <f t="shared" si="154"/>
        <v>0</v>
      </c>
      <c r="CZ153" s="2">
        <f t="shared" si="155"/>
        <v>0</v>
      </c>
      <c r="DA153" s="2"/>
      <c r="DB153" s="2"/>
      <c r="DC153" s="2" t="s">
        <v>3</v>
      </c>
      <c r="DD153" s="2" t="s">
        <v>3</v>
      </c>
      <c r="DE153" s="2" t="s">
        <v>3</v>
      </c>
      <c r="DF153" s="2" t="s">
        <v>3</v>
      </c>
      <c r="DG153" s="2" t="s">
        <v>3</v>
      </c>
      <c r="DH153" s="2" t="s">
        <v>3</v>
      </c>
      <c r="DI153" s="2" t="s">
        <v>3</v>
      </c>
      <c r="DJ153" s="2" t="s">
        <v>3</v>
      </c>
      <c r="DK153" s="2" t="s">
        <v>3</v>
      </c>
      <c r="DL153" s="2" t="s">
        <v>3</v>
      </c>
      <c r="DM153" s="2" t="s">
        <v>3</v>
      </c>
      <c r="DN153" s="2">
        <v>0</v>
      </c>
      <c r="DO153" s="2">
        <v>0</v>
      </c>
      <c r="DP153" s="2">
        <v>1</v>
      </c>
      <c r="DQ153" s="2">
        <v>1</v>
      </c>
      <c r="DR153" s="2"/>
      <c r="DS153" s="2"/>
      <c r="DT153" s="2"/>
      <c r="DU153" s="2">
        <v>1005</v>
      </c>
      <c r="DV153" s="2" t="s">
        <v>91</v>
      </c>
      <c r="DW153" s="2" t="s">
        <v>91</v>
      </c>
      <c r="DX153" s="2">
        <v>1</v>
      </c>
      <c r="DY153" s="2"/>
      <c r="DZ153" s="2"/>
      <c r="EA153" s="2"/>
      <c r="EB153" s="2"/>
      <c r="EC153" s="2"/>
      <c r="ED153" s="2"/>
      <c r="EE153" s="2">
        <v>42018653</v>
      </c>
      <c r="EF153" s="2">
        <v>2</v>
      </c>
      <c r="EG153" s="2" t="s">
        <v>35</v>
      </c>
      <c r="EH153" s="2">
        <v>0</v>
      </c>
      <c r="EI153" s="2" t="s">
        <v>3</v>
      </c>
      <c r="EJ153" s="2">
        <v>1</v>
      </c>
      <c r="EK153" s="2">
        <v>12001</v>
      </c>
      <c r="EL153" s="2" t="s">
        <v>85</v>
      </c>
      <c r="EM153" s="2" t="s">
        <v>86</v>
      </c>
      <c r="EN153" s="2"/>
      <c r="EO153" s="2" t="s">
        <v>3</v>
      </c>
      <c r="EP153" s="2"/>
      <c r="EQ153" s="2">
        <v>0</v>
      </c>
      <c r="ER153" s="2">
        <v>6.19</v>
      </c>
      <c r="ES153" s="2">
        <v>6.19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>
        <v>0</v>
      </c>
      <c r="FR153" s="2">
        <f t="shared" si="156"/>
        <v>0</v>
      </c>
      <c r="FS153" s="2">
        <v>0</v>
      </c>
      <c r="FT153" s="2"/>
      <c r="FU153" s="2"/>
      <c r="FV153" s="2"/>
      <c r="FW153" s="2"/>
      <c r="FX153" s="2">
        <v>120</v>
      </c>
      <c r="FY153" s="2">
        <v>65</v>
      </c>
      <c r="FZ153" s="2"/>
      <c r="GA153" s="2" t="s">
        <v>3</v>
      </c>
      <c r="GB153" s="2"/>
      <c r="GC153" s="2"/>
      <c r="GD153" s="2">
        <v>1</v>
      </c>
      <c r="GE153" s="2"/>
      <c r="GF153" s="2">
        <v>1210903559</v>
      </c>
      <c r="GG153" s="2">
        <v>2</v>
      </c>
      <c r="GH153" s="2">
        <v>1</v>
      </c>
      <c r="GI153" s="2">
        <v>2</v>
      </c>
      <c r="GJ153" s="2">
        <v>0</v>
      </c>
      <c r="GK153" s="2">
        <v>0</v>
      </c>
      <c r="GL153" s="2">
        <f t="shared" si="157"/>
        <v>0</v>
      </c>
      <c r="GM153" s="2">
        <f t="shared" si="158"/>
        <v>-2090.54</v>
      </c>
      <c r="GN153" s="2">
        <f t="shared" si="159"/>
        <v>-2090.54</v>
      </c>
      <c r="GO153" s="2">
        <f t="shared" si="160"/>
        <v>0</v>
      </c>
      <c r="GP153" s="2">
        <f t="shared" si="161"/>
        <v>0</v>
      </c>
      <c r="GQ153" s="2"/>
      <c r="GR153" s="2">
        <v>0</v>
      </c>
      <c r="GS153" s="2">
        <v>3</v>
      </c>
      <c r="GT153" s="2">
        <v>0</v>
      </c>
      <c r="GU153" s="2" t="s">
        <v>3</v>
      </c>
      <c r="GV153" s="2">
        <f t="shared" si="162"/>
        <v>0</v>
      </c>
      <c r="GW153" s="2">
        <v>1</v>
      </c>
      <c r="GX153" s="2">
        <f t="shared" si="163"/>
        <v>0</v>
      </c>
      <c r="GY153" s="2"/>
      <c r="GZ153" s="2"/>
      <c r="HA153" s="2">
        <v>0</v>
      </c>
      <c r="HB153" s="2">
        <v>0</v>
      </c>
      <c r="HC153" s="2">
        <f t="shared" si="164"/>
        <v>0</v>
      </c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>
        <v>0</v>
      </c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x14ac:dyDescent="0.2">
      <c r="A154">
        <v>18</v>
      </c>
      <c r="B154">
        <v>1</v>
      </c>
      <c r="C154">
        <v>309</v>
      </c>
      <c r="E154" t="s">
        <v>127</v>
      </c>
      <c r="F154" t="s">
        <v>89</v>
      </c>
      <c r="G154" t="s">
        <v>90</v>
      </c>
      <c r="H154" t="s">
        <v>91</v>
      </c>
      <c r="I154">
        <f>I150*J154</f>
        <v>-106.876</v>
      </c>
      <c r="J154">
        <v>-110</v>
      </c>
      <c r="O154">
        <f t="shared" si="130"/>
        <v>-2368.39</v>
      </c>
      <c r="P154">
        <f t="shared" si="131"/>
        <v>-2368.39</v>
      </c>
      <c r="Q154">
        <f t="shared" si="132"/>
        <v>0</v>
      </c>
      <c r="R154">
        <f t="shared" si="133"/>
        <v>0</v>
      </c>
      <c r="S154">
        <f t="shared" si="134"/>
        <v>0</v>
      </c>
      <c r="T154">
        <f t="shared" si="135"/>
        <v>0</v>
      </c>
      <c r="U154">
        <f t="shared" si="136"/>
        <v>0</v>
      </c>
      <c r="V154">
        <f t="shared" si="137"/>
        <v>0</v>
      </c>
      <c r="W154">
        <f t="shared" si="138"/>
        <v>-6.41</v>
      </c>
      <c r="X154">
        <f t="shared" si="139"/>
        <v>0</v>
      </c>
      <c r="Y154">
        <f t="shared" si="140"/>
        <v>0</v>
      </c>
      <c r="AA154">
        <v>42244845</v>
      </c>
      <c r="AB154">
        <f t="shared" si="141"/>
        <v>6.19</v>
      </c>
      <c r="AC154">
        <f t="shared" si="142"/>
        <v>6.19</v>
      </c>
      <c r="AD154">
        <f t="shared" si="165"/>
        <v>0</v>
      </c>
      <c r="AE154">
        <f t="shared" si="166"/>
        <v>0</v>
      </c>
      <c r="AF154">
        <f t="shared" si="166"/>
        <v>0</v>
      </c>
      <c r="AG154">
        <f t="shared" si="143"/>
        <v>0</v>
      </c>
      <c r="AH154">
        <f t="shared" si="167"/>
        <v>0</v>
      </c>
      <c r="AI154">
        <f t="shared" si="167"/>
        <v>0</v>
      </c>
      <c r="AJ154">
        <f t="shared" si="144"/>
        <v>0.06</v>
      </c>
      <c r="AK154">
        <v>6.19</v>
      </c>
      <c r="AL154">
        <v>6.19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0.06</v>
      </c>
      <c r="AT154">
        <v>120</v>
      </c>
      <c r="AU154">
        <v>65</v>
      </c>
      <c r="AV154">
        <v>1</v>
      </c>
      <c r="AW154">
        <v>1</v>
      </c>
      <c r="AZ154">
        <v>1</v>
      </c>
      <c r="BA154">
        <v>1</v>
      </c>
      <c r="BB154">
        <v>1</v>
      </c>
      <c r="BC154">
        <v>3.58</v>
      </c>
      <c r="BD154" t="s">
        <v>3</v>
      </c>
      <c r="BE154" t="s">
        <v>3</v>
      </c>
      <c r="BF154" t="s">
        <v>3</v>
      </c>
      <c r="BG154" t="s">
        <v>3</v>
      </c>
      <c r="BH154">
        <v>3</v>
      </c>
      <c r="BI154">
        <v>1</v>
      </c>
      <c r="BJ154" t="s">
        <v>92</v>
      </c>
      <c r="BM154">
        <v>12001</v>
      </c>
      <c r="BN154">
        <v>0</v>
      </c>
      <c r="BO154" t="s">
        <v>89</v>
      </c>
      <c r="BP154">
        <v>1</v>
      </c>
      <c r="BQ154">
        <v>2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120</v>
      </c>
      <c r="CA154">
        <v>65</v>
      </c>
      <c r="CE154">
        <v>0</v>
      </c>
      <c r="CF154">
        <v>0</v>
      </c>
      <c r="CG154">
        <v>0</v>
      </c>
      <c r="CM154">
        <v>0</v>
      </c>
      <c r="CN154" t="s">
        <v>3</v>
      </c>
      <c r="CO154">
        <v>0</v>
      </c>
      <c r="CP154">
        <f t="shared" si="145"/>
        <v>-2368.39</v>
      </c>
      <c r="CQ154">
        <f t="shared" si="146"/>
        <v>22.160200000000003</v>
      </c>
      <c r="CR154">
        <f t="shared" si="147"/>
        <v>0</v>
      </c>
      <c r="CS154">
        <f t="shared" si="148"/>
        <v>0</v>
      </c>
      <c r="CT154">
        <f t="shared" si="149"/>
        <v>0</v>
      </c>
      <c r="CU154">
        <f t="shared" si="150"/>
        <v>0</v>
      </c>
      <c r="CV154">
        <f t="shared" si="151"/>
        <v>0</v>
      </c>
      <c r="CW154">
        <f t="shared" si="152"/>
        <v>0</v>
      </c>
      <c r="CX154">
        <f t="shared" si="153"/>
        <v>0.06</v>
      </c>
      <c r="CY154">
        <f t="shared" si="154"/>
        <v>0</v>
      </c>
      <c r="CZ154">
        <f t="shared" si="155"/>
        <v>0</v>
      </c>
      <c r="DC154" t="s">
        <v>3</v>
      </c>
      <c r="DD154" t="s">
        <v>3</v>
      </c>
      <c r="DE154" t="s">
        <v>3</v>
      </c>
      <c r="DF154" t="s">
        <v>3</v>
      </c>
      <c r="DG154" t="s">
        <v>3</v>
      </c>
      <c r="DH154" t="s">
        <v>3</v>
      </c>
      <c r="DI154" t="s">
        <v>3</v>
      </c>
      <c r="DJ154" t="s">
        <v>3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1005</v>
      </c>
      <c r="DV154" t="s">
        <v>91</v>
      </c>
      <c r="DW154" t="s">
        <v>91</v>
      </c>
      <c r="DX154">
        <v>1</v>
      </c>
      <c r="EE154">
        <v>42018653</v>
      </c>
      <c r="EF154">
        <v>2</v>
      </c>
      <c r="EG154" t="s">
        <v>35</v>
      </c>
      <c r="EH154">
        <v>0</v>
      </c>
      <c r="EI154" t="s">
        <v>3</v>
      </c>
      <c r="EJ154">
        <v>1</v>
      </c>
      <c r="EK154">
        <v>12001</v>
      </c>
      <c r="EL154" t="s">
        <v>85</v>
      </c>
      <c r="EM154" t="s">
        <v>86</v>
      </c>
      <c r="EO154" t="s">
        <v>3</v>
      </c>
      <c r="EQ154">
        <v>0</v>
      </c>
      <c r="ER154">
        <v>6.19</v>
      </c>
      <c r="ES154">
        <v>6.19</v>
      </c>
      <c r="ET154">
        <v>0</v>
      </c>
      <c r="EU154">
        <v>0</v>
      </c>
      <c r="EV154">
        <v>0</v>
      </c>
      <c r="EW154">
        <v>0</v>
      </c>
      <c r="EX154">
        <v>0</v>
      </c>
      <c r="FQ154">
        <v>0</v>
      </c>
      <c r="FR154">
        <f t="shared" si="156"/>
        <v>0</v>
      </c>
      <c r="FS154">
        <v>0</v>
      </c>
      <c r="FX154">
        <v>120</v>
      </c>
      <c r="FY154">
        <v>65</v>
      </c>
      <c r="GA154" t="s">
        <v>3</v>
      </c>
      <c r="GD154">
        <v>1</v>
      </c>
      <c r="GF154">
        <v>1210903559</v>
      </c>
      <c r="GG154">
        <v>2</v>
      </c>
      <c r="GH154">
        <v>1</v>
      </c>
      <c r="GI154">
        <v>2</v>
      </c>
      <c r="GJ154">
        <v>0</v>
      </c>
      <c r="GK154">
        <v>0</v>
      </c>
      <c r="GL154">
        <f t="shared" si="157"/>
        <v>0</v>
      </c>
      <c r="GM154">
        <f t="shared" si="158"/>
        <v>-2368.39</v>
      </c>
      <c r="GN154">
        <f t="shared" si="159"/>
        <v>-2368.39</v>
      </c>
      <c r="GO154">
        <f t="shared" si="160"/>
        <v>0</v>
      </c>
      <c r="GP154">
        <f t="shared" si="161"/>
        <v>0</v>
      </c>
      <c r="GR154">
        <v>0</v>
      </c>
      <c r="GS154">
        <v>3</v>
      </c>
      <c r="GT154">
        <v>0</v>
      </c>
      <c r="GU154" t="s">
        <v>3</v>
      </c>
      <c r="GV154">
        <f t="shared" si="162"/>
        <v>0</v>
      </c>
      <c r="GW154">
        <v>1</v>
      </c>
      <c r="GX154">
        <f t="shared" si="163"/>
        <v>0</v>
      </c>
      <c r="HA154">
        <v>0</v>
      </c>
      <c r="HB154">
        <v>0</v>
      </c>
      <c r="HC154">
        <f t="shared" si="164"/>
        <v>0</v>
      </c>
      <c r="IK154">
        <v>0</v>
      </c>
    </row>
    <row r="155" spans="1:255" x14ac:dyDescent="0.2">
      <c r="A155" s="2">
        <v>18</v>
      </c>
      <c r="B155" s="2">
        <v>1</v>
      </c>
      <c r="C155" s="2">
        <v>297</v>
      </c>
      <c r="D155" s="2"/>
      <c r="E155" s="2" t="s">
        <v>260</v>
      </c>
      <c r="F155" s="2" t="s">
        <v>94</v>
      </c>
      <c r="G155" s="2" t="s">
        <v>95</v>
      </c>
      <c r="H155" s="2" t="s">
        <v>91</v>
      </c>
      <c r="I155" s="2">
        <f>I149*J155</f>
        <v>106.876</v>
      </c>
      <c r="J155" s="2">
        <v>110</v>
      </c>
      <c r="K155" s="2"/>
      <c r="L155" s="2"/>
      <c r="M155" s="2"/>
      <c r="N155" s="2"/>
      <c r="O155" s="2">
        <f t="shared" si="130"/>
        <v>7747.49</v>
      </c>
      <c r="P155" s="2">
        <f t="shared" si="131"/>
        <v>7747.49</v>
      </c>
      <c r="Q155" s="2">
        <f t="shared" si="132"/>
        <v>0</v>
      </c>
      <c r="R155" s="2">
        <f t="shared" si="133"/>
        <v>0</v>
      </c>
      <c r="S155" s="2">
        <f t="shared" si="134"/>
        <v>0</v>
      </c>
      <c r="T155" s="2">
        <f t="shared" si="135"/>
        <v>0</v>
      </c>
      <c r="U155" s="2">
        <f t="shared" si="136"/>
        <v>0</v>
      </c>
      <c r="V155" s="2">
        <f t="shared" si="137"/>
        <v>0</v>
      </c>
      <c r="W155" s="2">
        <f t="shared" si="138"/>
        <v>14.96</v>
      </c>
      <c r="X155" s="2">
        <f t="shared" si="139"/>
        <v>0</v>
      </c>
      <c r="Y155" s="2">
        <f t="shared" si="140"/>
        <v>0</v>
      </c>
      <c r="Z155" s="2"/>
      <c r="AA155" s="2">
        <v>42244862</v>
      </c>
      <c r="AB155" s="2">
        <f t="shared" si="141"/>
        <v>16.29</v>
      </c>
      <c r="AC155" s="2">
        <f t="shared" si="142"/>
        <v>16.29</v>
      </c>
      <c r="AD155" s="2">
        <f t="shared" si="165"/>
        <v>0</v>
      </c>
      <c r="AE155" s="2">
        <f t="shared" si="166"/>
        <v>0</v>
      </c>
      <c r="AF155" s="2">
        <f t="shared" si="166"/>
        <v>0</v>
      </c>
      <c r="AG155" s="2">
        <f t="shared" si="143"/>
        <v>0</v>
      </c>
      <c r="AH155" s="2">
        <f t="shared" si="167"/>
        <v>0</v>
      </c>
      <c r="AI155" s="2">
        <f t="shared" si="167"/>
        <v>0</v>
      </c>
      <c r="AJ155" s="2">
        <f t="shared" si="144"/>
        <v>0.14000000000000001</v>
      </c>
      <c r="AK155" s="2">
        <v>16.29</v>
      </c>
      <c r="AL155" s="2">
        <v>16.29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0.14000000000000001</v>
      </c>
      <c r="AT155" s="2">
        <v>120</v>
      </c>
      <c r="AU155" s="2">
        <v>65</v>
      </c>
      <c r="AV155" s="2">
        <v>1</v>
      </c>
      <c r="AW155" s="2">
        <v>1</v>
      </c>
      <c r="AX155" s="2"/>
      <c r="AY155" s="2"/>
      <c r="AZ155" s="2">
        <v>1</v>
      </c>
      <c r="BA155" s="2">
        <v>1</v>
      </c>
      <c r="BB155" s="2">
        <v>1</v>
      </c>
      <c r="BC155" s="2">
        <v>4.45</v>
      </c>
      <c r="BD155" s="2" t="s">
        <v>3</v>
      </c>
      <c r="BE155" s="2" t="s">
        <v>3</v>
      </c>
      <c r="BF155" s="2" t="s">
        <v>3</v>
      </c>
      <c r="BG155" s="2" t="s">
        <v>3</v>
      </c>
      <c r="BH155" s="2">
        <v>3</v>
      </c>
      <c r="BI155" s="2">
        <v>1</v>
      </c>
      <c r="BJ155" s="2" t="s">
        <v>96</v>
      </c>
      <c r="BK155" s="2"/>
      <c r="BL155" s="2"/>
      <c r="BM155" s="2">
        <v>12001</v>
      </c>
      <c r="BN155" s="2">
        <v>0</v>
      </c>
      <c r="BO155" s="2" t="s">
        <v>94</v>
      </c>
      <c r="BP155" s="2">
        <v>1</v>
      </c>
      <c r="BQ155" s="2">
        <v>2</v>
      </c>
      <c r="BR155" s="2">
        <v>0</v>
      </c>
      <c r="BS155" s="2">
        <v>1</v>
      </c>
      <c r="BT155" s="2">
        <v>1</v>
      </c>
      <c r="BU155" s="2">
        <v>1</v>
      </c>
      <c r="BV155" s="2">
        <v>1</v>
      </c>
      <c r="BW155" s="2">
        <v>1</v>
      </c>
      <c r="BX155" s="2">
        <v>1</v>
      </c>
      <c r="BY155" s="2" t="s">
        <v>3</v>
      </c>
      <c r="BZ155" s="2">
        <v>120</v>
      </c>
      <c r="CA155" s="2">
        <v>65</v>
      </c>
      <c r="CB155" s="2"/>
      <c r="CC155" s="2"/>
      <c r="CD155" s="2"/>
      <c r="CE155" s="2">
        <v>0</v>
      </c>
      <c r="CF155" s="2">
        <v>0</v>
      </c>
      <c r="CG155" s="2">
        <v>0</v>
      </c>
      <c r="CH155" s="2"/>
      <c r="CI155" s="2"/>
      <c r="CJ155" s="2"/>
      <c r="CK155" s="2"/>
      <c r="CL155" s="2"/>
      <c r="CM155" s="2">
        <v>0</v>
      </c>
      <c r="CN155" s="2" t="s">
        <v>3</v>
      </c>
      <c r="CO155" s="2">
        <v>0</v>
      </c>
      <c r="CP155" s="2">
        <f t="shared" si="145"/>
        <v>7747.49</v>
      </c>
      <c r="CQ155" s="2">
        <f t="shared" si="146"/>
        <v>72.490499999999997</v>
      </c>
      <c r="CR155" s="2">
        <f t="shared" si="147"/>
        <v>0</v>
      </c>
      <c r="CS155" s="2">
        <f t="shared" si="148"/>
        <v>0</v>
      </c>
      <c r="CT155" s="2">
        <f t="shared" si="149"/>
        <v>0</v>
      </c>
      <c r="CU155" s="2">
        <f t="shared" si="150"/>
        <v>0</v>
      </c>
      <c r="CV155" s="2">
        <f t="shared" si="151"/>
        <v>0</v>
      </c>
      <c r="CW155" s="2">
        <f t="shared" si="152"/>
        <v>0</v>
      </c>
      <c r="CX155" s="2">
        <f t="shared" si="153"/>
        <v>0.14000000000000001</v>
      </c>
      <c r="CY155" s="2">
        <f t="shared" si="154"/>
        <v>0</v>
      </c>
      <c r="CZ155" s="2">
        <f t="shared" si="155"/>
        <v>0</v>
      </c>
      <c r="DA155" s="2"/>
      <c r="DB155" s="2"/>
      <c r="DC155" s="2" t="s">
        <v>3</v>
      </c>
      <c r="DD155" s="2" t="s">
        <v>3</v>
      </c>
      <c r="DE155" s="2" t="s">
        <v>3</v>
      </c>
      <c r="DF155" s="2" t="s">
        <v>3</v>
      </c>
      <c r="DG155" s="2" t="s">
        <v>3</v>
      </c>
      <c r="DH155" s="2" t="s">
        <v>3</v>
      </c>
      <c r="DI155" s="2" t="s">
        <v>3</v>
      </c>
      <c r="DJ155" s="2" t="s">
        <v>3</v>
      </c>
      <c r="DK155" s="2" t="s">
        <v>3</v>
      </c>
      <c r="DL155" s="2" t="s">
        <v>3</v>
      </c>
      <c r="DM155" s="2" t="s">
        <v>3</v>
      </c>
      <c r="DN155" s="2">
        <v>0</v>
      </c>
      <c r="DO155" s="2">
        <v>0</v>
      </c>
      <c r="DP155" s="2">
        <v>1</v>
      </c>
      <c r="DQ155" s="2">
        <v>1</v>
      </c>
      <c r="DR155" s="2"/>
      <c r="DS155" s="2"/>
      <c r="DT155" s="2"/>
      <c r="DU155" s="2">
        <v>1005</v>
      </c>
      <c r="DV155" s="2" t="s">
        <v>91</v>
      </c>
      <c r="DW155" s="2" t="s">
        <v>91</v>
      </c>
      <c r="DX155" s="2">
        <v>1</v>
      </c>
      <c r="DY155" s="2"/>
      <c r="DZ155" s="2"/>
      <c r="EA155" s="2"/>
      <c r="EB155" s="2"/>
      <c r="EC155" s="2"/>
      <c r="ED155" s="2"/>
      <c r="EE155" s="2">
        <v>42018653</v>
      </c>
      <c r="EF155" s="2">
        <v>2</v>
      </c>
      <c r="EG155" s="2" t="s">
        <v>35</v>
      </c>
      <c r="EH155" s="2">
        <v>0</v>
      </c>
      <c r="EI155" s="2" t="s">
        <v>3</v>
      </c>
      <c r="EJ155" s="2">
        <v>1</v>
      </c>
      <c r="EK155" s="2">
        <v>12001</v>
      </c>
      <c r="EL155" s="2" t="s">
        <v>85</v>
      </c>
      <c r="EM155" s="2" t="s">
        <v>86</v>
      </c>
      <c r="EN155" s="2"/>
      <c r="EO155" s="2" t="s">
        <v>3</v>
      </c>
      <c r="EP155" s="2"/>
      <c r="EQ155" s="2">
        <v>0</v>
      </c>
      <c r="ER155" s="2">
        <v>16.29</v>
      </c>
      <c r="ES155" s="2">
        <v>16.29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>
        <v>0</v>
      </c>
      <c r="FR155" s="2">
        <f t="shared" si="156"/>
        <v>0</v>
      </c>
      <c r="FS155" s="2">
        <v>0</v>
      </c>
      <c r="FT155" s="2"/>
      <c r="FU155" s="2"/>
      <c r="FV155" s="2"/>
      <c r="FW155" s="2"/>
      <c r="FX155" s="2">
        <v>120</v>
      </c>
      <c r="FY155" s="2">
        <v>65</v>
      </c>
      <c r="FZ155" s="2"/>
      <c r="GA155" s="2" t="s">
        <v>3</v>
      </c>
      <c r="GB155" s="2"/>
      <c r="GC155" s="2"/>
      <c r="GD155" s="2">
        <v>1</v>
      </c>
      <c r="GE155" s="2"/>
      <c r="GF155" s="2">
        <v>-1573474583</v>
      </c>
      <c r="GG155" s="2">
        <v>2</v>
      </c>
      <c r="GH155" s="2">
        <v>1</v>
      </c>
      <c r="GI155" s="2">
        <v>2</v>
      </c>
      <c r="GJ155" s="2">
        <v>0</v>
      </c>
      <c r="GK155" s="2">
        <v>0</v>
      </c>
      <c r="GL155" s="2">
        <f t="shared" si="157"/>
        <v>0</v>
      </c>
      <c r="GM155" s="2">
        <f t="shared" si="158"/>
        <v>7747.49</v>
      </c>
      <c r="GN155" s="2">
        <f t="shared" si="159"/>
        <v>7747.49</v>
      </c>
      <c r="GO155" s="2">
        <f t="shared" si="160"/>
        <v>0</v>
      </c>
      <c r="GP155" s="2">
        <f t="shared" si="161"/>
        <v>0</v>
      </c>
      <c r="GQ155" s="2"/>
      <c r="GR155" s="2">
        <v>0</v>
      </c>
      <c r="GS155" s="2">
        <v>3</v>
      </c>
      <c r="GT155" s="2">
        <v>0</v>
      </c>
      <c r="GU155" s="2" t="s">
        <v>3</v>
      </c>
      <c r="GV155" s="2">
        <f t="shared" si="162"/>
        <v>0</v>
      </c>
      <c r="GW155" s="2">
        <v>1</v>
      </c>
      <c r="GX155" s="2">
        <f t="shared" si="163"/>
        <v>0</v>
      </c>
      <c r="GY155" s="2"/>
      <c r="GZ155" s="2"/>
      <c r="HA155" s="2">
        <v>0</v>
      </c>
      <c r="HB155" s="2">
        <v>0</v>
      </c>
      <c r="HC155" s="2">
        <f t="shared" si="164"/>
        <v>0</v>
      </c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>
        <v>0</v>
      </c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x14ac:dyDescent="0.2">
      <c r="A156">
        <v>18</v>
      </c>
      <c r="B156">
        <v>1</v>
      </c>
      <c r="C156">
        <v>310</v>
      </c>
      <c r="E156" t="s">
        <v>260</v>
      </c>
      <c r="F156" t="s">
        <v>94</v>
      </c>
      <c r="G156" t="s">
        <v>95</v>
      </c>
      <c r="H156" t="s">
        <v>91</v>
      </c>
      <c r="I156">
        <f>I150*J156</f>
        <v>106.876</v>
      </c>
      <c r="J156">
        <v>110</v>
      </c>
      <c r="O156">
        <f t="shared" si="130"/>
        <v>7155.55</v>
      </c>
      <c r="P156">
        <f t="shared" si="131"/>
        <v>7155.55</v>
      </c>
      <c r="Q156">
        <f t="shared" si="132"/>
        <v>0</v>
      </c>
      <c r="R156">
        <f t="shared" si="133"/>
        <v>0</v>
      </c>
      <c r="S156">
        <f t="shared" si="134"/>
        <v>0</v>
      </c>
      <c r="T156">
        <f t="shared" si="135"/>
        <v>0</v>
      </c>
      <c r="U156">
        <f t="shared" si="136"/>
        <v>0</v>
      </c>
      <c r="V156">
        <f t="shared" si="137"/>
        <v>0</v>
      </c>
      <c r="W156">
        <f t="shared" si="138"/>
        <v>14.96</v>
      </c>
      <c r="X156">
        <f t="shared" si="139"/>
        <v>0</v>
      </c>
      <c r="Y156">
        <f t="shared" si="140"/>
        <v>0</v>
      </c>
      <c r="AA156">
        <v>42244845</v>
      </c>
      <c r="AB156">
        <f t="shared" si="141"/>
        <v>16.29</v>
      </c>
      <c r="AC156">
        <f t="shared" si="142"/>
        <v>16.29</v>
      </c>
      <c r="AD156">
        <f t="shared" si="165"/>
        <v>0</v>
      </c>
      <c r="AE156">
        <f t="shared" si="166"/>
        <v>0</v>
      </c>
      <c r="AF156">
        <f t="shared" si="166"/>
        <v>0</v>
      </c>
      <c r="AG156">
        <f t="shared" si="143"/>
        <v>0</v>
      </c>
      <c r="AH156">
        <f t="shared" si="167"/>
        <v>0</v>
      </c>
      <c r="AI156">
        <f t="shared" si="167"/>
        <v>0</v>
      </c>
      <c r="AJ156">
        <f t="shared" si="144"/>
        <v>0.14000000000000001</v>
      </c>
      <c r="AK156">
        <v>16.29</v>
      </c>
      <c r="AL156">
        <v>16.29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0.14000000000000001</v>
      </c>
      <c r="AT156">
        <v>120</v>
      </c>
      <c r="AU156">
        <v>65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4.1100000000000003</v>
      </c>
      <c r="BD156" t="s">
        <v>3</v>
      </c>
      <c r="BE156" t="s">
        <v>3</v>
      </c>
      <c r="BF156" t="s">
        <v>3</v>
      </c>
      <c r="BG156" t="s">
        <v>3</v>
      </c>
      <c r="BH156">
        <v>3</v>
      </c>
      <c r="BI156">
        <v>1</v>
      </c>
      <c r="BJ156" t="s">
        <v>96</v>
      </c>
      <c r="BM156">
        <v>12001</v>
      </c>
      <c r="BN156">
        <v>0</v>
      </c>
      <c r="BO156" t="s">
        <v>94</v>
      </c>
      <c r="BP156">
        <v>1</v>
      </c>
      <c r="BQ156">
        <v>2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120</v>
      </c>
      <c r="CA156">
        <v>65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45"/>
        <v>7155.55</v>
      </c>
      <c r="CQ156">
        <f t="shared" si="146"/>
        <v>66.951899999999995</v>
      </c>
      <c r="CR156">
        <f t="shared" si="147"/>
        <v>0</v>
      </c>
      <c r="CS156">
        <f t="shared" si="148"/>
        <v>0</v>
      </c>
      <c r="CT156">
        <f t="shared" si="149"/>
        <v>0</v>
      </c>
      <c r="CU156">
        <f t="shared" si="150"/>
        <v>0</v>
      </c>
      <c r="CV156">
        <f t="shared" si="151"/>
        <v>0</v>
      </c>
      <c r="CW156">
        <f t="shared" si="152"/>
        <v>0</v>
      </c>
      <c r="CX156">
        <f t="shared" si="153"/>
        <v>0.14000000000000001</v>
      </c>
      <c r="CY156">
        <f t="shared" si="154"/>
        <v>0</v>
      </c>
      <c r="CZ156">
        <f t="shared" si="155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1005</v>
      </c>
      <c r="DV156" t="s">
        <v>91</v>
      </c>
      <c r="DW156" t="s">
        <v>91</v>
      </c>
      <c r="DX156">
        <v>1</v>
      </c>
      <c r="EE156">
        <v>42018653</v>
      </c>
      <c r="EF156">
        <v>2</v>
      </c>
      <c r="EG156" t="s">
        <v>35</v>
      </c>
      <c r="EH156">
        <v>0</v>
      </c>
      <c r="EI156" t="s">
        <v>3</v>
      </c>
      <c r="EJ156">
        <v>1</v>
      </c>
      <c r="EK156">
        <v>12001</v>
      </c>
      <c r="EL156" t="s">
        <v>85</v>
      </c>
      <c r="EM156" t="s">
        <v>86</v>
      </c>
      <c r="EO156" t="s">
        <v>3</v>
      </c>
      <c r="EQ156">
        <v>0</v>
      </c>
      <c r="ER156">
        <v>16.29</v>
      </c>
      <c r="ES156">
        <v>16.29</v>
      </c>
      <c r="ET156">
        <v>0</v>
      </c>
      <c r="EU156">
        <v>0</v>
      </c>
      <c r="EV156">
        <v>0</v>
      </c>
      <c r="EW156">
        <v>0</v>
      </c>
      <c r="EX156">
        <v>0</v>
      </c>
      <c r="FQ156">
        <v>0</v>
      </c>
      <c r="FR156">
        <f t="shared" si="156"/>
        <v>0</v>
      </c>
      <c r="FS156">
        <v>0</v>
      </c>
      <c r="FX156">
        <v>120</v>
      </c>
      <c r="FY156">
        <v>65</v>
      </c>
      <c r="GA156" t="s">
        <v>3</v>
      </c>
      <c r="GD156">
        <v>1</v>
      </c>
      <c r="GF156">
        <v>-1573474583</v>
      </c>
      <c r="GG156">
        <v>2</v>
      </c>
      <c r="GH156">
        <v>1</v>
      </c>
      <c r="GI156">
        <v>2</v>
      </c>
      <c r="GJ156">
        <v>0</v>
      </c>
      <c r="GK156">
        <v>0</v>
      </c>
      <c r="GL156">
        <f t="shared" si="157"/>
        <v>0</v>
      </c>
      <c r="GM156">
        <f t="shared" si="158"/>
        <v>7155.55</v>
      </c>
      <c r="GN156">
        <f t="shared" si="159"/>
        <v>7155.55</v>
      </c>
      <c r="GO156">
        <f t="shared" si="160"/>
        <v>0</v>
      </c>
      <c r="GP156">
        <f t="shared" si="161"/>
        <v>0</v>
      </c>
      <c r="GR156">
        <v>0</v>
      </c>
      <c r="GS156">
        <v>3</v>
      </c>
      <c r="GT156">
        <v>0</v>
      </c>
      <c r="GU156" t="s">
        <v>3</v>
      </c>
      <c r="GV156">
        <f t="shared" si="162"/>
        <v>0</v>
      </c>
      <c r="GW156">
        <v>1</v>
      </c>
      <c r="GX156">
        <f t="shared" si="163"/>
        <v>0</v>
      </c>
      <c r="HA156">
        <v>0</v>
      </c>
      <c r="HB156">
        <v>0</v>
      </c>
      <c r="HC156">
        <f t="shared" si="164"/>
        <v>0</v>
      </c>
      <c r="IK156">
        <v>0</v>
      </c>
    </row>
    <row r="157" spans="1:255" x14ac:dyDescent="0.2">
      <c r="A157" s="2">
        <v>17</v>
      </c>
      <c r="B157" s="2">
        <v>1</v>
      </c>
      <c r="C157" s="2">
        <f>ROW(SmtRes!A321)</f>
        <v>321</v>
      </c>
      <c r="D157" s="2">
        <f>ROW(EtalonRes!A282)</f>
        <v>282</v>
      </c>
      <c r="E157" s="2" t="s">
        <v>261</v>
      </c>
      <c r="F157" s="2" t="s">
        <v>98</v>
      </c>
      <c r="G157" s="2" t="s">
        <v>99</v>
      </c>
      <c r="H157" s="2" t="s">
        <v>58</v>
      </c>
      <c r="I157" s="2">
        <f>ROUND(97.16/100,9)</f>
        <v>0.97160000000000002</v>
      </c>
      <c r="J157" s="2">
        <v>0</v>
      </c>
      <c r="K157" s="2"/>
      <c r="L157" s="2"/>
      <c r="M157" s="2"/>
      <c r="N157" s="2"/>
      <c r="O157" s="2">
        <f t="shared" si="130"/>
        <v>9765.75</v>
      </c>
      <c r="P157" s="2">
        <f t="shared" si="131"/>
        <v>6012.81</v>
      </c>
      <c r="Q157" s="2">
        <f t="shared" si="132"/>
        <v>482.65</v>
      </c>
      <c r="R157" s="2">
        <f t="shared" si="133"/>
        <v>67.28</v>
      </c>
      <c r="S157" s="2">
        <f t="shared" si="134"/>
        <v>3270.29</v>
      </c>
      <c r="T157" s="2">
        <f t="shared" si="135"/>
        <v>0</v>
      </c>
      <c r="U157" s="2">
        <f t="shared" si="136"/>
        <v>12.748849399999999</v>
      </c>
      <c r="V157" s="2">
        <f t="shared" si="137"/>
        <v>0.182175</v>
      </c>
      <c r="W157" s="2">
        <f t="shared" si="138"/>
        <v>0</v>
      </c>
      <c r="X157" s="2">
        <f t="shared" si="139"/>
        <v>4005.08</v>
      </c>
      <c r="Y157" s="2">
        <f t="shared" si="140"/>
        <v>2169.42</v>
      </c>
      <c r="Z157" s="2"/>
      <c r="AA157" s="2">
        <v>42244862</v>
      </c>
      <c r="AB157" s="2">
        <f t="shared" si="141"/>
        <v>1556.29</v>
      </c>
      <c r="AC157" s="2">
        <f t="shared" si="142"/>
        <v>1345.34</v>
      </c>
      <c r="AD157" s="2">
        <f>ROUND(((((ET157*1.25))-((EU157*1.25)))+AE157),6)</f>
        <v>87.612499999999997</v>
      </c>
      <c r="AE157" s="2">
        <f>ROUND(((EU157*1.25)),6)</f>
        <v>2.5375000000000001</v>
      </c>
      <c r="AF157" s="2">
        <f>ROUND(((EV157*1.15)),6)</f>
        <v>123.33750000000001</v>
      </c>
      <c r="AG157" s="2">
        <f t="shared" si="143"/>
        <v>0</v>
      </c>
      <c r="AH157" s="2">
        <f>((EW157*1.15))</f>
        <v>13.121499999999999</v>
      </c>
      <c r="AI157" s="2">
        <f>((EX157*1.25))</f>
        <v>0.1875</v>
      </c>
      <c r="AJ157" s="2">
        <f t="shared" si="144"/>
        <v>0</v>
      </c>
      <c r="AK157" s="2">
        <v>1522.68</v>
      </c>
      <c r="AL157" s="2">
        <v>1345.34</v>
      </c>
      <c r="AM157" s="2">
        <v>70.09</v>
      </c>
      <c r="AN157" s="2">
        <v>2.0299999999999998</v>
      </c>
      <c r="AO157" s="2">
        <v>107.25</v>
      </c>
      <c r="AP157" s="2">
        <v>0</v>
      </c>
      <c r="AQ157" s="2">
        <v>11.41</v>
      </c>
      <c r="AR157" s="2">
        <v>0.15</v>
      </c>
      <c r="AS157" s="2">
        <v>0</v>
      </c>
      <c r="AT157" s="2">
        <v>120</v>
      </c>
      <c r="AU157" s="2">
        <v>65</v>
      </c>
      <c r="AV157" s="2">
        <v>1</v>
      </c>
      <c r="AW157" s="2">
        <v>1</v>
      </c>
      <c r="AX157" s="2"/>
      <c r="AY157" s="2"/>
      <c r="AZ157" s="2">
        <v>1</v>
      </c>
      <c r="BA157" s="2">
        <v>27.29</v>
      </c>
      <c r="BB157" s="2">
        <v>5.67</v>
      </c>
      <c r="BC157" s="2">
        <v>4.5999999999999996</v>
      </c>
      <c r="BD157" s="2" t="s">
        <v>3</v>
      </c>
      <c r="BE157" s="2" t="s">
        <v>3</v>
      </c>
      <c r="BF157" s="2" t="s">
        <v>3</v>
      </c>
      <c r="BG157" s="2" t="s">
        <v>3</v>
      </c>
      <c r="BH157" s="2">
        <v>0</v>
      </c>
      <c r="BI157" s="2">
        <v>1</v>
      </c>
      <c r="BJ157" s="2" t="s">
        <v>100</v>
      </c>
      <c r="BK157" s="2"/>
      <c r="BL157" s="2"/>
      <c r="BM157" s="2">
        <v>12001</v>
      </c>
      <c r="BN157" s="2">
        <v>0</v>
      </c>
      <c r="BO157" s="2" t="s">
        <v>98</v>
      </c>
      <c r="BP157" s="2">
        <v>1</v>
      </c>
      <c r="BQ157" s="2">
        <v>2</v>
      </c>
      <c r="BR157" s="2">
        <v>0</v>
      </c>
      <c r="BS157" s="2">
        <v>27.29</v>
      </c>
      <c r="BT157" s="2">
        <v>1</v>
      </c>
      <c r="BU157" s="2">
        <v>1</v>
      </c>
      <c r="BV157" s="2">
        <v>1</v>
      </c>
      <c r="BW157" s="2">
        <v>1</v>
      </c>
      <c r="BX157" s="2">
        <v>1</v>
      </c>
      <c r="BY157" s="2" t="s">
        <v>3</v>
      </c>
      <c r="BZ157" s="2">
        <v>120</v>
      </c>
      <c r="CA157" s="2">
        <v>65</v>
      </c>
      <c r="CB157" s="2"/>
      <c r="CC157" s="2"/>
      <c r="CD157" s="2"/>
      <c r="CE157" s="2">
        <v>0</v>
      </c>
      <c r="CF157" s="2">
        <v>0</v>
      </c>
      <c r="CG157" s="2">
        <v>0</v>
      </c>
      <c r="CH157" s="2"/>
      <c r="CI157" s="2"/>
      <c r="CJ157" s="2"/>
      <c r="CK157" s="2"/>
      <c r="CL157" s="2"/>
      <c r="CM157" s="2">
        <v>0</v>
      </c>
      <c r="CN157" s="2" t="s">
        <v>575</v>
      </c>
      <c r="CO157" s="2">
        <v>0</v>
      </c>
      <c r="CP157" s="2">
        <f t="shared" si="145"/>
        <v>9765.75</v>
      </c>
      <c r="CQ157" s="2">
        <f t="shared" si="146"/>
        <v>6188.5639999999994</v>
      </c>
      <c r="CR157" s="2">
        <f t="shared" si="147"/>
        <v>496.76287499999995</v>
      </c>
      <c r="CS157" s="2">
        <f t="shared" si="148"/>
        <v>69.248374999999996</v>
      </c>
      <c r="CT157" s="2">
        <f t="shared" si="149"/>
        <v>3365.8803750000002</v>
      </c>
      <c r="CU157" s="2">
        <f t="shared" si="150"/>
        <v>0</v>
      </c>
      <c r="CV157" s="2">
        <f t="shared" si="151"/>
        <v>13.121499999999999</v>
      </c>
      <c r="CW157" s="2">
        <f t="shared" si="152"/>
        <v>0.1875</v>
      </c>
      <c r="CX157" s="2">
        <f t="shared" si="153"/>
        <v>0</v>
      </c>
      <c r="CY157" s="2">
        <f t="shared" si="154"/>
        <v>4005.0840000000003</v>
      </c>
      <c r="CZ157" s="2">
        <f t="shared" si="155"/>
        <v>2169.4205000000002</v>
      </c>
      <c r="DA157" s="2"/>
      <c r="DB157" s="2"/>
      <c r="DC157" s="2" t="s">
        <v>3</v>
      </c>
      <c r="DD157" s="2" t="s">
        <v>3</v>
      </c>
      <c r="DE157" s="2" t="s">
        <v>33</v>
      </c>
      <c r="DF157" s="2" t="s">
        <v>33</v>
      </c>
      <c r="DG157" s="2" t="s">
        <v>34</v>
      </c>
      <c r="DH157" s="2" t="s">
        <v>3</v>
      </c>
      <c r="DI157" s="2" t="s">
        <v>34</v>
      </c>
      <c r="DJ157" s="2" t="s">
        <v>33</v>
      </c>
      <c r="DK157" s="2" t="s">
        <v>3</v>
      </c>
      <c r="DL157" s="2" t="s">
        <v>3</v>
      </c>
      <c r="DM157" s="2" t="s">
        <v>3</v>
      </c>
      <c r="DN157" s="2">
        <v>0</v>
      </c>
      <c r="DO157" s="2">
        <v>0</v>
      </c>
      <c r="DP157" s="2">
        <v>1</v>
      </c>
      <c r="DQ157" s="2">
        <v>1</v>
      </c>
      <c r="DR157" s="2"/>
      <c r="DS157" s="2"/>
      <c r="DT157" s="2"/>
      <c r="DU157" s="2">
        <v>1005</v>
      </c>
      <c r="DV157" s="2" t="s">
        <v>58</v>
      </c>
      <c r="DW157" s="2" t="s">
        <v>58</v>
      </c>
      <c r="DX157" s="2">
        <v>100</v>
      </c>
      <c r="DY157" s="2"/>
      <c r="DZ157" s="2"/>
      <c r="EA157" s="2"/>
      <c r="EB157" s="2"/>
      <c r="EC157" s="2"/>
      <c r="ED157" s="2"/>
      <c r="EE157" s="2">
        <v>42018653</v>
      </c>
      <c r="EF157" s="2">
        <v>2</v>
      </c>
      <c r="EG157" s="2" t="s">
        <v>35</v>
      </c>
      <c r="EH157" s="2">
        <v>0</v>
      </c>
      <c r="EI157" s="2" t="s">
        <v>3</v>
      </c>
      <c r="EJ157" s="2">
        <v>1</v>
      </c>
      <c r="EK157" s="2">
        <v>12001</v>
      </c>
      <c r="EL157" s="2" t="s">
        <v>85</v>
      </c>
      <c r="EM157" s="2" t="s">
        <v>86</v>
      </c>
      <c r="EN157" s="2"/>
      <c r="EO157" s="2" t="s">
        <v>38</v>
      </c>
      <c r="EP157" s="2"/>
      <c r="EQ157" s="2">
        <v>0</v>
      </c>
      <c r="ER157" s="2">
        <v>1522.68</v>
      </c>
      <c r="ES157" s="2">
        <v>1345.34</v>
      </c>
      <c r="ET157" s="2">
        <v>70.09</v>
      </c>
      <c r="EU157" s="2">
        <v>2.0299999999999998</v>
      </c>
      <c r="EV157" s="2">
        <v>107.25</v>
      </c>
      <c r="EW157" s="2">
        <v>11.41</v>
      </c>
      <c r="EX157" s="2">
        <v>0.15</v>
      </c>
      <c r="EY157" s="2">
        <v>0</v>
      </c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>
        <v>0</v>
      </c>
      <c r="FR157" s="2">
        <f t="shared" si="156"/>
        <v>0</v>
      </c>
      <c r="FS157" s="2">
        <v>0</v>
      </c>
      <c r="FT157" s="2"/>
      <c r="FU157" s="2"/>
      <c r="FV157" s="2"/>
      <c r="FW157" s="2"/>
      <c r="FX157" s="2">
        <v>120</v>
      </c>
      <c r="FY157" s="2">
        <v>65</v>
      </c>
      <c r="FZ157" s="2"/>
      <c r="GA157" s="2" t="s">
        <v>3</v>
      </c>
      <c r="GB157" s="2"/>
      <c r="GC157" s="2"/>
      <c r="GD157" s="2">
        <v>1</v>
      </c>
      <c r="GE157" s="2"/>
      <c r="GF157" s="2">
        <v>-2102521350</v>
      </c>
      <c r="GG157" s="2">
        <v>2</v>
      </c>
      <c r="GH157" s="2">
        <v>1</v>
      </c>
      <c r="GI157" s="2">
        <v>2</v>
      </c>
      <c r="GJ157" s="2">
        <v>0</v>
      </c>
      <c r="GK157" s="2">
        <v>0</v>
      </c>
      <c r="GL157" s="2">
        <f t="shared" si="157"/>
        <v>0</v>
      </c>
      <c r="GM157" s="2">
        <f t="shared" si="158"/>
        <v>15940.25</v>
      </c>
      <c r="GN157" s="2">
        <f t="shared" si="159"/>
        <v>15940.25</v>
      </c>
      <c r="GO157" s="2">
        <f t="shared" si="160"/>
        <v>0</v>
      </c>
      <c r="GP157" s="2">
        <f t="shared" si="161"/>
        <v>0</v>
      </c>
      <c r="GQ157" s="2"/>
      <c r="GR157" s="2">
        <v>0</v>
      </c>
      <c r="GS157" s="2">
        <v>3</v>
      </c>
      <c r="GT157" s="2">
        <v>0</v>
      </c>
      <c r="GU157" s="2" t="s">
        <v>3</v>
      </c>
      <c r="GV157" s="2">
        <f t="shared" si="162"/>
        <v>0</v>
      </c>
      <c r="GW157" s="2">
        <v>1</v>
      </c>
      <c r="GX157" s="2">
        <f t="shared" si="163"/>
        <v>0</v>
      </c>
      <c r="GY157" s="2"/>
      <c r="GZ157" s="2"/>
      <c r="HA157" s="2">
        <v>0</v>
      </c>
      <c r="HB157" s="2">
        <v>0</v>
      </c>
      <c r="HC157" s="2">
        <f t="shared" si="164"/>
        <v>0</v>
      </c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>
        <v>0</v>
      </c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x14ac:dyDescent="0.2">
      <c r="A158">
        <v>17</v>
      </c>
      <c r="B158">
        <v>1</v>
      </c>
      <c r="C158">
        <f>ROW(SmtRes!A332)</f>
        <v>332</v>
      </c>
      <c r="D158">
        <f>ROW(EtalonRes!A290)</f>
        <v>290</v>
      </c>
      <c r="E158" t="s">
        <v>261</v>
      </c>
      <c r="F158" t="s">
        <v>98</v>
      </c>
      <c r="G158" t="s">
        <v>99</v>
      </c>
      <c r="H158" t="s">
        <v>58</v>
      </c>
      <c r="I158">
        <f>ROUND(97.16/100,9)</f>
        <v>0.97160000000000002</v>
      </c>
      <c r="J158">
        <v>0</v>
      </c>
      <c r="O158">
        <f t="shared" si="130"/>
        <v>10480.370000000001</v>
      </c>
      <c r="P158">
        <f t="shared" si="131"/>
        <v>6378.81</v>
      </c>
      <c r="Q158">
        <f t="shared" si="132"/>
        <v>500.53</v>
      </c>
      <c r="R158">
        <f t="shared" si="133"/>
        <v>74.09</v>
      </c>
      <c r="S158">
        <f t="shared" si="134"/>
        <v>3601.03</v>
      </c>
      <c r="T158">
        <f t="shared" si="135"/>
        <v>0</v>
      </c>
      <c r="U158">
        <f t="shared" si="136"/>
        <v>12.748849399999999</v>
      </c>
      <c r="V158">
        <f t="shared" si="137"/>
        <v>0.182175</v>
      </c>
      <c r="W158">
        <f t="shared" si="138"/>
        <v>0</v>
      </c>
      <c r="X158">
        <f t="shared" si="139"/>
        <v>4410.1400000000003</v>
      </c>
      <c r="Y158">
        <f t="shared" si="140"/>
        <v>2388.83</v>
      </c>
      <c r="AA158">
        <v>42244845</v>
      </c>
      <c r="AB158">
        <f t="shared" si="141"/>
        <v>1556.29</v>
      </c>
      <c r="AC158">
        <f t="shared" si="142"/>
        <v>1345.34</v>
      </c>
      <c r="AD158">
        <f>ROUND(((((ET158*1.25))-((EU158*1.25)))+AE158),6)</f>
        <v>87.612499999999997</v>
      </c>
      <c r="AE158">
        <f>ROUND(((EU158*1.25)),6)</f>
        <v>2.5375000000000001</v>
      </c>
      <c r="AF158">
        <f>ROUND(((EV158*1.15)),6)</f>
        <v>123.33750000000001</v>
      </c>
      <c r="AG158">
        <f t="shared" si="143"/>
        <v>0</v>
      </c>
      <c r="AH158">
        <f>((EW158*1.15))</f>
        <v>13.121499999999999</v>
      </c>
      <c r="AI158">
        <f>((EX158*1.25))</f>
        <v>0.1875</v>
      </c>
      <c r="AJ158">
        <f t="shared" si="144"/>
        <v>0</v>
      </c>
      <c r="AK158">
        <v>1522.68</v>
      </c>
      <c r="AL158">
        <v>1345.34</v>
      </c>
      <c r="AM158">
        <v>70.09</v>
      </c>
      <c r="AN158">
        <v>2.0299999999999998</v>
      </c>
      <c r="AO158">
        <v>107.25</v>
      </c>
      <c r="AP158">
        <v>0</v>
      </c>
      <c r="AQ158">
        <v>11.41</v>
      </c>
      <c r="AR158">
        <v>0.15</v>
      </c>
      <c r="AS158">
        <v>0</v>
      </c>
      <c r="AT158">
        <v>120</v>
      </c>
      <c r="AU158">
        <v>65</v>
      </c>
      <c r="AV158">
        <v>1</v>
      </c>
      <c r="AW158">
        <v>1</v>
      </c>
      <c r="AZ158">
        <v>1</v>
      </c>
      <c r="BA158">
        <v>30.05</v>
      </c>
      <c r="BB158">
        <v>5.88</v>
      </c>
      <c r="BC158">
        <v>4.88</v>
      </c>
      <c r="BD158" t="s">
        <v>3</v>
      </c>
      <c r="BE158" t="s">
        <v>3</v>
      </c>
      <c r="BF158" t="s">
        <v>3</v>
      </c>
      <c r="BG158" t="s">
        <v>3</v>
      </c>
      <c r="BH158">
        <v>0</v>
      </c>
      <c r="BI158">
        <v>1</v>
      </c>
      <c r="BJ158" t="s">
        <v>100</v>
      </c>
      <c r="BM158">
        <v>12001</v>
      </c>
      <c r="BN158">
        <v>0</v>
      </c>
      <c r="BO158" t="s">
        <v>98</v>
      </c>
      <c r="BP158">
        <v>1</v>
      </c>
      <c r="BQ158">
        <v>2</v>
      </c>
      <c r="BR158">
        <v>0</v>
      </c>
      <c r="BS158">
        <v>30.05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120</v>
      </c>
      <c r="CA158">
        <v>65</v>
      </c>
      <c r="CE158">
        <v>0</v>
      </c>
      <c r="CF158">
        <v>0</v>
      </c>
      <c r="CG158">
        <v>0</v>
      </c>
      <c r="CM158">
        <v>0</v>
      </c>
      <c r="CN158" t="s">
        <v>575</v>
      </c>
      <c r="CO158">
        <v>0</v>
      </c>
      <c r="CP158">
        <f t="shared" si="145"/>
        <v>10480.370000000001</v>
      </c>
      <c r="CQ158">
        <f t="shared" si="146"/>
        <v>6565.2591999999995</v>
      </c>
      <c r="CR158">
        <f t="shared" si="147"/>
        <v>515.16149999999993</v>
      </c>
      <c r="CS158">
        <f t="shared" si="148"/>
        <v>76.251874999999998</v>
      </c>
      <c r="CT158">
        <f t="shared" si="149"/>
        <v>3706.2918750000003</v>
      </c>
      <c r="CU158">
        <f t="shared" si="150"/>
        <v>0</v>
      </c>
      <c r="CV158">
        <f t="shared" si="151"/>
        <v>13.121499999999999</v>
      </c>
      <c r="CW158">
        <f t="shared" si="152"/>
        <v>0.1875</v>
      </c>
      <c r="CX158">
        <f t="shared" si="153"/>
        <v>0</v>
      </c>
      <c r="CY158">
        <f t="shared" si="154"/>
        <v>4410.1440000000002</v>
      </c>
      <c r="CZ158">
        <f t="shared" si="155"/>
        <v>2388.828</v>
      </c>
      <c r="DC158" t="s">
        <v>3</v>
      </c>
      <c r="DD158" t="s">
        <v>3</v>
      </c>
      <c r="DE158" t="s">
        <v>33</v>
      </c>
      <c r="DF158" t="s">
        <v>33</v>
      </c>
      <c r="DG158" t="s">
        <v>34</v>
      </c>
      <c r="DH158" t="s">
        <v>3</v>
      </c>
      <c r="DI158" t="s">
        <v>34</v>
      </c>
      <c r="DJ158" t="s">
        <v>33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1005</v>
      </c>
      <c r="DV158" t="s">
        <v>58</v>
      </c>
      <c r="DW158" t="s">
        <v>58</v>
      </c>
      <c r="DX158">
        <v>100</v>
      </c>
      <c r="EE158">
        <v>42018653</v>
      </c>
      <c r="EF158">
        <v>2</v>
      </c>
      <c r="EG158" t="s">
        <v>35</v>
      </c>
      <c r="EH158">
        <v>0</v>
      </c>
      <c r="EI158" t="s">
        <v>3</v>
      </c>
      <c r="EJ158">
        <v>1</v>
      </c>
      <c r="EK158">
        <v>12001</v>
      </c>
      <c r="EL158" t="s">
        <v>85</v>
      </c>
      <c r="EM158" t="s">
        <v>86</v>
      </c>
      <c r="EO158" t="s">
        <v>38</v>
      </c>
      <c r="EQ158">
        <v>0</v>
      </c>
      <c r="ER158">
        <v>1522.68</v>
      </c>
      <c r="ES158">
        <v>1345.34</v>
      </c>
      <c r="ET158">
        <v>70.09</v>
      </c>
      <c r="EU158">
        <v>2.0299999999999998</v>
      </c>
      <c r="EV158">
        <v>107.25</v>
      </c>
      <c r="EW158">
        <v>11.41</v>
      </c>
      <c r="EX158">
        <v>0.15</v>
      </c>
      <c r="EY158">
        <v>0</v>
      </c>
      <c r="FQ158">
        <v>0</v>
      </c>
      <c r="FR158">
        <f t="shared" si="156"/>
        <v>0</v>
      </c>
      <c r="FS158">
        <v>0</v>
      </c>
      <c r="FX158">
        <v>120</v>
      </c>
      <c r="FY158">
        <v>65</v>
      </c>
      <c r="GA158" t="s">
        <v>3</v>
      </c>
      <c r="GD158">
        <v>1</v>
      </c>
      <c r="GF158">
        <v>-2102521350</v>
      </c>
      <c r="GG158">
        <v>2</v>
      </c>
      <c r="GH158">
        <v>1</v>
      </c>
      <c r="GI158">
        <v>2</v>
      </c>
      <c r="GJ158">
        <v>0</v>
      </c>
      <c r="GK158">
        <v>0</v>
      </c>
      <c r="GL158">
        <f t="shared" si="157"/>
        <v>0</v>
      </c>
      <c r="GM158">
        <f t="shared" si="158"/>
        <v>17279.34</v>
      </c>
      <c r="GN158">
        <f t="shared" si="159"/>
        <v>17279.34</v>
      </c>
      <c r="GO158">
        <f t="shared" si="160"/>
        <v>0</v>
      </c>
      <c r="GP158">
        <f t="shared" si="161"/>
        <v>0</v>
      </c>
      <c r="GR158">
        <v>0</v>
      </c>
      <c r="GS158">
        <v>3</v>
      </c>
      <c r="GT158">
        <v>0</v>
      </c>
      <c r="GU158" t="s">
        <v>3</v>
      </c>
      <c r="GV158">
        <f t="shared" si="162"/>
        <v>0</v>
      </c>
      <c r="GW158">
        <v>1</v>
      </c>
      <c r="GX158">
        <f t="shared" si="163"/>
        <v>0</v>
      </c>
      <c r="HA158">
        <v>0</v>
      </c>
      <c r="HB158">
        <v>0</v>
      </c>
      <c r="HC158">
        <f t="shared" si="164"/>
        <v>0</v>
      </c>
      <c r="IK158">
        <v>0</v>
      </c>
    </row>
    <row r="159" spans="1:255" x14ac:dyDescent="0.2">
      <c r="A159" s="2">
        <v>18</v>
      </c>
      <c r="B159" s="2">
        <v>1</v>
      </c>
      <c r="C159" s="2">
        <v>318</v>
      </c>
      <c r="D159" s="2"/>
      <c r="E159" s="2" t="s">
        <v>262</v>
      </c>
      <c r="F159" s="2" t="s">
        <v>67</v>
      </c>
      <c r="G159" s="2" t="s">
        <v>68</v>
      </c>
      <c r="H159" s="2" t="s">
        <v>49</v>
      </c>
      <c r="I159" s="2">
        <f>I157*J159</f>
        <v>-0.19043399999999999</v>
      </c>
      <c r="J159" s="2">
        <v>-0.19600041169205434</v>
      </c>
      <c r="K159" s="2"/>
      <c r="L159" s="2"/>
      <c r="M159" s="2"/>
      <c r="N159" s="2"/>
      <c r="O159" s="2">
        <f t="shared" si="130"/>
        <v>-3925.07</v>
      </c>
      <c r="P159" s="2">
        <f t="shared" si="131"/>
        <v>-3925.07</v>
      </c>
      <c r="Q159" s="2">
        <f t="shared" si="132"/>
        <v>0</v>
      </c>
      <c r="R159" s="2">
        <f t="shared" si="133"/>
        <v>0</v>
      </c>
      <c r="S159" s="2">
        <f t="shared" si="134"/>
        <v>0</v>
      </c>
      <c r="T159" s="2">
        <f t="shared" si="135"/>
        <v>0</v>
      </c>
      <c r="U159" s="2">
        <f t="shared" si="136"/>
        <v>0</v>
      </c>
      <c r="V159" s="2">
        <f t="shared" si="137"/>
        <v>0</v>
      </c>
      <c r="W159" s="2">
        <f t="shared" si="138"/>
        <v>-7.73</v>
      </c>
      <c r="X159" s="2">
        <f t="shared" si="139"/>
        <v>0</v>
      </c>
      <c r="Y159" s="2">
        <f t="shared" si="140"/>
        <v>0</v>
      </c>
      <c r="Z159" s="2"/>
      <c r="AA159" s="2">
        <v>42244862</v>
      </c>
      <c r="AB159" s="2">
        <f t="shared" si="141"/>
        <v>3390</v>
      </c>
      <c r="AC159" s="2">
        <f t="shared" si="142"/>
        <v>3390</v>
      </c>
      <c r="AD159" s="2">
        <f t="shared" ref="AD159:AD164" si="168">ROUND((((ET159)-(EU159))+AE159),6)</f>
        <v>0</v>
      </c>
      <c r="AE159" s="2">
        <f t="shared" ref="AE159:AF164" si="169">ROUND((EU159),6)</f>
        <v>0</v>
      </c>
      <c r="AF159" s="2">
        <f t="shared" si="169"/>
        <v>0</v>
      </c>
      <c r="AG159" s="2">
        <f t="shared" si="143"/>
        <v>0</v>
      </c>
      <c r="AH159" s="2">
        <f t="shared" ref="AH159:AI164" si="170">(EW159)</f>
        <v>0</v>
      </c>
      <c r="AI159" s="2">
        <f t="shared" si="170"/>
        <v>0</v>
      </c>
      <c r="AJ159" s="2">
        <f t="shared" si="144"/>
        <v>40.6</v>
      </c>
      <c r="AK159" s="2">
        <v>3390</v>
      </c>
      <c r="AL159" s="2">
        <v>3390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40.6</v>
      </c>
      <c r="AT159" s="2">
        <v>120</v>
      </c>
      <c r="AU159" s="2">
        <v>65</v>
      </c>
      <c r="AV159" s="2">
        <v>1</v>
      </c>
      <c r="AW159" s="2">
        <v>1</v>
      </c>
      <c r="AX159" s="2"/>
      <c r="AY159" s="2"/>
      <c r="AZ159" s="2">
        <v>1</v>
      </c>
      <c r="BA159" s="2">
        <v>1</v>
      </c>
      <c r="BB159" s="2">
        <v>1</v>
      </c>
      <c r="BC159" s="2">
        <v>6.08</v>
      </c>
      <c r="BD159" s="2" t="s">
        <v>3</v>
      </c>
      <c r="BE159" s="2" t="s">
        <v>3</v>
      </c>
      <c r="BF159" s="2" t="s">
        <v>3</v>
      </c>
      <c r="BG159" s="2" t="s">
        <v>3</v>
      </c>
      <c r="BH159" s="2">
        <v>3</v>
      </c>
      <c r="BI159" s="2">
        <v>1</v>
      </c>
      <c r="BJ159" s="2" t="s">
        <v>69</v>
      </c>
      <c r="BK159" s="2"/>
      <c r="BL159" s="2"/>
      <c r="BM159" s="2">
        <v>12001</v>
      </c>
      <c r="BN159" s="2">
        <v>0</v>
      </c>
      <c r="BO159" s="2" t="s">
        <v>67</v>
      </c>
      <c r="BP159" s="2">
        <v>1</v>
      </c>
      <c r="BQ159" s="2">
        <v>2</v>
      </c>
      <c r="BR159" s="2">
        <v>0</v>
      </c>
      <c r="BS159" s="2">
        <v>1</v>
      </c>
      <c r="BT159" s="2">
        <v>1</v>
      </c>
      <c r="BU159" s="2">
        <v>1</v>
      </c>
      <c r="BV159" s="2">
        <v>1</v>
      </c>
      <c r="BW159" s="2">
        <v>1</v>
      </c>
      <c r="BX159" s="2">
        <v>1</v>
      </c>
      <c r="BY159" s="2" t="s">
        <v>3</v>
      </c>
      <c r="BZ159" s="2">
        <v>120</v>
      </c>
      <c r="CA159" s="2">
        <v>65</v>
      </c>
      <c r="CB159" s="2"/>
      <c r="CC159" s="2"/>
      <c r="CD159" s="2"/>
      <c r="CE159" s="2">
        <v>0</v>
      </c>
      <c r="CF159" s="2">
        <v>0</v>
      </c>
      <c r="CG159" s="2">
        <v>0</v>
      </c>
      <c r="CH159" s="2"/>
      <c r="CI159" s="2"/>
      <c r="CJ159" s="2"/>
      <c r="CK159" s="2"/>
      <c r="CL159" s="2"/>
      <c r="CM159" s="2">
        <v>0</v>
      </c>
      <c r="CN159" s="2" t="s">
        <v>3</v>
      </c>
      <c r="CO159" s="2">
        <v>0</v>
      </c>
      <c r="CP159" s="2">
        <f t="shared" si="145"/>
        <v>-3925.07</v>
      </c>
      <c r="CQ159" s="2">
        <f t="shared" si="146"/>
        <v>20611.2</v>
      </c>
      <c r="CR159" s="2">
        <f t="shared" si="147"/>
        <v>0</v>
      </c>
      <c r="CS159" s="2">
        <f t="shared" si="148"/>
        <v>0</v>
      </c>
      <c r="CT159" s="2">
        <f t="shared" si="149"/>
        <v>0</v>
      </c>
      <c r="CU159" s="2">
        <f t="shared" si="150"/>
        <v>0</v>
      </c>
      <c r="CV159" s="2">
        <f t="shared" si="151"/>
        <v>0</v>
      </c>
      <c r="CW159" s="2">
        <f t="shared" si="152"/>
        <v>0</v>
      </c>
      <c r="CX159" s="2">
        <f t="shared" si="153"/>
        <v>40.6</v>
      </c>
      <c r="CY159" s="2">
        <f t="shared" si="154"/>
        <v>0</v>
      </c>
      <c r="CZ159" s="2">
        <f t="shared" si="155"/>
        <v>0</v>
      </c>
      <c r="DA159" s="2"/>
      <c r="DB159" s="2"/>
      <c r="DC159" s="2" t="s">
        <v>3</v>
      </c>
      <c r="DD159" s="2" t="s">
        <v>3</v>
      </c>
      <c r="DE159" s="2" t="s">
        <v>3</v>
      </c>
      <c r="DF159" s="2" t="s">
        <v>3</v>
      </c>
      <c r="DG159" s="2" t="s">
        <v>3</v>
      </c>
      <c r="DH159" s="2" t="s">
        <v>3</v>
      </c>
      <c r="DI159" s="2" t="s">
        <v>3</v>
      </c>
      <c r="DJ159" s="2" t="s">
        <v>3</v>
      </c>
      <c r="DK159" s="2" t="s">
        <v>3</v>
      </c>
      <c r="DL159" s="2" t="s">
        <v>3</v>
      </c>
      <c r="DM159" s="2" t="s">
        <v>3</v>
      </c>
      <c r="DN159" s="2">
        <v>0</v>
      </c>
      <c r="DO159" s="2">
        <v>0</v>
      </c>
      <c r="DP159" s="2">
        <v>1</v>
      </c>
      <c r="DQ159" s="2">
        <v>1</v>
      </c>
      <c r="DR159" s="2"/>
      <c r="DS159" s="2"/>
      <c r="DT159" s="2"/>
      <c r="DU159" s="2">
        <v>1009</v>
      </c>
      <c r="DV159" s="2" t="s">
        <v>49</v>
      </c>
      <c r="DW159" s="2" t="s">
        <v>49</v>
      </c>
      <c r="DX159" s="2">
        <v>1000</v>
      </c>
      <c r="DY159" s="2"/>
      <c r="DZ159" s="2"/>
      <c r="EA159" s="2"/>
      <c r="EB159" s="2"/>
      <c r="EC159" s="2"/>
      <c r="ED159" s="2"/>
      <c r="EE159" s="2">
        <v>42018653</v>
      </c>
      <c r="EF159" s="2">
        <v>2</v>
      </c>
      <c r="EG159" s="2" t="s">
        <v>35</v>
      </c>
      <c r="EH159" s="2">
        <v>0</v>
      </c>
      <c r="EI159" s="2" t="s">
        <v>3</v>
      </c>
      <c r="EJ159" s="2">
        <v>1</v>
      </c>
      <c r="EK159" s="2">
        <v>12001</v>
      </c>
      <c r="EL159" s="2" t="s">
        <v>85</v>
      </c>
      <c r="EM159" s="2" t="s">
        <v>86</v>
      </c>
      <c r="EN159" s="2"/>
      <c r="EO159" s="2" t="s">
        <v>3</v>
      </c>
      <c r="EP159" s="2"/>
      <c r="EQ159" s="2">
        <v>0</v>
      </c>
      <c r="ER159" s="2">
        <v>3390</v>
      </c>
      <c r="ES159" s="2">
        <v>3390</v>
      </c>
      <c r="ET159" s="2">
        <v>0</v>
      </c>
      <c r="EU159" s="2">
        <v>0</v>
      </c>
      <c r="EV159" s="2">
        <v>0</v>
      </c>
      <c r="EW159" s="2">
        <v>0</v>
      </c>
      <c r="EX159" s="2">
        <v>0</v>
      </c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>
        <v>0</v>
      </c>
      <c r="FR159" s="2">
        <f t="shared" si="156"/>
        <v>0</v>
      </c>
      <c r="FS159" s="2">
        <v>0</v>
      </c>
      <c r="FT159" s="2"/>
      <c r="FU159" s="2"/>
      <c r="FV159" s="2"/>
      <c r="FW159" s="2"/>
      <c r="FX159" s="2">
        <v>120</v>
      </c>
      <c r="FY159" s="2">
        <v>65</v>
      </c>
      <c r="FZ159" s="2"/>
      <c r="GA159" s="2" t="s">
        <v>3</v>
      </c>
      <c r="GB159" s="2"/>
      <c r="GC159" s="2"/>
      <c r="GD159" s="2">
        <v>1</v>
      </c>
      <c r="GE159" s="2"/>
      <c r="GF159" s="2">
        <v>-1622221180</v>
      </c>
      <c r="GG159" s="2">
        <v>2</v>
      </c>
      <c r="GH159" s="2">
        <v>1</v>
      </c>
      <c r="GI159" s="2">
        <v>2</v>
      </c>
      <c r="GJ159" s="2">
        <v>0</v>
      </c>
      <c r="GK159" s="2">
        <v>0</v>
      </c>
      <c r="GL159" s="2">
        <f t="shared" si="157"/>
        <v>0</v>
      </c>
      <c r="GM159" s="2">
        <f t="shared" si="158"/>
        <v>-3925.07</v>
      </c>
      <c r="GN159" s="2">
        <f t="shared" si="159"/>
        <v>-3925.07</v>
      </c>
      <c r="GO159" s="2">
        <f t="shared" si="160"/>
        <v>0</v>
      </c>
      <c r="GP159" s="2">
        <f t="shared" si="161"/>
        <v>0</v>
      </c>
      <c r="GQ159" s="2"/>
      <c r="GR159" s="2">
        <v>0</v>
      </c>
      <c r="GS159" s="2">
        <v>3</v>
      </c>
      <c r="GT159" s="2">
        <v>0</v>
      </c>
      <c r="GU159" s="2" t="s">
        <v>3</v>
      </c>
      <c r="GV159" s="2">
        <f t="shared" si="162"/>
        <v>0</v>
      </c>
      <c r="GW159" s="2">
        <v>1</v>
      </c>
      <c r="GX159" s="2">
        <f t="shared" si="163"/>
        <v>0</v>
      </c>
      <c r="GY159" s="2"/>
      <c r="GZ159" s="2"/>
      <c r="HA159" s="2">
        <v>0</v>
      </c>
      <c r="HB159" s="2">
        <v>0</v>
      </c>
      <c r="HC159" s="2">
        <f t="shared" si="164"/>
        <v>0</v>
      </c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>
        <v>0</v>
      </c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x14ac:dyDescent="0.2">
      <c r="A160">
        <v>18</v>
      </c>
      <c r="B160">
        <v>1</v>
      </c>
      <c r="C160">
        <v>329</v>
      </c>
      <c r="E160" t="s">
        <v>262</v>
      </c>
      <c r="F160" t="s">
        <v>67</v>
      </c>
      <c r="G160" t="s">
        <v>68</v>
      </c>
      <c r="H160" t="s">
        <v>49</v>
      </c>
      <c r="I160">
        <f>I158*J160</f>
        <v>-0.19043399999999999</v>
      </c>
      <c r="J160">
        <v>-0.19600041169205434</v>
      </c>
      <c r="O160">
        <f t="shared" si="130"/>
        <v>-4015.45</v>
      </c>
      <c r="P160">
        <f t="shared" si="131"/>
        <v>-4015.45</v>
      </c>
      <c r="Q160">
        <f t="shared" si="132"/>
        <v>0</v>
      </c>
      <c r="R160">
        <f t="shared" si="133"/>
        <v>0</v>
      </c>
      <c r="S160">
        <f t="shared" si="134"/>
        <v>0</v>
      </c>
      <c r="T160">
        <f t="shared" si="135"/>
        <v>0</v>
      </c>
      <c r="U160">
        <f t="shared" si="136"/>
        <v>0</v>
      </c>
      <c r="V160">
        <f t="shared" si="137"/>
        <v>0</v>
      </c>
      <c r="W160">
        <f t="shared" si="138"/>
        <v>-7.73</v>
      </c>
      <c r="X160">
        <f t="shared" si="139"/>
        <v>0</v>
      </c>
      <c r="Y160">
        <f t="shared" si="140"/>
        <v>0</v>
      </c>
      <c r="AA160">
        <v>42244845</v>
      </c>
      <c r="AB160">
        <f t="shared" si="141"/>
        <v>3390</v>
      </c>
      <c r="AC160">
        <f t="shared" si="142"/>
        <v>3390</v>
      </c>
      <c r="AD160">
        <f t="shared" si="168"/>
        <v>0</v>
      </c>
      <c r="AE160">
        <f t="shared" si="169"/>
        <v>0</v>
      </c>
      <c r="AF160">
        <f t="shared" si="169"/>
        <v>0</v>
      </c>
      <c r="AG160">
        <f t="shared" si="143"/>
        <v>0</v>
      </c>
      <c r="AH160">
        <f t="shared" si="170"/>
        <v>0</v>
      </c>
      <c r="AI160">
        <f t="shared" si="170"/>
        <v>0</v>
      </c>
      <c r="AJ160">
        <f t="shared" si="144"/>
        <v>40.6</v>
      </c>
      <c r="AK160">
        <v>3390</v>
      </c>
      <c r="AL160">
        <v>3390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40.6</v>
      </c>
      <c r="AT160">
        <v>120</v>
      </c>
      <c r="AU160">
        <v>65</v>
      </c>
      <c r="AV160">
        <v>1</v>
      </c>
      <c r="AW160">
        <v>1</v>
      </c>
      <c r="AZ160">
        <v>1</v>
      </c>
      <c r="BA160">
        <v>1</v>
      </c>
      <c r="BB160">
        <v>1</v>
      </c>
      <c r="BC160">
        <v>6.22</v>
      </c>
      <c r="BD160" t="s">
        <v>3</v>
      </c>
      <c r="BE160" t="s">
        <v>3</v>
      </c>
      <c r="BF160" t="s">
        <v>3</v>
      </c>
      <c r="BG160" t="s">
        <v>3</v>
      </c>
      <c r="BH160">
        <v>3</v>
      </c>
      <c r="BI160">
        <v>1</v>
      </c>
      <c r="BJ160" t="s">
        <v>69</v>
      </c>
      <c r="BM160">
        <v>12001</v>
      </c>
      <c r="BN160">
        <v>0</v>
      </c>
      <c r="BO160" t="s">
        <v>67</v>
      </c>
      <c r="BP160">
        <v>1</v>
      </c>
      <c r="BQ160">
        <v>2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120</v>
      </c>
      <c r="CA160">
        <v>65</v>
      </c>
      <c r="CE160">
        <v>0</v>
      </c>
      <c r="CF160">
        <v>0</v>
      </c>
      <c r="CG160">
        <v>0</v>
      </c>
      <c r="CM160">
        <v>0</v>
      </c>
      <c r="CN160" t="s">
        <v>3</v>
      </c>
      <c r="CO160">
        <v>0</v>
      </c>
      <c r="CP160">
        <f t="shared" si="145"/>
        <v>-4015.45</v>
      </c>
      <c r="CQ160">
        <f t="shared" si="146"/>
        <v>21085.8</v>
      </c>
      <c r="CR160">
        <f t="shared" si="147"/>
        <v>0</v>
      </c>
      <c r="CS160">
        <f t="shared" si="148"/>
        <v>0</v>
      </c>
      <c r="CT160">
        <f t="shared" si="149"/>
        <v>0</v>
      </c>
      <c r="CU160">
        <f t="shared" si="150"/>
        <v>0</v>
      </c>
      <c r="CV160">
        <f t="shared" si="151"/>
        <v>0</v>
      </c>
      <c r="CW160">
        <f t="shared" si="152"/>
        <v>0</v>
      </c>
      <c r="CX160">
        <f t="shared" si="153"/>
        <v>40.6</v>
      </c>
      <c r="CY160">
        <f t="shared" si="154"/>
        <v>0</v>
      </c>
      <c r="CZ160">
        <f t="shared" si="155"/>
        <v>0</v>
      </c>
      <c r="DC160" t="s">
        <v>3</v>
      </c>
      <c r="DD160" t="s">
        <v>3</v>
      </c>
      <c r="DE160" t="s">
        <v>3</v>
      </c>
      <c r="DF160" t="s">
        <v>3</v>
      </c>
      <c r="DG160" t="s">
        <v>3</v>
      </c>
      <c r="DH160" t="s">
        <v>3</v>
      </c>
      <c r="DI160" t="s">
        <v>3</v>
      </c>
      <c r="DJ160" t="s">
        <v>3</v>
      </c>
      <c r="DK160" t="s">
        <v>3</v>
      </c>
      <c r="DL160" t="s">
        <v>3</v>
      </c>
      <c r="DM160" t="s">
        <v>3</v>
      </c>
      <c r="DN160">
        <v>0</v>
      </c>
      <c r="DO160">
        <v>0</v>
      </c>
      <c r="DP160">
        <v>1</v>
      </c>
      <c r="DQ160">
        <v>1</v>
      </c>
      <c r="DU160">
        <v>1009</v>
      </c>
      <c r="DV160" t="s">
        <v>49</v>
      </c>
      <c r="DW160" t="s">
        <v>49</v>
      </c>
      <c r="DX160">
        <v>1000</v>
      </c>
      <c r="EE160">
        <v>42018653</v>
      </c>
      <c r="EF160">
        <v>2</v>
      </c>
      <c r="EG160" t="s">
        <v>35</v>
      </c>
      <c r="EH160">
        <v>0</v>
      </c>
      <c r="EI160" t="s">
        <v>3</v>
      </c>
      <c r="EJ160">
        <v>1</v>
      </c>
      <c r="EK160">
        <v>12001</v>
      </c>
      <c r="EL160" t="s">
        <v>85</v>
      </c>
      <c r="EM160" t="s">
        <v>86</v>
      </c>
      <c r="EO160" t="s">
        <v>3</v>
      </c>
      <c r="EQ160">
        <v>0</v>
      </c>
      <c r="ER160">
        <v>3390</v>
      </c>
      <c r="ES160">
        <v>3390</v>
      </c>
      <c r="ET160">
        <v>0</v>
      </c>
      <c r="EU160">
        <v>0</v>
      </c>
      <c r="EV160">
        <v>0</v>
      </c>
      <c r="EW160">
        <v>0</v>
      </c>
      <c r="EX160">
        <v>0</v>
      </c>
      <c r="FQ160">
        <v>0</v>
      </c>
      <c r="FR160">
        <f t="shared" si="156"/>
        <v>0</v>
      </c>
      <c r="FS160">
        <v>0</v>
      </c>
      <c r="FX160">
        <v>120</v>
      </c>
      <c r="FY160">
        <v>65</v>
      </c>
      <c r="GA160" t="s">
        <v>3</v>
      </c>
      <c r="GD160">
        <v>1</v>
      </c>
      <c r="GF160">
        <v>-1622221180</v>
      </c>
      <c r="GG160">
        <v>2</v>
      </c>
      <c r="GH160">
        <v>1</v>
      </c>
      <c r="GI160">
        <v>2</v>
      </c>
      <c r="GJ160">
        <v>0</v>
      </c>
      <c r="GK160">
        <v>0</v>
      </c>
      <c r="GL160">
        <f t="shared" si="157"/>
        <v>0</v>
      </c>
      <c r="GM160">
        <f t="shared" si="158"/>
        <v>-4015.45</v>
      </c>
      <c r="GN160">
        <f t="shared" si="159"/>
        <v>-4015.45</v>
      </c>
      <c r="GO160">
        <f t="shared" si="160"/>
        <v>0</v>
      </c>
      <c r="GP160">
        <f t="shared" si="161"/>
        <v>0</v>
      </c>
      <c r="GR160">
        <v>0</v>
      </c>
      <c r="GS160">
        <v>3</v>
      </c>
      <c r="GT160">
        <v>0</v>
      </c>
      <c r="GU160" t="s">
        <v>3</v>
      </c>
      <c r="GV160">
        <f t="shared" si="162"/>
        <v>0</v>
      </c>
      <c r="GW160">
        <v>1</v>
      </c>
      <c r="GX160">
        <f t="shared" si="163"/>
        <v>0</v>
      </c>
      <c r="HA160">
        <v>0</v>
      </c>
      <c r="HB160">
        <v>0</v>
      </c>
      <c r="HC160">
        <f t="shared" si="164"/>
        <v>0</v>
      </c>
      <c r="IK160">
        <v>0</v>
      </c>
    </row>
    <row r="161" spans="1:255" x14ac:dyDescent="0.2">
      <c r="A161" s="2">
        <v>18</v>
      </c>
      <c r="B161" s="2">
        <v>1</v>
      </c>
      <c r="C161" s="2">
        <v>320</v>
      </c>
      <c r="D161" s="2"/>
      <c r="E161" s="2" t="s">
        <v>263</v>
      </c>
      <c r="F161" s="2" t="s">
        <v>89</v>
      </c>
      <c r="G161" s="2" t="s">
        <v>90</v>
      </c>
      <c r="H161" s="2" t="s">
        <v>91</v>
      </c>
      <c r="I161" s="2">
        <f>I157*J161</f>
        <v>-106.876</v>
      </c>
      <c r="J161" s="2">
        <v>-110</v>
      </c>
      <c r="K161" s="2"/>
      <c r="L161" s="2"/>
      <c r="M161" s="2"/>
      <c r="N161" s="2"/>
      <c r="O161" s="2">
        <f t="shared" si="130"/>
        <v>-2090.54</v>
      </c>
      <c r="P161" s="2">
        <f t="shared" si="131"/>
        <v>-2090.54</v>
      </c>
      <c r="Q161" s="2">
        <f t="shared" si="132"/>
        <v>0</v>
      </c>
      <c r="R161" s="2">
        <f t="shared" si="133"/>
        <v>0</v>
      </c>
      <c r="S161" s="2">
        <f t="shared" si="134"/>
        <v>0</v>
      </c>
      <c r="T161" s="2">
        <f t="shared" si="135"/>
        <v>0</v>
      </c>
      <c r="U161" s="2">
        <f t="shared" si="136"/>
        <v>0</v>
      </c>
      <c r="V161" s="2">
        <f t="shared" si="137"/>
        <v>0</v>
      </c>
      <c r="W161" s="2">
        <f t="shared" si="138"/>
        <v>-6.41</v>
      </c>
      <c r="X161" s="2">
        <f t="shared" si="139"/>
        <v>0</v>
      </c>
      <c r="Y161" s="2">
        <f t="shared" si="140"/>
        <v>0</v>
      </c>
      <c r="Z161" s="2"/>
      <c r="AA161" s="2">
        <v>42244862</v>
      </c>
      <c r="AB161" s="2">
        <f t="shared" si="141"/>
        <v>6.19</v>
      </c>
      <c r="AC161" s="2">
        <f t="shared" si="142"/>
        <v>6.19</v>
      </c>
      <c r="AD161" s="2">
        <f t="shared" si="168"/>
        <v>0</v>
      </c>
      <c r="AE161" s="2">
        <f t="shared" si="169"/>
        <v>0</v>
      </c>
      <c r="AF161" s="2">
        <f t="shared" si="169"/>
        <v>0</v>
      </c>
      <c r="AG161" s="2">
        <f t="shared" si="143"/>
        <v>0</v>
      </c>
      <c r="AH161" s="2">
        <f t="shared" si="170"/>
        <v>0</v>
      </c>
      <c r="AI161" s="2">
        <f t="shared" si="170"/>
        <v>0</v>
      </c>
      <c r="AJ161" s="2">
        <f t="shared" si="144"/>
        <v>0.06</v>
      </c>
      <c r="AK161" s="2">
        <v>6.19</v>
      </c>
      <c r="AL161" s="2">
        <v>6.19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0.06</v>
      </c>
      <c r="AT161" s="2">
        <v>120</v>
      </c>
      <c r="AU161" s="2">
        <v>65</v>
      </c>
      <c r="AV161" s="2">
        <v>1</v>
      </c>
      <c r="AW161" s="2">
        <v>1</v>
      </c>
      <c r="AX161" s="2"/>
      <c r="AY161" s="2"/>
      <c r="AZ161" s="2">
        <v>1</v>
      </c>
      <c r="BA161" s="2">
        <v>1</v>
      </c>
      <c r="BB161" s="2">
        <v>1</v>
      </c>
      <c r="BC161" s="2">
        <v>3.16</v>
      </c>
      <c r="BD161" s="2" t="s">
        <v>3</v>
      </c>
      <c r="BE161" s="2" t="s">
        <v>3</v>
      </c>
      <c r="BF161" s="2" t="s">
        <v>3</v>
      </c>
      <c r="BG161" s="2" t="s">
        <v>3</v>
      </c>
      <c r="BH161" s="2">
        <v>3</v>
      </c>
      <c r="BI161" s="2">
        <v>1</v>
      </c>
      <c r="BJ161" s="2" t="s">
        <v>92</v>
      </c>
      <c r="BK161" s="2"/>
      <c r="BL161" s="2"/>
      <c r="BM161" s="2">
        <v>12001</v>
      </c>
      <c r="BN161" s="2">
        <v>0</v>
      </c>
      <c r="BO161" s="2" t="s">
        <v>89</v>
      </c>
      <c r="BP161" s="2">
        <v>1</v>
      </c>
      <c r="BQ161" s="2">
        <v>2</v>
      </c>
      <c r="BR161" s="2">
        <v>0</v>
      </c>
      <c r="BS161" s="2">
        <v>1</v>
      </c>
      <c r="BT161" s="2">
        <v>1</v>
      </c>
      <c r="BU161" s="2">
        <v>1</v>
      </c>
      <c r="BV161" s="2">
        <v>1</v>
      </c>
      <c r="BW161" s="2">
        <v>1</v>
      </c>
      <c r="BX161" s="2">
        <v>1</v>
      </c>
      <c r="BY161" s="2" t="s">
        <v>3</v>
      </c>
      <c r="BZ161" s="2">
        <v>120</v>
      </c>
      <c r="CA161" s="2">
        <v>65</v>
      </c>
      <c r="CB161" s="2"/>
      <c r="CC161" s="2"/>
      <c r="CD161" s="2"/>
      <c r="CE161" s="2">
        <v>0</v>
      </c>
      <c r="CF161" s="2">
        <v>0</v>
      </c>
      <c r="CG161" s="2">
        <v>0</v>
      </c>
      <c r="CH161" s="2"/>
      <c r="CI161" s="2"/>
      <c r="CJ161" s="2"/>
      <c r="CK161" s="2"/>
      <c r="CL161" s="2"/>
      <c r="CM161" s="2">
        <v>0</v>
      </c>
      <c r="CN161" s="2" t="s">
        <v>3</v>
      </c>
      <c r="CO161" s="2">
        <v>0</v>
      </c>
      <c r="CP161" s="2">
        <f t="shared" si="145"/>
        <v>-2090.54</v>
      </c>
      <c r="CQ161" s="2">
        <f t="shared" si="146"/>
        <v>19.560400000000001</v>
      </c>
      <c r="CR161" s="2">
        <f t="shared" si="147"/>
        <v>0</v>
      </c>
      <c r="CS161" s="2">
        <f t="shared" si="148"/>
        <v>0</v>
      </c>
      <c r="CT161" s="2">
        <f t="shared" si="149"/>
        <v>0</v>
      </c>
      <c r="CU161" s="2">
        <f t="shared" si="150"/>
        <v>0</v>
      </c>
      <c r="CV161" s="2">
        <f t="shared" si="151"/>
        <v>0</v>
      </c>
      <c r="CW161" s="2">
        <f t="shared" si="152"/>
        <v>0</v>
      </c>
      <c r="CX161" s="2">
        <f t="shared" si="153"/>
        <v>0.06</v>
      </c>
      <c r="CY161" s="2">
        <f t="shared" si="154"/>
        <v>0</v>
      </c>
      <c r="CZ161" s="2">
        <f t="shared" si="155"/>
        <v>0</v>
      </c>
      <c r="DA161" s="2"/>
      <c r="DB161" s="2"/>
      <c r="DC161" s="2" t="s">
        <v>3</v>
      </c>
      <c r="DD161" s="2" t="s">
        <v>3</v>
      </c>
      <c r="DE161" s="2" t="s">
        <v>3</v>
      </c>
      <c r="DF161" s="2" t="s">
        <v>3</v>
      </c>
      <c r="DG161" s="2" t="s">
        <v>3</v>
      </c>
      <c r="DH161" s="2" t="s">
        <v>3</v>
      </c>
      <c r="DI161" s="2" t="s">
        <v>3</v>
      </c>
      <c r="DJ161" s="2" t="s">
        <v>3</v>
      </c>
      <c r="DK161" s="2" t="s">
        <v>3</v>
      </c>
      <c r="DL161" s="2" t="s">
        <v>3</v>
      </c>
      <c r="DM161" s="2" t="s">
        <v>3</v>
      </c>
      <c r="DN161" s="2">
        <v>0</v>
      </c>
      <c r="DO161" s="2">
        <v>0</v>
      </c>
      <c r="DP161" s="2">
        <v>1</v>
      </c>
      <c r="DQ161" s="2">
        <v>1</v>
      </c>
      <c r="DR161" s="2"/>
      <c r="DS161" s="2"/>
      <c r="DT161" s="2"/>
      <c r="DU161" s="2">
        <v>1005</v>
      </c>
      <c r="DV161" s="2" t="s">
        <v>91</v>
      </c>
      <c r="DW161" s="2" t="s">
        <v>91</v>
      </c>
      <c r="DX161" s="2">
        <v>1</v>
      </c>
      <c r="DY161" s="2"/>
      <c r="DZ161" s="2"/>
      <c r="EA161" s="2"/>
      <c r="EB161" s="2"/>
      <c r="EC161" s="2"/>
      <c r="ED161" s="2"/>
      <c r="EE161" s="2">
        <v>42018653</v>
      </c>
      <c r="EF161" s="2">
        <v>2</v>
      </c>
      <c r="EG161" s="2" t="s">
        <v>35</v>
      </c>
      <c r="EH161" s="2">
        <v>0</v>
      </c>
      <c r="EI161" s="2" t="s">
        <v>3</v>
      </c>
      <c r="EJ161" s="2">
        <v>1</v>
      </c>
      <c r="EK161" s="2">
        <v>12001</v>
      </c>
      <c r="EL161" s="2" t="s">
        <v>85</v>
      </c>
      <c r="EM161" s="2" t="s">
        <v>86</v>
      </c>
      <c r="EN161" s="2"/>
      <c r="EO161" s="2" t="s">
        <v>3</v>
      </c>
      <c r="EP161" s="2"/>
      <c r="EQ161" s="2">
        <v>0</v>
      </c>
      <c r="ER161" s="2">
        <v>6.19</v>
      </c>
      <c r="ES161" s="2">
        <v>6.19</v>
      </c>
      <c r="ET161" s="2">
        <v>0</v>
      </c>
      <c r="EU161" s="2">
        <v>0</v>
      </c>
      <c r="EV161" s="2">
        <v>0</v>
      </c>
      <c r="EW161" s="2">
        <v>0</v>
      </c>
      <c r="EX161" s="2">
        <v>0</v>
      </c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>
        <v>0</v>
      </c>
      <c r="FR161" s="2">
        <f t="shared" si="156"/>
        <v>0</v>
      </c>
      <c r="FS161" s="2">
        <v>0</v>
      </c>
      <c r="FT161" s="2"/>
      <c r="FU161" s="2"/>
      <c r="FV161" s="2"/>
      <c r="FW161" s="2"/>
      <c r="FX161" s="2">
        <v>120</v>
      </c>
      <c r="FY161" s="2">
        <v>65</v>
      </c>
      <c r="FZ161" s="2"/>
      <c r="GA161" s="2" t="s">
        <v>3</v>
      </c>
      <c r="GB161" s="2"/>
      <c r="GC161" s="2"/>
      <c r="GD161" s="2">
        <v>1</v>
      </c>
      <c r="GE161" s="2"/>
      <c r="GF161" s="2">
        <v>1210903559</v>
      </c>
      <c r="GG161" s="2">
        <v>2</v>
      </c>
      <c r="GH161" s="2">
        <v>1</v>
      </c>
      <c r="GI161" s="2">
        <v>2</v>
      </c>
      <c r="GJ161" s="2">
        <v>0</v>
      </c>
      <c r="GK161" s="2">
        <v>0</v>
      </c>
      <c r="GL161" s="2">
        <f t="shared" si="157"/>
        <v>0</v>
      </c>
      <c r="GM161" s="2">
        <f t="shared" si="158"/>
        <v>-2090.54</v>
      </c>
      <c r="GN161" s="2">
        <f t="shared" si="159"/>
        <v>-2090.54</v>
      </c>
      <c r="GO161" s="2">
        <f t="shared" si="160"/>
        <v>0</v>
      </c>
      <c r="GP161" s="2">
        <f t="shared" si="161"/>
        <v>0</v>
      </c>
      <c r="GQ161" s="2"/>
      <c r="GR161" s="2">
        <v>0</v>
      </c>
      <c r="GS161" s="2">
        <v>3</v>
      </c>
      <c r="GT161" s="2">
        <v>0</v>
      </c>
      <c r="GU161" s="2" t="s">
        <v>3</v>
      </c>
      <c r="GV161" s="2">
        <f t="shared" si="162"/>
        <v>0</v>
      </c>
      <c r="GW161" s="2">
        <v>1</v>
      </c>
      <c r="GX161" s="2">
        <f t="shared" si="163"/>
        <v>0</v>
      </c>
      <c r="GY161" s="2"/>
      <c r="GZ161" s="2"/>
      <c r="HA161" s="2">
        <v>0</v>
      </c>
      <c r="HB161" s="2">
        <v>0</v>
      </c>
      <c r="HC161" s="2">
        <f t="shared" si="164"/>
        <v>0</v>
      </c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>
        <v>0</v>
      </c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x14ac:dyDescent="0.2">
      <c r="A162">
        <v>18</v>
      </c>
      <c r="B162">
        <v>1</v>
      </c>
      <c r="C162">
        <v>331</v>
      </c>
      <c r="E162" t="s">
        <v>263</v>
      </c>
      <c r="F162" t="s">
        <v>89</v>
      </c>
      <c r="G162" t="s">
        <v>90</v>
      </c>
      <c r="H162" t="s">
        <v>91</v>
      </c>
      <c r="I162">
        <f>I158*J162</f>
        <v>-106.876</v>
      </c>
      <c r="J162">
        <v>-110</v>
      </c>
      <c r="O162">
        <f t="shared" si="130"/>
        <v>-2368.39</v>
      </c>
      <c r="P162">
        <f t="shared" si="131"/>
        <v>-2368.39</v>
      </c>
      <c r="Q162">
        <f t="shared" si="132"/>
        <v>0</v>
      </c>
      <c r="R162">
        <f t="shared" si="133"/>
        <v>0</v>
      </c>
      <c r="S162">
        <f t="shared" si="134"/>
        <v>0</v>
      </c>
      <c r="T162">
        <f t="shared" si="135"/>
        <v>0</v>
      </c>
      <c r="U162">
        <f t="shared" si="136"/>
        <v>0</v>
      </c>
      <c r="V162">
        <f t="shared" si="137"/>
        <v>0</v>
      </c>
      <c r="W162">
        <f t="shared" si="138"/>
        <v>-6.41</v>
      </c>
      <c r="X162">
        <f t="shared" si="139"/>
        <v>0</v>
      </c>
      <c r="Y162">
        <f t="shared" si="140"/>
        <v>0</v>
      </c>
      <c r="AA162">
        <v>42244845</v>
      </c>
      <c r="AB162">
        <f t="shared" si="141"/>
        <v>6.19</v>
      </c>
      <c r="AC162">
        <f t="shared" si="142"/>
        <v>6.19</v>
      </c>
      <c r="AD162">
        <f t="shared" si="168"/>
        <v>0</v>
      </c>
      <c r="AE162">
        <f t="shared" si="169"/>
        <v>0</v>
      </c>
      <c r="AF162">
        <f t="shared" si="169"/>
        <v>0</v>
      </c>
      <c r="AG162">
        <f t="shared" si="143"/>
        <v>0</v>
      </c>
      <c r="AH162">
        <f t="shared" si="170"/>
        <v>0</v>
      </c>
      <c r="AI162">
        <f t="shared" si="170"/>
        <v>0</v>
      </c>
      <c r="AJ162">
        <f t="shared" si="144"/>
        <v>0.06</v>
      </c>
      <c r="AK162">
        <v>6.19</v>
      </c>
      <c r="AL162">
        <v>6.19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0.06</v>
      </c>
      <c r="AT162">
        <v>120</v>
      </c>
      <c r="AU162">
        <v>65</v>
      </c>
      <c r="AV162">
        <v>1</v>
      </c>
      <c r="AW162">
        <v>1</v>
      </c>
      <c r="AZ162">
        <v>1</v>
      </c>
      <c r="BA162">
        <v>1</v>
      </c>
      <c r="BB162">
        <v>1</v>
      </c>
      <c r="BC162">
        <v>3.58</v>
      </c>
      <c r="BD162" t="s">
        <v>3</v>
      </c>
      <c r="BE162" t="s">
        <v>3</v>
      </c>
      <c r="BF162" t="s">
        <v>3</v>
      </c>
      <c r="BG162" t="s">
        <v>3</v>
      </c>
      <c r="BH162">
        <v>3</v>
      </c>
      <c r="BI162">
        <v>1</v>
      </c>
      <c r="BJ162" t="s">
        <v>92</v>
      </c>
      <c r="BM162">
        <v>12001</v>
      </c>
      <c r="BN162">
        <v>0</v>
      </c>
      <c r="BO162" t="s">
        <v>89</v>
      </c>
      <c r="BP162">
        <v>1</v>
      </c>
      <c r="BQ162">
        <v>2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 t="s">
        <v>3</v>
      </c>
      <c r="BZ162">
        <v>120</v>
      </c>
      <c r="CA162">
        <v>65</v>
      </c>
      <c r="CE162">
        <v>0</v>
      </c>
      <c r="CF162">
        <v>0</v>
      </c>
      <c r="CG162">
        <v>0</v>
      </c>
      <c r="CM162">
        <v>0</v>
      </c>
      <c r="CN162" t="s">
        <v>3</v>
      </c>
      <c r="CO162">
        <v>0</v>
      </c>
      <c r="CP162">
        <f t="shared" si="145"/>
        <v>-2368.39</v>
      </c>
      <c r="CQ162">
        <f t="shared" si="146"/>
        <v>22.160200000000003</v>
      </c>
      <c r="CR162">
        <f t="shared" si="147"/>
        <v>0</v>
      </c>
      <c r="CS162">
        <f t="shared" si="148"/>
        <v>0</v>
      </c>
      <c r="CT162">
        <f t="shared" si="149"/>
        <v>0</v>
      </c>
      <c r="CU162">
        <f t="shared" si="150"/>
        <v>0</v>
      </c>
      <c r="CV162">
        <f t="shared" si="151"/>
        <v>0</v>
      </c>
      <c r="CW162">
        <f t="shared" si="152"/>
        <v>0</v>
      </c>
      <c r="CX162">
        <f t="shared" si="153"/>
        <v>0.06</v>
      </c>
      <c r="CY162">
        <f t="shared" si="154"/>
        <v>0</v>
      </c>
      <c r="CZ162">
        <f t="shared" si="155"/>
        <v>0</v>
      </c>
      <c r="DC162" t="s">
        <v>3</v>
      </c>
      <c r="DD162" t="s">
        <v>3</v>
      </c>
      <c r="DE162" t="s">
        <v>3</v>
      </c>
      <c r="DF162" t="s">
        <v>3</v>
      </c>
      <c r="DG162" t="s">
        <v>3</v>
      </c>
      <c r="DH162" t="s">
        <v>3</v>
      </c>
      <c r="DI162" t="s">
        <v>3</v>
      </c>
      <c r="DJ162" t="s">
        <v>3</v>
      </c>
      <c r="DK162" t="s">
        <v>3</v>
      </c>
      <c r="DL162" t="s">
        <v>3</v>
      </c>
      <c r="DM162" t="s">
        <v>3</v>
      </c>
      <c r="DN162">
        <v>0</v>
      </c>
      <c r="DO162">
        <v>0</v>
      </c>
      <c r="DP162">
        <v>1</v>
      </c>
      <c r="DQ162">
        <v>1</v>
      </c>
      <c r="DU162">
        <v>1005</v>
      </c>
      <c r="DV162" t="s">
        <v>91</v>
      </c>
      <c r="DW162" t="s">
        <v>91</v>
      </c>
      <c r="DX162">
        <v>1</v>
      </c>
      <c r="EE162">
        <v>42018653</v>
      </c>
      <c r="EF162">
        <v>2</v>
      </c>
      <c r="EG162" t="s">
        <v>35</v>
      </c>
      <c r="EH162">
        <v>0</v>
      </c>
      <c r="EI162" t="s">
        <v>3</v>
      </c>
      <c r="EJ162">
        <v>1</v>
      </c>
      <c r="EK162">
        <v>12001</v>
      </c>
      <c r="EL162" t="s">
        <v>85</v>
      </c>
      <c r="EM162" t="s">
        <v>86</v>
      </c>
      <c r="EO162" t="s">
        <v>3</v>
      </c>
      <c r="EQ162">
        <v>0</v>
      </c>
      <c r="ER162">
        <v>6.19</v>
      </c>
      <c r="ES162">
        <v>6.19</v>
      </c>
      <c r="ET162">
        <v>0</v>
      </c>
      <c r="EU162">
        <v>0</v>
      </c>
      <c r="EV162">
        <v>0</v>
      </c>
      <c r="EW162">
        <v>0</v>
      </c>
      <c r="EX162">
        <v>0</v>
      </c>
      <c r="FQ162">
        <v>0</v>
      </c>
      <c r="FR162">
        <f t="shared" si="156"/>
        <v>0</v>
      </c>
      <c r="FS162">
        <v>0</v>
      </c>
      <c r="FX162">
        <v>120</v>
      </c>
      <c r="FY162">
        <v>65</v>
      </c>
      <c r="GA162" t="s">
        <v>3</v>
      </c>
      <c r="GD162">
        <v>1</v>
      </c>
      <c r="GF162">
        <v>1210903559</v>
      </c>
      <c r="GG162">
        <v>2</v>
      </c>
      <c r="GH162">
        <v>1</v>
      </c>
      <c r="GI162">
        <v>2</v>
      </c>
      <c r="GJ162">
        <v>0</v>
      </c>
      <c r="GK162">
        <v>0</v>
      </c>
      <c r="GL162">
        <f t="shared" si="157"/>
        <v>0</v>
      </c>
      <c r="GM162">
        <f t="shared" si="158"/>
        <v>-2368.39</v>
      </c>
      <c r="GN162">
        <f t="shared" si="159"/>
        <v>-2368.39</v>
      </c>
      <c r="GO162">
        <f t="shared" si="160"/>
        <v>0</v>
      </c>
      <c r="GP162">
        <f t="shared" si="161"/>
        <v>0</v>
      </c>
      <c r="GR162">
        <v>0</v>
      </c>
      <c r="GS162">
        <v>3</v>
      </c>
      <c r="GT162">
        <v>0</v>
      </c>
      <c r="GU162" t="s">
        <v>3</v>
      </c>
      <c r="GV162">
        <f t="shared" si="162"/>
        <v>0</v>
      </c>
      <c r="GW162">
        <v>1</v>
      </c>
      <c r="GX162">
        <f t="shared" si="163"/>
        <v>0</v>
      </c>
      <c r="HA162">
        <v>0</v>
      </c>
      <c r="HB162">
        <v>0</v>
      </c>
      <c r="HC162">
        <f t="shared" si="164"/>
        <v>0</v>
      </c>
      <c r="IK162">
        <v>0</v>
      </c>
    </row>
    <row r="163" spans="1:255" x14ac:dyDescent="0.2">
      <c r="A163" s="2">
        <v>18</v>
      </c>
      <c r="B163" s="2">
        <v>1</v>
      </c>
      <c r="C163" s="2">
        <v>321</v>
      </c>
      <c r="D163" s="2"/>
      <c r="E163" s="2" t="s">
        <v>264</v>
      </c>
      <c r="F163" s="2" t="s">
        <v>94</v>
      </c>
      <c r="G163" s="2" t="s">
        <v>95</v>
      </c>
      <c r="H163" s="2" t="s">
        <v>91</v>
      </c>
      <c r="I163" s="2">
        <f>I157*J163</f>
        <v>106.876</v>
      </c>
      <c r="J163" s="2">
        <v>110</v>
      </c>
      <c r="K163" s="2"/>
      <c r="L163" s="2"/>
      <c r="M163" s="2"/>
      <c r="N163" s="2"/>
      <c r="O163" s="2">
        <f t="shared" si="130"/>
        <v>7747.49</v>
      </c>
      <c r="P163" s="2">
        <f t="shared" si="131"/>
        <v>7747.49</v>
      </c>
      <c r="Q163" s="2">
        <f t="shared" si="132"/>
        <v>0</v>
      </c>
      <c r="R163" s="2">
        <f t="shared" si="133"/>
        <v>0</v>
      </c>
      <c r="S163" s="2">
        <f t="shared" si="134"/>
        <v>0</v>
      </c>
      <c r="T163" s="2">
        <f t="shared" si="135"/>
        <v>0</v>
      </c>
      <c r="U163" s="2">
        <f t="shared" si="136"/>
        <v>0</v>
      </c>
      <c r="V163" s="2">
        <f t="shared" si="137"/>
        <v>0</v>
      </c>
      <c r="W163" s="2">
        <f t="shared" si="138"/>
        <v>14.96</v>
      </c>
      <c r="X163" s="2">
        <f t="shared" si="139"/>
        <v>0</v>
      </c>
      <c r="Y163" s="2">
        <f t="shared" si="140"/>
        <v>0</v>
      </c>
      <c r="Z163" s="2"/>
      <c r="AA163" s="2">
        <v>42244862</v>
      </c>
      <c r="AB163" s="2">
        <f t="shared" si="141"/>
        <v>16.29</v>
      </c>
      <c r="AC163" s="2">
        <f t="shared" si="142"/>
        <v>16.29</v>
      </c>
      <c r="AD163" s="2">
        <f t="shared" si="168"/>
        <v>0</v>
      </c>
      <c r="AE163" s="2">
        <f t="shared" si="169"/>
        <v>0</v>
      </c>
      <c r="AF163" s="2">
        <f t="shared" si="169"/>
        <v>0</v>
      </c>
      <c r="AG163" s="2">
        <f t="shared" si="143"/>
        <v>0</v>
      </c>
      <c r="AH163" s="2">
        <f t="shared" si="170"/>
        <v>0</v>
      </c>
      <c r="AI163" s="2">
        <f t="shared" si="170"/>
        <v>0</v>
      </c>
      <c r="AJ163" s="2">
        <f t="shared" si="144"/>
        <v>0.14000000000000001</v>
      </c>
      <c r="AK163" s="2">
        <v>16.29</v>
      </c>
      <c r="AL163" s="2">
        <v>16.29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0.14000000000000001</v>
      </c>
      <c r="AT163" s="2">
        <v>120</v>
      </c>
      <c r="AU163" s="2">
        <v>65</v>
      </c>
      <c r="AV163" s="2">
        <v>1</v>
      </c>
      <c r="AW163" s="2">
        <v>1</v>
      </c>
      <c r="AX163" s="2"/>
      <c r="AY163" s="2"/>
      <c r="AZ163" s="2">
        <v>1</v>
      </c>
      <c r="BA163" s="2">
        <v>1</v>
      </c>
      <c r="BB163" s="2">
        <v>1</v>
      </c>
      <c r="BC163" s="2">
        <v>4.45</v>
      </c>
      <c r="BD163" s="2" t="s">
        <v>3</v>
      </c>
      <c r="BE163" s="2" t="s">
        <v>3</v>
      </c>
      <c r="BF163" s="2" t="s">
        <v>3</v>
      </c>
      <c r="BG163" s="2" t="s">
        <v>3</v>
      </c>
      <c r="BH163" s="2">
        <v>3</v>
      </c>
      <c r="BI163" s="2">
        <v>1</v>
      </c>
      <c r="BJ163" s="2" t="s">
        <v>96</v>
      </c>
      <c r="BK163" s="2"/>
      <c r="BL163" s="2"/>
      <c r="BM163" s="2">
        <v>12001</v>
      </c>
      <c r="BN163" s="2">
        <v>0</v>
      </c>
      <c r="BO163" s="2" t="s">
        <v>94</v>
      </c>
      <c r="BP163" s="2">
        <v>1</v>
      </c>
      <c r="BQ163" s="2">
        <v>2</v>
      </c>
      <c r="BR163" s="2">
        <v>0</v>
      </c>
      <c r="BS163" s="2">
        <v>1</v>
      </c>
      <c r="BT163" s="2">
        <v>1</v>
      </c>
      <c r="BU163" s="2">
        <v>1</v>
      </c>
      <c r="BV163" s="2">
        <v>1</v>
      </c>
      <c r="BW163" s="2">
        <v>1</v>
      </c>
      <c r="BX163" s="2">
        <v>1</v>
      </c>
      <c r="BY163" s="2" t="s">
        <v>3</v>
      </c>
      <c r="BZ163" s="2">
        <v>120</v>
      </c>
      <c r="CA163" s="2">
        <v>65</v>
      </c>
      <c r="CB163" s="2"/>
      <c r="CC163" s="2"/>
      <c r="CD163" s="2"/>
      <c r="CE163" s="2">
        <v>0</v>
      </c>
      <c r="CF163" s="2">
        <v>0</v>
      </c>
      <c r="CG163" s="2">
        <v>0</v>
      </c>
      <c r="CH163" s="2"/>
      <c r="CI163" s="2"/>
      <c r="CJ163" s="2"/>
      <c r="CK163" s="2"/>
      <c r="CL163" s="2"/>
      <c r="CM163" s="2">
        <v>0</v>
      </c>
      <c r="CN163" s="2" t="s">
        <v>3</v>
      </c>
      <c r="CO163" s="2">
        <v>0</v>
      </c>
      <c r="CP163" s="2">
        <f t="shared" si="145"/>
        <v>7747.49</v>
      </c>
      <c r="CQ163" s="2">
        <f t="shared" si="146"/>
        <v>72.490499999999997</v>
      </c>
      <c r="CR163" s="2">
        <f t="shared" si="147"/>
        <v>0</v>
      </c>
      <c r="CS163" s="2">
        <f t="shared" si="148"/>
        <v>0</v>
      </c>
      <c r="CT163" s="2">
        <f t="shared" si="149"/>
        <v>0</v>
      </c>
      <c r="CU163" s="2">
        <f t="shared" si="150"/>
        <v>0</v>
      </c>
      <c r="CV163" s="2">
        <f t="shared" si="151"/>
        <v>0</v>
      </c>
      <c r="CW163" s="2">
        <f t="shared" si="152"/>
        <v>0</v>
      </c>
      <c r="CX163" s="2">
        <f t="shared" si="153"/>
        <v>0.14000000000000001</v>
      </c>
      <c r="CY163" s="2">
        <f t="shared" si="154"/>
        <v>0</v>
      </c>
      <c r="CZ163" s="2">
        <f t="shared" si="155"/>
        <v>0</v>
      </c>
      <c r="DA163" s="2"/>
      <c r="DB163" s="2"/>
      <c r="DC163" s="2" t="s">
        <v>3</v>
      </c>
      <c r="DD163" s="2" t="s">
        <v>3</v>
      </c>
      <c r="DE163" s="2" t="s">
        <v>3</v>
      </c>
      <c r="DF163" s="2" t="s">
        <v>3</v>
      </c>
      <c r="DG163" s="2" t="s">
        <v>3</v>
      </c>
      <c r="DH163" s="2" t="s">
        <v>3</v>
      </c>
      <c r="DI163" s="2" t="s">
        <v>3</v>
      </c>
      <c r="DJ163" s="2" t="s">
        <v>3</v>
      </c>
      <c r="DK163" s="2" t="s">
        <v>3</v>
      </c>
      <c r="DL163" s="2" t="s">
        <v>3</v>
      </c>
      <c r="DM163" s="2" t="s">
        <v>3</v>
      </c>
      <c r="DN163" s="2">
        <v>0</v>
      </c>
      <c r="DO163" s="2">
        <v>0</v>
      </c>
      <c r="DP163" s="2">
        <v>1</v>
      </c>
      <c r="DQ163" s="2">
        <v>1</v>
      </c>
      <c r="DR163" s="2"/>
      <c r="DS163" s="2"/>
      <c r="DT163" s="2"/>
      <c r="DU163" s="2">
        <v>1005</v>
      </c>
      <c r="DV163" s="2" t="s">
        <v>91</v>
      </c>
      <c r="DW163" s="2" t="s">
        <v>91</v>
      </c>
      <c r="DX163" s="2">
        <v>1</v>
      </c>
      <c r="DY163" s="2"/>
      <c r="DZ163" s="2"/>
      <c r="EA163" s="2"/>
      <c r="EB163" s="2"/>
      <c r="EC163" s="2"/>
      <c r="ED163" s="2"/>
      <c r="EE163" s="2">
        <v>42018653</v>
      </c>
      <c r="EF163" s="2">
        <v>2</v>
      </c>
      <c r="EG163" s="2" t="s">
        <v>35</v>
      </c>
      <c r="EH163" s="2">
        <v>0</v>
      </c>
      <c r="EI163" s="2" t="s">
        <v>3</v>
      </c>
      <c r="EJ163" s="2">
        <v>1</v>
      </c>
      <c r="EK163" s="2">
        <v>12001</v>
      </c>
      <c r="EL163" s="2" t="s">
        <v>85</v>
      </c>
      <c r="EM163" s="2" t="s">
        <v>86</v>
      </c>
      <c r="EN163" s="2"/>
      <c r="EO163" s="2" t="s">
        <v>3</v>
      </c>
      <c r="EP163" s="2"/>
      <c r="EQ163" s="2">
        <v>0</v>
      </c>
      <c r="ER163" s="2">
        <v>16.29</v>
      </c>
      <c r="ES163" s="2">
        <v>16.29</v>
      </c>
      <c r="ET163" s="2">
        <v>0</v>
      </c>
      <c r="EU163" s="2">
        <v>0</v>
      </c>
      <c r="EV163" s="2">
        <v>0</v>
      </c>
      <c r="EW163" s="2">
        <v>0</v>
      </c>
      <c r="EX163" s="2">
        <v>0</v>
      </c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>
        <v>0</v>
      </c>
      <c r="FR163" s="2">
        <f t="shared" si="156"/>
        <v>0</v>
      </c>
      <c r="FS163" s="2">
        <v>0</v>
      </c>
      <c r="FT163" s="2"/>
      <c r="FU163" s="2"/>
      <c r="FV163" s="2"/>
      <c r="FW163" s="2"/>
      <c r="FX163" s="2">
        <v>120</v>
      </c>
      <c r="FY163" s="2">
        <v>65</v>
      </c>
      <c r="FZ163" s="2"/>
      <c r="GA163" s="2" t="s">
        <v>3</v>
      </c>
      <c r="GB163" s="2"/>
      <c r="GC163" s="2"/>
      <c r="GD163" s="2">
        <v>1</v>
      </c>
      <c r="GE163" s="2"/>
      <c r="GF163" s="2">
        <v>-1573474583</v>
      </c>
      <c r="GG163" s="2">
        <v>2</v>
      </c>
      <c r="GH163" s="2">
        <v>1</v>
      </c>
      <c r="GI163" s="2">
        <v>2</v>
      </c>
      <c r="GJ163" s="2">
        <v>0</v>
      </c>
      <c r="GK163" s="2">
        <v>0</v>
      </c>
      <c r="GL163" s="2">
        <f t="shared" si="157"/>
        <v>0</v>
      </c>
      <c r="GM163" s="2">
        <f t="shared" si="158"/>
        <v>7747.49</v>
      </c>
      <c r="GN163" s="2">
        <f t="shared" si="159"/>
        <v>7747.49</v>
      </c>
      <c r="GO163" s="2">
        <f t="shared" si="160"/>
        <v>0</v>
      </c>
      <c r="GP163" s="2">
        <f t="shared" si="161"/>
        <v>0</v>
      </c>
      <c r="GQ163" s="2"/>
      <c r="GR163" s="2">
        <v>0</v>
      </c>
      <c r="GS163" s="2">
        <v>3</v>
      </c>
      <c r="GT163" s="2">
        <v>0</v>
      </c>
      <c r="GU163" s="2" t="s">
        <v>3</v>
      </c>
      <c r="GV163" s="2">
        <f t="shared" si="162"/>
        <v>0</v>
      </c>
      <c r="GW163" s="2">
        <v>1</v>
      </c>
      <c r="GX163" s="2">
        <f t="shared" si="163"/>
        <v>0</v>
      </c>
      <c r="GY163" s="2"/>
      <c r="GZ163" s="2"/>
      <c r="HA163" s="2">
        <v>0</v>
      </c>
      <c r="HB163" s="2">
        <v>0</v>
      </c>
      <c r="HC163" s="2">
        <f t="shared" si="164"/>
        <v>0</v>
      </c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>
        <v>0</v>
      </c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x14ac:dyDescent="0.2">
      <c r="A164">
        <v>18</v>
      </c>
      <c r="B164">
        <v>1</v>
      </c>
      <c r="C164">
        <v>332</v>
      </c>
      <c r="E164" t="s">
        <v>264</v>
      </c>
      <c r="F164" t="s">
        <v>94</v>
      </c>
      <c r="G164" t="s">
        <v>95</v>
      </c>
      <c r="H164" t="s">
        <v>91</v>
      </c>
      <c r="I164">
        <f>I158*J164</f>
        <v>106.876</v>
      </c>
      <c r="J164">
        <v>110</v>
      </c>
      <c r="O164">
        <f t="shared" si="130"/>
        <v>7155.55</v>
      </c>
      <c r="P164">
        <f t="shared" si="131"/>
        <v>7155.55</v>
      </c>
      <c r="Q164">
        <f t="shared" si="132"/>
        <v>0</v>
      </c>
      <c r="R164">
        <f t="shared" si="133"/>
        <v>0</v>
      </c>
      <c r="S164">
        <f t="shared" si="134"/>
        <v>0</v>
      </c>
      <c r="T164">
        <f t="shared" si="135"/>
        <v>0</v>
      </c>
      <c r="U164">
        <f t="shared" si="136"/>
        <v>0</v>
      </c>
      <c r="V164">
        <f t="shared" si="137"/>
        <v>0</v>
      </c>
      <c r="W164">
        <f t="shared" si="138"/>
        <v>14.96</v>
      </c>
      <c r="X164">
        <f t="shared" si="139"/>
        <v>0</v>
      </c>
      <c r="Y164">
        <f t="shared" si="140"/>
        <v>0</v>
      </c>
      <c r="AA164">
        <v>42244845</v>
      </c>
      <c r="AB164">
        <f t="shared" si="141"/>
        <v>16.29</v>
      </c>
      <c r="AC164">
        <f t="shared" si="142"/>
        <v>16.29</v>
      </c>
      <c r="AD164">
        <f t="shared" si="168"/>
        <v>0</v>
      </c>
      <c r="AE164">
        <f t="shared" si="169"/>
        <v>0</v>
      </c>
      <c r="AF164">
        <f t="shared" si="169"/>
        <v>0</v>
      </c>
      <c r="AG164">
        <f t="shared" si="143"/>
        <v>0</v>
      </c>
      <c r="AH164">
        <f t="shared" si="170"/>
        <v>0</v>
      </c>
      <c r="AI164">
        <f t="shared" si="170"/>
        <v>0</v>
      </c>
      <c r="AJ164">
        <f t="shared" si="144"/>
        <v>0.14000000000000001</v>
      </c>
      <c r="AK164">
        <v>16.29</v>
      </c>
      <c r="AL164">
        <v>16.29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0.14000000000000001</v>
      </c>
      <c r="AT164">
        <v>120</v>
      </c>
      <c r="AU164">
        <v>65</v>
      </c>
      <c r="AV164">
        <v>1</v>
      </c>
      <c r="AW164">
        <v>1</v>
      </c>
      <c r="AZ164">
        <v>1</v>
      </c>
      <c r="BA164">
        <v>1</v>
      </c>
      <c r="BB164">
        <v>1</v>
      </c>
      <c r="BC164">
        <v>4.1100000000000003</v>
      </c>
      <c r="BD164" t="s">
        <v>3</v>
      </c>
      <c r="BE164" t="s">
        <v>3</v>
      </c>
      <c r="BF164" t="s">
        <v>3</v>
      </c>
      <c r="BG164" t="s">
        <v>3</v>
      </c>
      <c r="BH164">
        <v>3</v>
      </c>
      <c r="BI164">
        <v>1</v>
      </c>
      <c r="BJ164" t="s">
        <v>96</v>
      </c>
      <c r="BM164">
        <v>12001</v>
      </c>
      <c r="BN164">
        <v>0</v>
      </c>
      <c r="BO164" t="s">
        <v>94</v>
      </c>
      <c r="BP164">
        <v>1</v>
      </c>
      <c r="BQ164">
        <v>2</v>
      </c>
      <c r="BR164">
        <v>0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 t="s">
        <v>3</v>
      </c>
      <c r="BZ164">
        <v>120</v>
      </c>
      <c r="CA164">
        <v>65</v>
      </c>
      <c r="CE164">
        <v>0</v>
      </c>
      <c r="CF164">
        <v>0</v>
      </c>
      <c r="CG164">
        <v>0</v>
      </c>
      <c r="CM164">
        <v>0</v>
      </c>
      <c r="CN164" t="s">
        <v>3</v>
      </c>
      <c r="CO164">
        <v>0</v>
      </c>
      <c r="CP164">
        <f t="shared" si="145"/>
        <v>7155.55</v>
      </c>
      <c r="CQ164">
        <f t="shared" si="146"/>
        <v>66.951899999999995</v>
      </c>
      <c r="CR164">
        <f t="shared" si="147"/>
        <v>0</v>
      </c>
      <c r="CS164">
        <f t="shared" si="148"/>
        <v>0</v>
      </c>
      <c r="CT164">
        <f t="shared" si="149"/>
        <v>0</v>
      </c>
      <c r="CU164">
        <f t="shared" si="150"/>
        <v>0</v>
      </c>
      <c r="CV164">
        <f t="shared" si="151"/>
        <v>0</v>
      </c>
      <c r="CW164">
        <f t="shared" si="152"/>
        <v>0</v>
      </c>
      <c r="CX164">
        <f t="shared" si="153"/>
        <v>0.14000000000000001</v>
      </c>
      <c r="CY164">
        <f t="shared" si="154"/>
        <v>0</v>
      </c>
      <c r="CZ164">
        <f t="shared" si="155"/>
        <v>0</v>
      </c>
      <c r="DC164" t="s">
        <v>3</v>
      </c>
      <c r="DD164" t="s">
        <v>3</v>
      </c>
      <c r="DE164" t="s">
        <v>3</v>
      </c>
      <c r="DF164" t="s">
        <v>3</v>
      </c>
      <c r="DG164" t="s">
        <v>3</v>
      </c>
      <c r="DH164" t="s">
        <v>3</v>
      </c>
      <c r="DI164" t="s">
        <v>3</v>
      </c>
      <c r="DJ164" t="s">
        <v>3</v>
      </c>
      <c r="DK164" t="s">
        <v>3</v>
      </c>
      <c r="DL164" t="s">
        <v>3</v>
      </c>
      <c r="DM164" t="s">
        <v>3</v>
      </c>
      <c r="DN164">
        <v>0</v>
      </c>
      <c r="DO164">
        <v>0</v>
      </c>
      <c r="DP164">
        <v>1</v>
      </c>
      <c r="DQ164">
        <v>1</v>
      </c>
      <c r="DU164">
        <v>1005</v>
      </c>
      <c r="DV164" t="s">
        <v>91</v>
      </c>
      <c r="DW164" t="s">
        <v>91</v>
      </c>
      <c r="DX164">
        <v>1</v>
      </c>
      <c r="EE164">
        <v>42018653</v>
      </c>
      <c r="EF164">
        <v>2</v>
      </c>
      <c r="EG164" t="s">
        <v>35</v>
      </c>
      <c r="EH164">
        <v>0</v>
      </c>
      <c r="EI164" t="s">
        <v>3</v>
      </c>
      <c r="EJ164">
        <v>1</v>
      </c>
      <c r="EK164">
        <v>12001</v>
      </c>
      <c r="EL164" t="s">
        <v>85</v>
      </c>
      <c r="EM164" t="s">
        <v>86</v>
      </c>
      <c r="EO164" t="s">
        <v>3</v>
      </c>
      <c r="EQ164">
        <v>0</v>
      </c>
      <c r="ER164">
        <v>16.29</v>
      </c>
      <c r="ES164">
        <v>16.29</v>
      </c>
      <c r="ET164">
        <v>0</v>
      </c>
      <c r="EU164">
        <v>0</v>
      </c>
      <c r="EV164">
        <v>0</v>
      </c>
      <c r="EW164">
        <v>0</v>
      </c>
      <c r="EX164">
        <v>0</v>
      </c>
      <c r="FQ164">
        <v>0</v>
      </c>
      <c r="FR164">
        <f t="shared" si="156"/>
        <v>0</v>
      </c>
      <c r="FS164">
        <v>0</v>
      </c>
      <c r="FX164">
        <v>120</v>
      </c>
      <c r="FY164">
        <v>65</v>
      </c>
      <c r="GA164" t="s">
        <v>3</v>
      </c>
      <c r="GD164">
        <v>1</v>
      </c>
      <c r="GF164">
        <v>-1573474583</v>
      </c>
      <c r="GG164">
        <v>2</v>
      </c>
      <c r="GH164">
        <v>1</v>
      </c>
      <c r="GI164">
        <v>2</v>
      </c>
      <c r="GJ164">
        <v>0</v>
      </c>
      <c r="GK164">
        <v>0</v>
      </c>
      <c r="GL164">
        <f t="shared" si="157"/>
        <v>0</v>
      </c>
      <c r="GM164">
        <f t="shared" si="158"/>
        <v>7155.55</v>
      </c>
      <c r="GN164">
        <f t="shared" si="159"/>
        <v>7155.55</v>
      </c>
      <c r="GO164">
        <f t="shared" si="160"/>
        <v>0</v>
      </c>
      <c r="GP164">
        <f t="shared" si="161"/>
        <v>0</v>
      </c>
      <c r="GR164">
        <v>0</v>
      </c>
      <c r="GS164">
        <v>3</v>
      </c>
      <c r="GT164">
        <v>0</v>
      </c>
      <c r="GU164" t="s">
        <v>3</v>
      </c>
      <c r="GV164">
        <f t="shared" si="162"/>
        <v>0</v>
      </c>
      <c r="GW164">
        <v>1</v>
      </c>
      <c r="GX164">
        <f t="shared" si="163"/>
        <v>0</v>
      </c>
      <c r="HA164">
        <v>0</v>
      </c>
      <c r="HB164">
        <v>0</v>
      </c>
      <c r="HC164">
        <f t="shared" si="164"/>
        <v>0</v>
      </c>
      <c r="IK164">
        <v>0</v>
      </c>
    </row>
    <row r="165" spans="1:255" x14ac:dyDescent="0.2">
      <c r="A165" s="2">
        <v>17</v>
      </c>
      <c r="B165" s="2">
        <v>1</v>
      </c>
      <c r="C165" s="2">
        <f>ROW(SmtRes!A338)</f>
        <v>338</v>
      </c>
      <c r="D165" s="2">
        <f>ROW(EtalonRes!A296)</f>
        <v>296</v>
      </c>
      <c r="E165" s="2" t="s">
        <v>265</v>
      </c>
      <c r="F165" s="2" t="s">
        <v>105</v>
      </c>
      <c r="G165" s="2" t="s">
        <v>106</v>
      </c>
      <c r="H165" s="2" t="s">
        <v>107</v>
      </c>
      <c r="I165" s="2">
        <f>ROUND(97.16/100,9)</f>
        <v>0.97160000000000002</v>
      </c>
      <c r="J165" s="2">
        <v>0</v>
      </c>
      <c r="K165" s="2"/>
      <c r="L165" s="2"/>
      <c r="M165" s="2"/>
      <c r="N165" s="2"/>
      <c r="O165" s="2">
        <f t="shared" si="130"/>
        <v>17458.7</v>
      </c>
      <c r="P165" s="2">
        <f t="shared" si="131"/>
        <v>7249.31</v>
      </c>
      <c r="Q165" s="2">
        <f t="shared" si="132"/>
        <v>643.67999999999995</v>
      </c>
      <c r="R165" s="2">
        <f t="shared" si="133"/>
        <v>568.41</v>
      </c>
      <c r="S165" s="2">
        <f t="shared" si="134"/>
        <v>9565.7099999999991</v>
      </c>
      <c r="T165" s="2">
        <f t="shared" si="135"/>
        <v>0</v>
      </c>
      <c r="U165" s="2">
        <f t="shared" si="136"/>
        <v>44.146103399999994</v>
      </c>
      <c r="V165" s="2">
        <f t="shared" si="137"/>
        <v>1.5424149999999999</v>
      </c>
      <c r="W165" s="2">
        <f t="shared" si="138"/>
        <v>0</v>
      </c>
      <c r="X165" s="2">
        <f t="shared" si="139"/>
        <v>12464.97</v>
      </c>
      <c r="Y165" s="2">
        <f t="shared" si="140"/>
        <v>7600.59</v>
      </c>
      <c r="Z165" s="2"/>
      <c r="AA165" s="2">
        <v>42244862</v>
      </c>
      <c r="AB165" s="2">
        <f t="shared" si="141"/>
        <v>1543.1365000000001</v>
      </c>
      <c r="AC165" s="2">
        <f t="shared" si="142"/>
        <v>1127.07</v>
      </c>
      <c r="AD165" s="2">
        <f>ROUND(((((ET165*1.25))-((EU165*1.25)))+AE165),6)</f>
        <v>55.3</v>
      </c>
      <c r="AE165" s="2">
        <f>ROUND(((EU165*1.25)),6)</f>
        <v>21.4375</v>
      </c>
      <c r="AF165" s="2">
        <f>ROUND(((EV165*1.15)),6)</f>
        <v>360.76650000000001</v>
      </c>
      <c r="AG165" s="2">
        <f t="shared" si="143"/>
        <v>0</v>
      </c>
      <c r="AH165" s="2">
        <f>((EW165*1.15))</f>
        <v>45.436499999999995</v>
      </c>
      <c r="AI165" s="2">
        <f>((EX165*1.25))</f>
        <v>1.5874999999999999</v>
      </c>
      <c r="AJ165" s="2">
        <f t="shared" si="144"/>
        <v>0</v>
      </c>
      <c r="AK165" s="2">
        <v>1485.02</v>
      </c>
      <c r="AL165" s="2">
        <v>1127.07</v>
      </c>
      <c r="AM165" s="2">
        <v>44.24</v>
      </c>
      <c r="AN165" s="2">
        <v>17.149999999999999</v>
      </c>
      <c r="AO165" s="2">
        <v>313.70999999999998</v>
      </c>
      <c r="AP165" s="2">
        <v>0</v>
      </c>
      <c r="AQ165" s="2">
        <v>39.51</v>
      </c>
      <c r="AR165" s="2">
        <v>1.27</v>
      </c>
      <c r="AS165" s="2">
        <v>0</v>
      </c>
      <c r="AT165" s="2">
        <v>123</v>
      </c>
      <c r="AU165" s="2">
        <v>75</v>
      </c>
      <c r="AV165" s="2">
        <v>1</v>
      </c>
      <c r="AW165" s="2">
        <v>1</v>
      </c>
      <c r="AX165" s="2"/>
      <c r="AY165" s="2"/>
      <c r="AZ165" s="2">
        <v>1</v>
      </c>
      <c r="BA165" s="2">
        <v>27.29</v>
      </c>
      <c r="BB165" s="2">
        <v>11.98</v>
      </c>
      <c r="BC165" s="2">
        <v>6.62</v>
      </c>
      <c r="BD165" s="2" t="s">
        <v>3</v>
      </c>
      <c r="BE165" s="2" t="s">
        <v>3</v>
      </c>
      <c r="BF165" s="2" t="s">
        <v>3</v>
      </c>
      <c r="BG165" s="2" t="s">
        <v>3</v>
      </c>
      <c r="BH165" s="2">
        <v>0</v>
      </c>
      <c r="BI165" s="2">
        <v>1</v>
      </c>
      <c r="BJ165" s="2" t="s">
        <v>108</v>
      </c>
      <c r="BK165" s="2"/>
      <c r="BL165" s="2"/>
      <c r="BM165" s="2">
        <v>11001</v>
      </c>
      <c r="BN165" s="2">
        <v>0</v>
      </c>
      <c r="BO165" s="2" t="s">
        <v>105</v>
      </c>
      <c r="BP165" s="2">
        <v>1</v>
      </c>
      <c r="BQ165" s="2">
        <v>2</v>
      </c>
      <c r="BR165" s="2">
        <v>0</v>
      </c>
      <c r="BS165" s="2">
        <v>27.29</v>
      </c>
      <c r="BT165" s="2">
        <v>1</v>
      </c>
      <c r="BU165" s="2">
        <v>1</v>
      </c>
      <c r="BV165" s="2">
        <v>1</v>
      </c>
      <c r="BW165" s="2">
        <v>1</v>
      </c>
      <c r="BX165" s="2">
        <v>1</v>
      </c>
      <c r="BY165" s="2" t="s">
        <v>3</v>
      </c>
      <c r="BZ165" s="2">
        <v>123</v>
      </c>
      <c r="CA165" s="2">
        <v>75</v>
      </c>
      <c r="CB165" s="2"/>
      <c r="CC165" s="2"/>
      <c r="CD165" s="2"/>
      <c r="CE165" s="2">
        <v>0</v>
      </c>
      <c r="CF165" s="2">
        <v>0</v>
      </c>
      <c r="CG165" s="2">
        <v>0</v>
      </c>
      <c r="CH165" s="2"/>
      <c r="CI165" s="2"/>
      <c r="CJ165" s="2"/>
      <c r="CK165" s="2"/>
      <c r="CL165" s="2"/>
      <c r="CM165" s="2">
        <v>0</v>
      </c>
      <c r="CN165" s="2" t="s">
        <v>575</v>
      </c>
      <c r="CO165" s="2">
        <v>0</v>
      </c>
      <c r="CP165" s="2">
        <f t="shared" si="145"/>
        <v>17458.7</v>
      </c>
      <c r="CQ165" s="2">
        <f t="shared" si="146"/>
        <v>7461.2033999999994</v>
      </c>
      <c r="CR165" s="2">
        <f t="shared" si="147"/>
        <v>662.49400000000003</v>
      </c>
      <c r="CS165" s="2">
        <f t="shared" si="148"/>
        <v>585.02937499999996</v>
      </c>
      <c r="CT165" s="2">
        <f t="shared" si="149"/>
        <v>9845.3177849999993</v>
      </c>
      <c r="CU165" s="2">
        <f t="shared" si="150"/>
        <v>0</v>
      </c>
      <c r="CV165" s="2">
        <f t="shared" si="151"/>
        <v>45.436499999999995</v>
      </c>
      <c r="CW165" s="2">
        <f t="shared" si="152"/>
        <v>1.5874999999999999</v>
      </c>
      <c r="CX165" s="2">
        <f t="shared" si="153"/>
        <v>0</v>
      </c>
      <c r="CY165" s="2">
        <f t="shared" si="154"/>
        <v>12464.967599999998</v>
      </c>
      <c r="CZ165" s="2">
        <f t="shared" si="155"/>
        <v>7600.5899999999992</v>
      </c>
      <c r="DA165" s="2"/>
      <c r="DB165" s="2"/>
      <c r="DC165" s="2" t="s">
        <v>3</v>
      </c>
      <c r="DD165" s="2" t="s">
        <v>3</v>
      </c>
      <c r="DE165" s="2" t="s">
        <v>33</v>
      </c>
      <c r="DF165" s="2" t="s">
        <v>33</v>
      </c>
      <c r="DG165" s="2" t="s">
        <v>34</v>
      </c>
      <c r="DH165" s="2" t="s">
        <v>3</v>
      </c>
      <c r="DI165" s="2" t="s">
        <v>34</v>
      </c>
      <c r="DJ165" s="2" t="s">
        <v>33</v>
      </c>
      <c r="DK165" s="2" t="s">
        <v>3</v>
      </c>
      <c r="DL165" s="2" t="s">
        <v>3</v>
      </c>
      <c r="DM165" s="2" t="s">
        <v>3</v>
      </c>
      <c r="DN165" s="2">
        <v>0</v>
      </c>
      <c r="DO165" s="2">
        <v>0</v>
      </c>
      <c r="DP165" s="2">
        <v>1</v>
      </c>
      <c r="DQ165" s="2">
        <v>1</v>
      </c>
      <c r="DR165" s="2"/>
      <c r="DS165" s="2"/>
      <c r="DT165" s="2"/>
      <c r="DU165" s="2">
        <v>1013</v>
      </c>
      <c r="DV165" s="2" t="s">
        <v>107</v>
      </c>
      <c r="DW165" s="2" t="s">
        <v>107</v>
      </c>
      <c r="DX165" s="2">
        <v>1</v>
      </c>
      <c r="DY165" s="2"/>
      <c r="DZ165" s="2"/>
      <c r="EA165" s="2"/>
      <c r="EB165" s="2"/>
      <c r="EC165" s="2"/>
      <c r="ED165" s="2"/>
      <c r="EE165" s="2">
        <v>42018652</v>
      </c>
      <c r="EF165" s="2">
        <v>2</v>
      </c>
      <c r="EG165" s="2" t="s">
        <v>35</v>
      </c>
      <c r="EH165" s="2">
        <v>0</v>
      </c>
      <c r="EI165" s="2" t="s">
        <v>3</v>
      </c>
      <c r="EJ165" s="2">
        <v>1</v>
      </c>
      <c r="EK165" s="2">
        <v>11001</v>
      </c>
      <c r="EL165" s="2" t="s">
        <v>79</v>
      </c>
      <c r="EM165" s="2" t="s">
        <v>80</v>
      </c>
      <c r="EN165" s="2"/>
      <c r="EO165" s="2" t="s">
        <v>38</v>
      </c>
      <c r="EP165" s="2"/>
      <c r="EQ165" s="2">
        <v>0</v>
      </c>
      <c r="ER165" s="2">
        <v>1485.02</v>
      </c>
      <c r="ES165" s="2">
        <v>1127.07</v>
      </c>
      <c r="ET165" s="2">
        <v>44.24</v>
      </c>
      <c r="EU165" s="2">
        <v>17.149999999999999</v>
      </c>
      <c r="EV165" s="2">
        <v>313.70999999999998</v>
      </c>
      <c r="EW165" s="2">
        <v>39.51</v>
      </c>
      <c r="EX165" s="2">
        <v>1.27</v>
      </c>
      <c r="EY165" s="2">
        <v>0</v>
      </c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>
        <v>0</v>
      </c>
      <c r="FR165" s="2">
        <f t="shared" si="156"/>
        <v>0</v>
      </c>
      <c r="FS165" s="2">
        <v>0</v>
      </c>
      <c r="FT165" s="2"/>
      <c r="FU165" s="2"/>
      <c r="FV165" s="2"/>
      <c r="FW165" s="2"/>
      <c r="FX165" s="2">
        <v>123</v>
      </c>
      <c r="FY165" s="2">
        <v>75</v>
      </c>
      <c r="FZ165" s="2"/>
      <c r="GA165" s="2" t="s">
        <v>3</v>
      </c>
      <c r="GB165" s="2"/>
      <c r="GC165" s="2"/>
      <c r="GD165" s="2">
        <v>1</v>
      </c>
      <c r="GE165" s="2"/>
      <c r="GF165" s="2">
        <v>-1031213508</v>
      </c>
      <c r="GG165" s="2">
        <v>2</v>
      </c>
      <c r="GH165" s="2">
        <v>1</v>
      </c>
      <c r="GI165" s="2">
        <v>2</v>
      </c>
      <c r="GJ165" s="2">
        <v>0</v>
      </c>
      <c r="GK165" s="2">
        <v>0</v>
      </c>
      <c r="GL165" s="2">
        <f t="shared" si="157"/>
        <v>0</v>
      </c>
      <c r="GM165" s="2">
        <f t="shared" si="158"/>
        <v>37524.26</v>
      </c>
      <c r="GN165" s="2">
        <f t="shared" si="159"/>
        <v>37524.26</v>
      </c>
      <c r="GO165" s="2">
        <f t="shared" si="160"/>
        <v>0</v>
      </c>
      <c r="GP165" s="2">
        <f t="shared" si="161"/>
        <v>0</v>
      </c>
      <c r="GQ165" s="2"/>
      <c r="GR165" s="2">
        <v>0</v>
      </c>
      <c r="GS165" s="2">
        <v>3</v>
      </c>
      <c r="GT165" s="2">
        <v>0</v>
      </c>
      <c r="GU165" s="2" t="s">
        <v>3</v>
      </c>
      <c r="GV165" s="2">
        <f t="shared" si="162"/>
        <v>0</v>
      </c>
      <c r="GW165" s="2">
        <v>1</v>
      </c>
      <c r="GX165" s="2">
        <f t="shared" si="163"/>
        <v>0</v>
      </c>
      <c r="GY165" s="2"/>
      <c r="GZ165" s="2"/>
      <c r="HA165" s="2">
        <v>0</v>
      </c>
      <c r="HB165" s="2">
        <v>0</v>
      </c>
      <c r="HC165" s="2">
        <f t="shared" si="164"/>
        <v>0</v>
      </c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>
        <v>0</v>
      </c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x14ac:dyDescent="0.2">
      <c r="A166">
        <v>17</v>
      </c>
      <c r="B166">
        <v>1</v>
      </c>
      <c r="C166">
        <f>ROW(SmtRes!A344)</f>
        <v>344</v>
      </c>
      <c r="D166">
        <f>ROW(EtalonRes!A302)</f>
        <v>302</v>
      </c>
      <c r="E166" t="s">
        <v>265</v>
      </c>
      <c r="F166" t="s">
        <v>105</v>
      </c>
      <c r="G166" t="s">
        <v>106</v>
      </c>
      <c r="H166" t="s">
        <v>107</v>
      </c>
      <c r="I166">
        <f>ROUND(97.16/100,9)</f>
        <v>0.97160000000000002</v>
      </c>
      <c r="J166">
        <v>0</v>
      </c>
      <c r="O166">
        <f t="shared" si="130"/>
        <v>18120.650000000001</v>
      </c>
      <c r="P166">
        <f t="shared" si="131"/>
        <v>6887.94</v>
      </c>
      <c r="Q166">
        <f t="shared" si="132"/>
        <v>699.56</v>
      </c>
      <c r="R166">
        <f t="shared" si="133"/>
        <v>625.9</v>
      </c>
      <c r="S166">
        <f t="shared" si="134"/>
        <v>10533.15</v>
      </c>
      <c r="T166">
        <f t="shared" si="135"/>
        <v>0</v>
      </c>
      <c r="U166">
        <f t="shared" si="136"/>
        <v>44.146103399999994</v>
      </c>
      <c r="V166">
        <f t="shared" si="137"/>
        <v>1.5424149999999999</v>
      </c>
      <c r="W166">
        <f t="shared" si="138"/>
        <v>0</v>
      </c>
      <c r="X166">
        <f t="shared" si="139"/>
        <v>13725.63</v>
      </c>
      <c r="Y166">
        <f t="shared" si="140"/>
        <v>8369.2900000000009</v>
      </c>
      <c r="AA166">
        <v>42244845</v>
      </c>
      <c r="AB166">
        <f t="shared" si="141"/>
        <v>1543.1365000000001</v>
      </c>
      <c r="AC166">
        <f t="shared" si="142"/>
        <v>1127.07</v>
      </c>
      <c r="AD166">
        <f>ROUND(((((ET166*1.25))-((EU166*1.25)))+AE166),6)</f>
        <v>55.3</v>
      </c>
      <c r="AE166">
        <f>ROUND(((EU166*1.25)),6)</f>
        <v>21.4375</v>
      </c>
      <c r="AF166">
        <f>ROUND(((EV166*1.15)),6)</f>
        <v>360.76650000000001</v>
      </c>
      <c r="AG166">
        <f t="shared" si="143"/>
        <v>0</v>
      </c>
      <c r="AH166">
        <f>((EW166*1.15))</f>
        <v>45.436499999999995</v>
      </c>
      <c r="AI166">
        <f>((EX166*1.25))</f>
        <v>1.5874999999999999</v>
      </c>
      <c r="AJ166">
        <f t="shared" si="144"/>
        <v>0</v>
      </c>
      <c r="AK166">
        <v>1485.02</v>
      </c>
      <c r="AL166">
        <v>1127.07</v>
      </c>
      <c r="AM166">
        <v>44.24</v>
      </c>
      <c r="AN166">
        <v>17.149999999999999</v>
      </c>
      <c r="AO166">
        <v>313.70999999999998</v>
      </c>
      <c r="AP166">
        <v>0</v>
      </c>
      <c r="AQ166">
        <v>39.51</v>
      </c>
      <c r="AR166">
        <v>1.27</v>
      </c>
      <c r="AS166">
        <v>0</v>
      </c>
      <c r="AT166">
        <v>123</v>
      </c>
      <c r="AU166">
        <v>75</v>
      </c>
      <c r="AV166">
        <v>1</v>
      </c>
      <c r="AW166">
        <v>1</v>
      </c>
      <c r="AZ166">
        <v>1</v>
      </c>
      <c r="BA166">
        <v>30.05</v>
      </c>
      <c r="BB166">
        <v>13.02</v>
      </c>
      <c r="BC166">
        <v>6.29</v>
      </c>
      <c r="BD166" t="s">
        <v>3</v>
      </c>
      <c r="BE166" t="s">
        <v>3</v>
      </c>
      <c r="BF166" t="s">
        <v>3</v>
      </c>
      <c r="BG166" t="s">
        <v>3</v>
      </c>
      <c r="BH166">
        <v>0</v>
      </c>
      <c r="BI166">
        <v>1</v>
      </c>
      <c r="BJ166" t="s">
        <v>108</v>
      </c>
      <c r="BM166">
        <v>11001</v>
      </c>
      <c r="BN166">
        <v>0</v>
      </c>
      <c r="BO166" t="s">
        <v>105</v>
      </c>
      <c r="BP166">
        <v>1</v>
      </c>
      <c r="BQ166">
        <v>2</v>
      </c>
      <c r="BR166">
        <v>0</v>
      </c>
      <c r="BS166">
        <v>30.05</v>
      </c>
      <c r="BT166">
        <v>1</v>
      </c>
      <c r="BU166">
        <v>1</v>
      </c>
      <c r="BV166">
        <v>1</v>
      </c>
      <c r="BW166">
        <v>1</v>
      </c>
      <c r="BX166">
        <v>1</v>
      </c>
      <c r="BY166" t="s">
        <v>3</v>
      </c>
      <c r="BZ166">
        <v>123</v>
      </c>
      <c r="CA166">
        <v>75</v>
      </c>
      <c r="CE166">
        <v>0</v>
      </c>
      <c r="CF166">
        <v>0</v>
      </c>
      <c r="CG166">
        <v>0</v>
      </c>
      <c r="CM166">
        <v>0</v>
      </c>
      <c r="CN166" t="s">
        <v>575</v>
      </c>
      <c r="CO166">
        <v>0</v>
      </c>
      <c r="CP166">
        <f t="shared" si="145"/>
        <v>18120.650000000001</v>
      </c>
      <c r="CQ166">
        <f t="shared" si="146"/>
        <v>7089.2702999999992</v>
      </c>
      <c r="CR166">
        <f t="shared" si="147"/>
        <v>720.00599999999997</v>
      </c>
      <c r="CS166">
        <f t="shared" si="148"/>
        <v>644.19687499999998</v>
      </c>
      <c r="CT166">
        <f t="shared" si="149"/>
        <v>10841.033325</v>
      </c>
      <c r="CU166">
        <f t="shared" si="150"/>
        <v>0</v>
      </c>
      <c r="CV166">
        <f t="shared" si="151"/>
        <v>45.436499999999995</v>
      </c>
      <c r="CW166">
        <f t="shared" si="152"/>
        <v>1.5874999999999999</v>
      </c>
      <c r="CX166">
        <f t="shared" si="153"/>
        <v>0</v>
      </c>
      <c r="CY166">
        <f t="shared" si="154"/>
        <v>13725.6315</v>
      </c>
      <c r="CZ166">
        <f t="shared" si="155"/>
        <v>8369.2875000000004</v>
      </c>
      <c r="DC166" t="s">
        <v>3</v>
      </c>
      <c r="DD166" t="s">
        <v>3</v>
      </c>
      <c r="DE166" t="s">
        <v>33</v>
      </c>
      <c r="DF166" t="s">
        <v>33</v>
      </c>
      <c r="DG166" t="s">
        <v>34</v>
      </c>
      <c r="DH166" t="s">
        <v>3</v>
      </c>
      <c r="DI166" t="s">
        <v>34</v>
      </c>
      <c r="DJ166" t="s">
        <v>33</v>
      </c>
      <c r="DK166" t="s">
        <v>3</v>
      </c>
      <c r="DL166" t="s">
        <v>3</v>
      </c>
      <c r="DM166" t="s">
        <v>3</v>
      </c>
      <c r="DN166">
        <v>0</v>
      </c>
      <c r="DO166">
        <v>0</v>
      </c>
      <c r="DP166">
        <v>1</v>
      </c>
      <c r="DQ166">
        <v>1</v>
      </c>
      <c r="DU166">
        <v>1013</v>
      </c>
      <c r="DV166" t="s">
        <v>107</v>
      </c>
      <c r="DW166" t="s">
        <v>107</v>
      </c>
      <c r="DX166">
        <v>1</v>
      </c>
      <c r="EE166">
        <v>42018652</v>
      </c>
      <c r="EF166">
        <v>2</v>
      </c>
      <c r="EG166" t="s">
        <v>35</v>
      </c>
      <c r="EH166">
        <v>0</v>
      </c>
      <c r="EI166" t="s">
        <v>3</v>
      </c>
      <c r="EJ166">
        <v>1</v>
      </c>
      <c r="EK166">
        <v>11001</v>
      </c>
      <c r="EL166" t="s">
        <v>79</v>
      </c>
      <c r="EM166" t="s">
        <v>80</v>
      </c>
      <c r="EO166" t="s">
        <v>38</v>
      </c>
      <c r="EQ166">
        <v>0</v>
      </c>
      <c r="ER166">
        <v>1485.02</v>
      </c>
      <c r="ES166">
        <v>1127.07</v>
      </c>
      <c r="ET166">
        <v>44.24</v>
      </c>
      <c r="EU166">
        <v>17.149999999999999</v>
      </c>
      <c r="EV166">
        <v>313.70999999999998</v>
      </c>
      <c r="EW166">
        <v>39.51</v>
      </c>
      <c r="EX166">
        <v>1.27</v>
      </c>
      <c r="EY166">
        <v>0</v>
      </c>
      <c r="FQ166">
        <v>0</v>
      </c>
      <c r="FR166">
        <f t="shared" si="156"/>
        <v>0</v>
      </c>
      <c r="FS166">
        <v>0</v>
      </c>
      <c r="FX166">
        <v>123</v>
      </c>
      <c r="FY166">
        <v>75</v>
      </c>
      <c r="GA166" t="s">
        <v>3</v>
      </c>
      <c r="GD166">
        <v>1</v>
      </c>
      <c r="GF166">
        <v>-1031213508</v>
      </c>
      <c r="GG166">
        <v>2</v>
      </c>
      <c r="GH166">
        <v>1</v>
      </c>
      <c r="GI166">
        <v>2</v>
      </c>
      <c r="GJ166">
        <v>0</v>
      </c>
      <c r="GK166">
        <v>0</v>
      </c>
      <c r="GL166">
        <f t="shared" si="157"/>
        <v>0</v>
      </c>
      <c r="GM166">
        <f t="shared" si="158"/>
        <v>40215.57</v>
      </c>
      <c r="GN166">
        <f t="shared" si="159"/>
        <v>40215.57</v>
      </c>
      <c r="GO166">
        <f t="shared" si="160"/>
        <v>0</v>
      </c>
      <c r="GP166">
        <f t="shared" si="161"/>
        <v>0</v>
      </c>
      <c r="GR166">
        <v>0</v>
      </c>
      <c r="GS166">
        <v>3</v>
      </c>
      <c r="GT166">
        <v>0</v>
      </c>
      <c r="GU166" t="s">
        <v>3</v>
      </c>
      <c r="GV166">
        <f t="shared" si="162"/>
        <v>0</v>
      </c>
      <c r="GW166">
        <v>1</v>
      </c>
      <c r="GX166">
        <f t="shared" si="163"/>
        <v>0</v>
      </c>
      <c r="HA166">
        <v>0</v>
      </c>
      <c r="HB166">
        <v>0</v>
      </c>
      <c r="HC166">
        <f t="shared" si="164"/>
        <v>0</v>
      </c>
      <c r="IK166">
        <v>0</v>
      </c>
    </row>
    <row r="167" spans="1:255" x14ac:dyDescent="0.2">
      <c r="A167" s="2">
        <v>17</v>
      </c>
      <c r="B167" s="2">
        <v>1</v>
      </c>
      <c r="C167" s="2">
        <f>ROW(SmtRes!A349)</f>
        <v>349</v>
      </c>
      <c r="D167" s="2">
        <f>ROW(EtalonRes!A307)</f>
        <v>307</v>
      </c>
      <c r="E167" s="2" t="s">
        <v>266</v>
      </c>
      <c r="F167" s="2" t="s">
        <v>110</v>
      </c>
      <c r="G167" s="2" t="s">
        <v>267</v>
      </c>
      <c r="H167" s="2" t="s">
        <v>107</v>
      </c>
      <c r="I167" s="2">
        <f>ROUND(97.16/100,9)</f>
        <v>0.97160000000000002</v>
      </c>
      <c r="J167" s="2">
        <v>0</v>
      </c>
      <c r="K167" s="2"/>
      <c r="L167" s="2"/>
      <c r="M167" s="2"/>
      <c r="N167" s="2"/>
      <c r="O167" s="2">
        <f t="shared" si="130"/>
        <v>12164.18</v>
      </c>
      <c r="P167" s="2">
        <f t="shared" si="131"/>
        <v>10775.17</v>
      </c>
      <c r="Q167" s="2">
        <f t="shared" si="132"/>
        <v>662.69</v>
      </c>
      <c r="R167" s="2">
        <f t="shared" si="133"/>
        <v>564.77</v>
      </c>
      <c r="S167" s="2">
        <f t="shared" si="134"/>
        <v>726.32</v>
      </c>
      <c r="T167" s="2">
        <f t="shared" si="135"/>
        <v>0</v>
      </c>
      <c r="U167" s="2">
        <f t="shared" si="136"/>
        <v>3.35202</v>
      </c>
      <c r="V167" s="2">
        <f t="shared" si="137"/>
        <v>1.5302700000000002</v>
      </c>
      <c r="W167" s="2">
        <f t="shared" si="138"/>
        <v>0</v>
      </c>
      <c r="X167" s="2">
        <f t="shared" si="139"/>
        <v>1588.04</v>
      </c>
      <c r="Y167" s="2">
        <f t="shared" si="140"/>
        <v>968.32</v>
      </c>
      <c r="Z167" s="2"/>
      <c r="AA167" s="2">
        <v>42244862</v>
      </c>
      <c r="AB167" s="2">
        <f t="shared" si="141"/>
        <v>1763.0730000000001</v>
      </c>
      <c r="AC167" s="2">
        <f>ROUND(((ES167*6)),6)</f>
        <v>1677.78</v>
      </c>
      <c r="AD167" s="2">
        <f>ROUND(((((ET167*1.25*6))-((EU167*1.25*6)))+AE167),6)</f>
        <v>57.9</v>
      </c>
      <c r="AE167" s="2">
        <f>ROUND(((EU167*1.25*6)),6)</f>
        <v>21.3</v>
      </c>
      <c r="AF167" s="2">
        <f>ROUND(((EV167*1.15*6)),6)</f>
        <v>27.393000000000001</v>
      </c>
      <c r="AG167" s="2">
        <f t="shared" si="143"/>
        <v>0</v>
      </c>
      <c r="AH167" s="2">
        <f>((EW167*1.15*6))</f>
        <v>3.4499999999999997</v>
      </c>
      <c r="AI167" s="2">
        <f>((EX167*1.25*6))</f>
        <v>1.5750000000000002</v>
      </c>
      <c r="AJ167" s="2">
        <f t="shared" si="144"/>
        <v>0</v>
      </c>
      <c r="AK167" s="2">
        <v>291.32</v>
      </c>
      <c r="AL167" s="2">
        <v>279.63</v>
      </c>
      <c r="AM167" s="2">
        <v>7.72</v>
      </c>
      <c r="AN167" s="2">
        <v>2.84</v>
      </c>
      <c r="AO167" s="2">
        <v>3.97</v>
      </c>
      <c r="AP167" s="2">
        <v>0</v>
      </c>
      <c r="AQ167" s="2">
        <v>0.5</v>
      </c>
      <c r="AR167" s="2">
        <v>0.21</v>
      </c>
      <c r="AS167" s="2">
        <v>0</v>
      </c>
      <c r="AT167" s="2">
        <v>123</v>
      </c>
      <c r="AU167" s="2">
        <v>75</v>
      </c>
      <c r="AV167" s="2">
        <v>1</v>
      </c>
      <c r="AW167" s="2">
        <v>1</v>
      </c>
      <c r="AX167" s="2"/>
      <c r="AY167" s="2"/>
      <c r="AZ167" s="2">
        <v>1</v>
      </c>
      <c r="BA167" s="2">
        <v>27.29</v>
      </c>
      <c r="BB167" s="2">
        <v>11.78</v>
      </c>
      <c r="BC167" s="2">
        <v>6.61</v>
      </c>
      <c r="BD167" s="2" t="s">
        <v>3</v>
      </c>
      <c r="BE167" s="2" t="s">
        <v>3</v>
      </c>
      <c r="BF167" s="2" t="s">
        <v>3</v>
      </c>
      <c r="BG167" s="2" t="s">
        <v>3</v>
      </c>
      <c r="BH167" s="2">
        <v>0</v>
      </c>
      <c r="BI167" s="2">
        <v>1</v>
      </c>
      <c r="BJ167" s="2" t="s">
        <v>112</v>
      </c>
      <c r="BK167" s="2"/>
      <c r="BL167" s="2"/>
      <c r="BM167" s="2">
        <v>11001</v>
      </c>
      <c r="BN167" s="2">
        <v>0</v>
      </c>
      <c r="BO167" s="2" t="s">
        <v>110</v>
      </c>
      <c r="BP167" s="2">
        <v>1</v>
      </c>
      <c r="BQ167" s="2">
        <v>2</v>
      </c>
      <c r="BR167" s="2">
        <v>0</v>
      </c>
      <c r="BS167" s="2">
        <v>27.29</v>
      </c>
      <c r="BT167" s="2">
        <v>1</v>
      </c>
      <c r="BU167" s="2">
        <v>1</v>
      </c>
      <c r="BV167" s="2">
        <v>1</v>
      </c>
      <c r="BW167" s="2">
        <v>1</v>
      </c>
      <c r="BX167" s="2">
        <v>1</v>
      </c>
      <c r="BY167" s="2" t="s">
        <v>3</v>
      </c>
      <c r="BZ167" s="2">
        <v>123</v>
      </c>
      <c r="CA167" s="2">
        <v>75</v>
      </c>
      <c r="CB167" s="2"/>
      <c r="CC167" s="2"/>
      <c r="CD167" s="2"/>
      <c r="CE167" s="2">
        <v>0</v>
      </c>
      <c r="CF167" s="2">
        <v>0</v>
      </c>
      <c r="CG167" s="2">
        <v>0</v>
      </c>
      <c r="CH167" s="2"/>
      <c r="CI167" s="2"/>
      <c r="CJ167" s="2"/>
      <c r="CK167" s="2"/>
      <c r="CL167" s="2"/>
      <c r="CM167" s="2">
        <v>0</v>
      </c>
      <c r="CN167" s="2" t="s">
        <v>575</v>
      </c>
      <c r="CO167" s="2">
        <v>0</v>
      </c>
      <c r="CP167" s="2">
        <f t="shared" si="145"/>
        <v>12164.18</v>
      </c>
      <c r="CQ167" s="2">
        <f t="shared" si="146"/>
        <v>11090.1258</v>
      </c>
      <c r="CR167" s="2">
        <f t="shared" si="147"/>
        <v>682.0619999999999</v>
      </c>
      <c r="CS167" s="2">
        <f t="shared" si="148"/>
        <v>581.27700000000004</v>
      </c>
      <c r="CT167" s="2">
        <f t="shared" si="149"/>
        <v>747.55497000000003</v>
      </c>
      <c r="CU167" s="2">
        <f t="shared" si="150"/>
        <v>0</v>
      </c>
      <c r="CV167" s="2">
        <f t="shared" si="151"/>
        <v>3.4499999999999997</v>
      </c>
      <c r="CW167" s="2">
        <f t="shared" si="152"/>
        <v>1.5750000000000002</v>
      </c>
      <c r="CX167" s="2">
        <f t="shared" si="153"/>
        <v>0</v>
      </c>
      <c r="CY167" s="2">
        <f t="shared" si="154"/>
        <v>1588.0407</v>
      </c>
      <c r="CZ167" s="2">
        <f t="shared" si="155"/>
        <v>968.31750000000011</v>
      </c>
      <c r="DA167" s="2"/>
      <c r="DB167" s="2"/>
      <c r="DC167" s="2" t="s">
        <v>3</v>
      </c>
      <c r="DD167" s="2" t="s">
        <v>268</v>
      </c>
      <c r="DE167" s="2" t="s">
        <v>269</v>
      </c>
      <c r="DF167" s="2" t="s">
        <v>269</v>
      </c>
      <c r="DG167" s="2" t="s">
        <v>270</v>
      </c>
      <c r="DH167" s="2" t="s">
        <v>3</v>
      </c>
      <c r="DI167" s="2" t="s">
        <v>270</v>
      </c>
      <c r="DJ167" s="2" t="s">
        <v>269</v>
      </c>
      <c r="DK167" s="2" t="s">
        <v>3</v>
      </c>
      <c r="DL167" s="2" t="s">
        <v>3</v>
      </c>
      <c r="DM167" s="2" t="s">
        <v>3</v>
      </c>
      <c r="DN167" s="2">
        <v>0</v>
      </c>
      <c r="DO167" s="2">
        <v>0</v>
      </c>
      <c r="DP167" s="2">
        <v>1</v>
      </c>
      <c r="DQ167" s="2">
        <v>1</v>
      </c>
      <c r="DR167" s="2"/>
      <c r="DS167" s="2"/>
      <c r="DT167" s="2"/>
      <c r="DU167" s="2">
        <v>1013</v>
      </c>
      <c r="DV167" s="2" t="s">
        <v>107</v>
      </c>
      <c r="DW167" s="2" t="s">
        <v>107</v>
      </c>
      <c r="DX167" s="2">
        <v>1</v>
      </c>
      <c r="DY167" s="2"/>
      <c r="DZ167" s="2"/>
      <c r="EA167" s="2"/>
      <c r="EB167" s="2"/>
      <c r="EC167" s="2"/>
      <c r="ED167" s="2"/>
      <c r="EE167" s="2">
        <v>42018652</v>
      </c>
      <c r="EF167" s="2">
        <v>2</v>
      </c>
      <c r="EG167" s="2" t="s">
        <v>35</v>
      </c>
      <c r="EH167" s="2">
        <v>0</v>
      </c>
      <c r="EI167" s="2" t="s">
        <v>3</v>
      </c>
      <c r="EJ167" s="2">
        <v>1</v>
      </c>
      <c r="EK167" s="2">
        <v>11001</v>
      </c>
      <c r="EL167" s="2" t="s">
        <v>79</v>
      </c>
      <c r="EM167" s="2" t="s">
        <v>80</v>
      </c>
      <c r="EN167" s="2"/>
      <c r="EO167" s="2" t="s">
        <v>38</v>
      </c>
      <c r="EP167" s="2"/>
      <c r="EQ167" s="2">
        <v>0</v>
      </c>
      <c r="ER167" s="2">
        <v>291.32</v>
      </c>
      <c r="ES167" s="2">
        <v>279.63</v>
      </c>
      <c r="ET167" s="2">
        <v>7.72</v>
      </c>
      <c r="EU167" s="2">
        <v>2.84</v>
      </c>
      <c r="EV167" s="2">
        <v>3.97</v>
      </c>
      <c r="EW167" s="2">
        <v>0.5</v>
      </c>
      <c r="EX167" s="2">
        <v>0.21</v>
      </c>
      <c r="EY167" s="2">
        <v>0</v>
      </c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>
        <v>0</v>
      </c>
      <c r="FR167" s="2">
        <f t="shared" si="156"/>
        <v>0</v>
      </c>
      <c r="FS167" s="2">
        <v>0</v>
      </c>
      <c r="FT167" s="2"/>
      <c r="FU167" s="2"/>
      <c r="FV167" s="2"/>
      <c r="FW167" s="2"/>
      <c r="FX167" s="2">
        <v>123</v>
      </c>
      <c r="FY167" s="2">
        <v>75</v>
      </c>
      <c r="FZ167" s="2"/>
      <c r="GA167" s="2" t="s">
        <v>3</v>
      </c>
      <c r="GB167" s="2"/>
      <c r="GC167" s="2"/>
      <c r="GD167" s="2">
        <v>1</v>
      </c>
      <c r="GE167" s="2"/>
      <c r="GF167" s="2">
        <v>1982400616</v>
      </c>
      <c r="GG167" s="2">
        <v>2</v>
      </c>
      <c r="GH167" s="2">
        <v>1</v>
      </c>
      <c r="GI167" s="2">
        <v>2</v>
      </c>
      <c r="GJ167" s="2">
        <v>0</v>
      </c>
      <c r="GK167" s="2">
        <v>0</v>
      </c>
      <c r="GL167" s="2">
        <f t="shared" si="157"/>
        <v>0</v>
      </c>
      <c r="GM167" s="2">
        <f t="shared" si="158"/>
        <v>14720.54</v>
      </c>
      <c r="GN167" s="2">
        <f t="shared" si="159"/>
        <v>14720.54</v>
      </c>
      <c r="GO167" s="2">
        <f t="shared" si="160"/>
        <v>0</v>
      </c>
      <c r="GP167" s="2">
        <f t="shared" si="161"/>
        <v>0</v>
      </c>
      <c r="GQ167" s="2"/>
      <c r="GR167" s="2">
        <v>0</v>
      </c>
      <c r="GS167" s="2">
        <v>3</v>
      </c>
      <c r="GT167" s="2">
        <v>0</v>
      </c>
      <c r="GU167" s="2" t="s">
        <v>3</v>
      </c>
      <c r="GV167" s="2">
        <f t="shared" si="162"/>
        <v>0</v>
      </c>
      <c r="GW167" s="2">
        <v>1</v>
      </c>
      <c r="GX167" s="2">
        <f t="shared" si="163"/>
        <v>0</v>
      </c>
      <c r="GY167" s="2"/>
      <c r="GZ167" s="2"/>
      <c r="HA167" s="2">
        <v>0</v>
      </c>
      <c r="HB167" s="2">
        <v>0</v>
      </c>
      <c r="HC167" s="2">
        <f t="shared" si="164"/>
        <v>0</v>
      </c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>
        <v>0</v>
      </c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x14ac:dyDescent="0.2">
      <c r="A168">
        <v>17</v>
      </c>
      <c r="B168">
        <v>1</v>
      </c>
      <c r="C168">
        <f>ROW(SmtRes!A354)</f>
        <v>354</v>
      </c>
      <c r="D168">
        <f>ROW(EtalonRes!A312)</f>
        <v>312</v>
      </c>
      <c r="E168" t="s">
        <v>266</v>
      </c>
      <c r="F168" t="s">
        <v>110</v>
      </c>
      <c r="G168" t="s">
        <v>267</v>
      </c>
      <c r="H168" t="s">
        <v>107</v>
      </c>
      <c r="I168">
        <f>ROUND(97.16/100,9)</f>
        <v>0.97160000000000002</v>
      </c>
      <c r="J168">
        <v>0</v>
      </c>
      <c r="O168">
        <f t="shared" si="130"/>
        <v>11755.38</v>
      </c>
      <c r="P168">
        <f t="shared" si="131"/>
        <v>10237.219999999999</v>
      </c>
      <c r="Q168">
        <f t="shared" si="132"/>
        <v>718.38</v>
      </c>
      <c r="R168">
        <f t="shared" si="133"/>
        <v>621.89</v>
      </c>
      <c r="S168">
        <f t="shared" si="134"/>
        <v>799.78</v>
      </c>
      <c r="T168">
        <f t="shared" si="135"/>
        <v>0</v>
      </c>
      <c r="U168">
        <f t="shared" si="136"/>
        <v>3.35202</v>
      </c>
      <c r="V168">
        <f t="shared" si="137"/>
        <v>1.5302700000000002</v>
      </c>
      <c r="W168">
        <f t="shared" si="138"/>
        <v>0</v>
      </c>
      <c r="X168">
        <f t="shared" si="139"/>
        <v>1748.65</v>
      </c>
      <c r="Y168">
        <f t="shared" si="140"/>
        <v>1066.25</v>
      </c>
      <c r="AA168">
        <v>42244845</v>
      </c>
      <c r="AB168">
        <f t="shared" si="141"/>
        <v>1763.0730000000001</v>
      </c>
      <c r="AC168">
        <f>ROUND(((ES168*6)),6)</f>
        <v>1677.78</v>
      </c>
      <c r="AD168">
        <f>ROUND(((((ET168*1.25*6))-((EU168*1.25*6)))+AE168),6)</f>
        <v>57.9</v>
      </c>
      <c r="AE168">
        <f>ROUND(((EU168*1.25*6)),6)</f>
        <v>21.3</v>
      </c>
      <c r="AF168">
        <f>ROUND(((EV168*1.15*6)),6)</f>
        <v>27.393000000000001</v>
      </c>
      <c r="AG168">
        <f t="shared" si="143"/>
        <v>0</v>
      </c>
      <c r="AH168">
        <f>((EW168*1.15*6))</f>
        <v>3.4499999999999997</v>
      </c>
      <c r="AI168">
        <f>((EX168*1.25*6))</f>
        <v>1.5750000000000002</v>
      </c>
      <c r="AJ168">
        <f t="shared" si="144"/>
        <v>0</v>
      </c>
      <c r="AK168">
        <v>291.32</v>
      </c>
      <c r="AL168">
        <v>279.63</v>
      </c>
      <c r="AM168">
        <v>7.72</v>
      </c>
      <c r="AN168">
        <v>2.84</v>
      </c>
      <c r="AO168">
        <v>3.97</v>
      </c>
      <c r="AP168">
        <v>0</v>
      </c>
      <c r="AQ168">
        <v>0.5</v>
      </c>
      <c r="AR168">
        <v>0.21</v>
      </c>
      <c r="AS168">
        <v>0</v>
      </c>
      <c r="AT168">
        <v>123</v>
      </c>
      <c r="AU168">
        <v>75</v>
      </c>
      <c r="AV168">
        <v>1</v>
      </c>
      <c r="AW168">
        <v>1</v>
      </c>
      <c r="AZ168">
        <v>1</v>
      </c>
      <c r="BA168">
        <v>30.05</v>
      </c>
      <c r="BB168">
        <v>12.77</v>
      </c>
      <c r="BC168">
        <v>6.28</v>
      </c>
      <c r="BD168" t="s">
        <v>3</v>
      </c>
      <c r="BE168" t="s">
        <v>3</v>
      </c>
      <c r="BF168" t="s">
        <v>3</v>
      </c>
      <c r="BG168" t="s">
        <v>3</v>
      </c>
      <c r="BH168">
        <v>0</v>
      </c>
      <c r="BI168">
        <v>1</v>
      </c>
      <c r="BJ168" t="s">
        <v>112</v>
      </c>
      <c r="BM168">
        <v>11001</v>
      </c>
      <c r="BN168">
        <v>0</v>
      </c>
      <c r="BO168" t="s">
        <v>110</v>
      </c>
      <c r="BP168">
        <v>1</v>
      </c>
      <c r="BQ168">
        <v>2</v>
      </c>
      <c r="BR168">
        <v>0</v>
      </c>
      <c r="BS168">
        <v>30.05</v>
      </c>
      <c r="BT168">
        <v>1</v>
      </c>
      <c r="BU168">
        <v>1</v>
      </c>
      <c r="BV168">
        <v>1</v>
      </c>
      <c r="BW168">
        <v>1</v>
      </c>
      <c r="BX168">
        <v>1</v>
      </c>
      <c r="BY168" t="s">
        <v>3</v>
      </c>
      <c r="BZ168">
        <v>123</v>
      </c>
      <c r="CA168">
        <v>75</v>
      </c>
      <c r="CE168">
        <v>0</v>
      </c>
      <c r="CF168">
        <v>0</v>
      </c>
      <c r="CG168">
        <v>0</v>
      </c>
      <c r="CM168">
        <v>0</v>
      </c>
      <c r="CN168" t="s">
        <v>575</v>
      </c>
      <c r="CO168">
        <v>0</v>
      </c>
      <c r="CP168">
        <f t="shared" si="145"/>
        <v>11755.38</v>
      </c>
      <c r="CQ168">
        <f t="shared" si="146"/>
        <v>10536.4584</v>
      </c>
      <c r="CR168">
        <f t="shared" si="147"/>
        <v>739.38299999999992</v>
      </c>
      <c r="CS168">
        <f t="shared" si="148"/>
        <v>640.06500000000005</v>
      </c>
      <c r="CT168">
        <f t="shared" si="149"/>
        <v>823.15965000000006</v>
      </c>
      <c r="CU168">
        <f t="shared" si="150"/>
        <v>0</v>
      </c>
      <c r="CV168">
        <f t="shared" si="151"/>
        <v>3.4499999999999997</v>
      </c>
      <c r="CW168">
        <f t="shared" si="152"/>
        <v>1.5750000000000002</v>
      </c>
      <c r="CX168">
        <f t="shared" si="153"/>
        <v>0</v>
      </c>
      <c r="CY168">
        <f t="shared" si="154"/>
        <v>1748.6541</v>
      </c>
      <c r="CZ168">
        <f t="shared" si="155"/>
        <v>1066.2525000000001</v>
      </c>
      <c r="DC168" t="s">
        <v>3</v>
      </c>
      <c r="DD168" t="s">
        <v>268</v>
      </c>
      <c r="DE168" t="s">
        <v>269</v>
      </c>
      <c r="DF168" t="s">
        <v>269</v>
      </c>
      <c r="DG168" t="s">
        <v>270</v>
      </c>
      <c r="DH168" t="s">
        <v>3</v>
      </c>
      <c r="DI168" t="s">
        <v>270</v>
      </c>
      <c r="DJ168" t="s">
        <v>269</v>
      </c>
      <c r="DK168" t="s">
        <v>3</v>
      </c>
      <c r="DL168" t="s">
        <v>3</v>
      </c>
      <c r="DM168" t="s">
        <v>3</v>
      </c>
      <c r="DN168">
        <v>0</v>
      </c>
      <c r="DO168">
        <v>0</v>
      </c>
      <c r="DP168">
        <v>1</v>
      </c>
      <c r="DQ168">
        <v>1</v>
      </c>
      <c r="DU168">
        <v>1013</v>
      </c>
      <c r="DV168" t="s">
        <v>107</v>
      </c>
      <c r="DW168" t="s">
        <v>107</v>
      </c>
      <c r="DX168">
        <v>1</v>
      </c>
      <c r="EE168">
        <v>42018652</v>
      </c>
      <c r="EF168">
        <v>2</v>
      </c>
      <c r="EG168" t="s">
        <v>35</v>
      </c>
      <c r="EH168">
        <v>0</v>
      </c>
      <c r="EI168" t="s">
        <v>3</v>
      </c>
      <c r="EJ168">
        <v>1</v>
      </c>
      <c r="EK168">
        <v>11001</v>
      </c>
      <c r="EL168" t="s">
        <v>79</v>
      </c>
      <c r="EM168" t="s">
        <v>80</v>
      </c>
      <c r="EO168" t="s">
        <v>38</v>
      </c>
      <c r="EQ168">
        <v>0</v>
      </c>
      <c r="ER168">
        <v>291.32</v>
      </c>
      <c r="ES168">
        <v>279.63</v>
      </c>
      <c r="ET168">
        <v>7.72</v>
      </c>
      <c r="EU168">
        <v>2.84</v>
      </c>
      <c r="EV168">
        <v>3.97</v>
      </c>
      <c r="EW168">
        <v>0.5</v>
      </c>
      <c r="EX168">
        <v>0.21</v>
      </c>
      <c r="EY168">
        <v>0</v>
      </c>
      <c r="FQ168">
        <v>0</v>
      </c>
      <c r="FR168">
        <f t="shared" si="156"/>
        <v>0</v>
      </c>
      <c r="FS168">
        <v>0</v>
      </c>
      <c r="FX168">
        <v>123</v>
      </c>
      <c r="FY168">
        <v>75</v>
      </c>
      <c r="GA168" t="s">
        <v>3</v>
      </c>
      <c r="GD168">
        <v>1</v>
      </c>
      <c r="GF168">
        <v>1982400616</v>
      </c>
      <c r="GG168">
        <v>2</v>
      </c>
      <c r="GH168">
        <v>1</v>
      </c>
      <c r="GI168">
        <v>2</v>
      </c>
      <c r="GJ168">
        <v>0</v>
      </c>
      <c r="GK168">
        <v>0</v>
      </c>
      <c r="GL168">
        <f t="shared" si="157"/>
        <v>0</v>
      </c>
      <c r="GM168">
        <f t="shared" si="158"/>
        <v>14570.28</v>
      </c>
      <c r="GN168">
        <f t="shared" si="159"/>
        <v>14570.28</v>
      </c>
      <c r="GO168">
        <f t="shared" si="160"/>
        <v>0</v>
      </c>
      <c r="GP168">
        <f t="shared" si="161"/>
        <v>0</v>
      </c>
      <c r="GR168">
        <v>0</v>
      </c>
      <c r="GS168">
        <v>3</v>
      </c>
      <c r="GT168">
        <v>0</v>
      </c>
      <c r="GU168" t="s">
        <v>3</v>
      </c>
      <c r="GV168">
        <f t="shared" si="162"/>
        <v>0</v>
      </c>
      <c r="GW168">
        <v>1</v>
      </c>
      <c r="GX168">
        <f t="shared" si="163"/>
        <v>0</v>
      </c>
      <c r="HA168">
        <v>0</v>
      </c>
      <c r="HB168">
        <v>0</v>
      </c>
      <c r="HC168">
        <f t="shared" si="164"/>
        <v>0</v>
      </c>
      <c r="IK168">
        <v>0</v>
      </c>
    </row>
    <row r="169" spans="1:255" x14ac:dyDescent="0.2">
      <c r="A169" s="2">
        <v>17</v>
      </c>
      <c r="B169" s="2">
        <v>1</v>
      </c>
      <c r="C169" s="2">
        <f>ROW(SmtRes!A362)</f>
        <v>362</v>
      </c>
      <c r="D169" s="2">
        <f>ROW(EtalonRes!A320)</f>
        <v>320</v>
      </c>
      <c r="E169" s="2" t="s">
        <v>271</v>
      </c>
      <c r="F169" s="2" t="s">
        <v>203</v>
      </c>
      <c r="G169" s="2" t="s">
        <v>272</v>
      </c>
      <c r="H169" s="2" t="s">
        <v>205</v>
      </c>
      <c r="I169" s="2">
        <f>ROUND(4.86/100,9)</f>
        <v>4.8599999999999997E-2</v>
      </c>
      <c r="J169" s="2">
        <v>0</v>
      </c>
      <c r="K169" s="2"/>
      <c r="L169" s="2"/>
      <c r="M169" s="2"/>
      <c r="N169" s="2"/>
      <c r="O169" s="2">
        <f t="shared" si="130"/>
        <v>1062.94</v>
      </c>
      <c r="P169" s="2">
        <f t="shared" si="131"/>
        <v>4.72</v>
      </c>
      <c r="Q169" s="2">
        <f t="shared" si="132"/>
        <v>865.93</v>
      </c>
      <c r="R169" s="2">
        <f t="shared" si="133"/>
        <v>294.32</v>
      </c>
      <c r="S169" s="2">
        <f t="shared" si="134"/>
        <v>192.29</v>
      </c>
      <c r="T169" s="2">
        <f t="shared" si="135"/>
        <v>0</v>
      </c>
      <c r="U169" s="2">
        <f t="shared" si="136"/>
        <v>0.87859079999999989</v>
      </c>
      <c r="V169" s="2">
        <f t="shared" si="137"/>
        <v>0.84321000000000002</v>
      </c>
      <c r="W169" s="2">
        <f t="shared" si="138"/>
        <v>0</v>
      </c>
      <c r="X169" s="2">
        <f t="shared" si="139"/>
        <v>690.99</v>
      </c>
      <c r="Y169" s="2">
        <f t="shared" si="140"/>
        <v>462.28</v>
      </c>
      <c r="Z169" s="2"/>
      <c r="AA169" s="2">
        <v>42244862</v>
      </c>
      <c r="AB169" s="2">
        <f t="shared" si="141"/>
        <v>2889.9180000000001</v>
      </c>
      <c r="AC169" s="2">
        <f t="shared" ref="AC169:AC182" si="171">ROUND((ES169),6)</f>
        <v>12.2</v>
      </c>
      <c r="AD169" s="2">
        <f>ROUND(((((ET169*1.25))-((EU169*1.25)))+AE169),6)</f>
        <v>2732.7375000000002</v>
      </c>
      <c r="AE169" s="2">
        <f>ROUND(((EU169*1.25)),6)</f>
        <v>221.91249999999999</v>
      </c>
      <c r="AF169" s="2">
        <f>ROUND(((EV169*1.15)),6)</f>
        <v>144.98050000000001</v>
      </c>
      <c r="AG169" s="2">
        <f t="shared" si="143"/>
        <v>0</v>
      </c>
      <c r="AH169" s="2">
        <f>((EW169*1.15))</f>
        <v>18.077999999999999</v>
      </c>
      <c r="AI169" s="2">
        <f>((EX169*1.25))</f>
        <v>17.350000000000001</v>
      </c>
      <c r="AJ169" s="2">
        <f t="shared" si="144"/>
        <v>0</v>
      </c>
      <c r="AK169" s="2">
        <v>2324.46</v>
      </c>
      <c r="AL169" s="2">
        <v>12.2</v>
      </c>
      <c r="AM169" s="2">
        <v>2186.19</v>
      </c>
      <c r="AN169" s="2">
        <v>177.53</v>
      </c>
      <c r="AO169" s="2">
        <v>126.07</v>
      </c>
      <c r="AP169" s="2">
        <v>0</v>
      </c>
      <c r="AQ169" s="2">
        <v>15.72</v>
      </c>
      <c r="AR169" s="2">
        <v>13.88</v>
      </c>
      <c r="AS169" s="2">
        <v>0</v>
      </c>
      <c r="AT169" s="2">
        <v>142</v>
      </c>
      <c r="AU169" s="2">
        <v>95</v>
      </c>
      <c r="AV169" s="2">
        <v>1</v>
      </c>
      <c r="AW169" s="2">
        <v>1</v>
      </c>
      <c r="AX169" s="2"/>
      <c r="AY169" s="2"/>
      <c r="AZ169" s="2">
        <v>1</v>
      </c>
      <c r="BA169" s="2">
        <v>27.29</v>
      </c>
      <c r="BB169" s="2">
        <v>6.52</v>
      </c>
      <c r="BC169" s="2">
        <v>7.96</v>
      </c>
      <c r="BD169" s="2" t="s">
        <v>3</v>
      </c>
      <c r="BE169" s="2" t="s">
        <v>3</v>
      </c>
      <c r="BF169" s="2" t="s">
        <v>3</v>
      </c>
      <c r="BG169" s="2" t="s">
        <v>3</v>
      </c>
      <c r="BH169" s="2">
        <v>0</v>
      </c>
      <c r="BI169" s="2">
        <v>1</v>
      </c>
      <c r="BJ169" s="2" t="s">
        <v>206</v>
      </c>
      <c r="BK169" s="2"/>
      <c r="BL169" s="2"/>
      <c r="BM169" s="2">
        <v>27001</v>
      </c>
      <c r="BN169" s="2">
        <v>0</v>
      </c>
      <c r="BO169" s="2" t="s">
        <v>203</v>
      </c>
      <c r="BP169" s="2">
        <v>1</v>
      </c>
      <c r="BQ169" s="2">
        <v>2</v>
      </c>
      <c r="BR169" s="2">
        <v>0</v>
      </c>
      <c r="BS169" s="2">
        <v>27.29</v>
      </c>
      <c r="BT169" s="2">
        <v>1</v>
      </c>
      <c r="BU169" s="2">
        <v>1</v>
      </c>
      <c r="BV169" s="2">
        <v>1</v>
      </c>
      <c r="BW169" s="2">
        <v>1</v>
      </c>
      <c r="BX169" s="2">
        <v>1</v>
      </c>
      <c r="BY169" s="2" t="s">
        <v>3</v>
      </c>
      <c r="BZ169" s="2">
        <v>142</v>
      </c>
      <c r="CA169" s="2">
        <v>95</v>
      </c>
      <c r="CB169" s="2"/>
      <c r="CC169" s="2"/>
      <c r="CD169" s="2"/>
      <c r="CE169" s="2">
        <v>0</v>
      </c>
      <c r="CF169" s="2">
        <v>0</v>
      </c>
      <c r="CG169" s="2">
        <v>0</v>
      </c>
      <c r="CH169" s="2"/>
      <c r="CI169" s="2"/>
      <c r="CJ169" s="2"/>
      <c r="CK169" s="2"/>
      <c r="CL169" s="2"/>
      <c r="CM169" s="2">
        <v>0</v>
      </c>
      <c r="CN169" s="2" t="s">
        <v>575</v>
      </c>
      <c r="CO169" s="2">
        <v>0</v>
      </c>
      <c r="CP169" s="2">
        <f t="shared" si="145"/>
        <v>1062.94</v>
      </c>
      <c r="CQ169" s="2">
        <f t="shared" si="146"/>
        <v>97.111999999999995</v>
      </c>
      <c r="CR169" s="2">
        <f t="shared" si="147"/>
        <v>17817.448499999999</v>
      </c>
      <c r="CS169" s="2">
        <f t="shared" si="148"/>
        <v>6055.9921249999998</v>
      </c>
      <c r="CT169" s="2">
        <f t="shared" si="149"/>
        <v>3956.5178449999999</v>
      </c>
      <c r="CU169" s="2">
        <f t="shared" si="150"/>
        <v>0</v>
      </c>
      <c r="CV169" s="2">
        <f t="shared" si="151"/>
        <v>18.077999999999999</v>
      </c>
      <c r="CW169" s="2">
        <f t="shared" si="152"/>
        <v>17.350000000000001</v>
      </c>
      <c r="CX169" s="2">
        <f t="shared" si="153"/>
        <v>0</v>
      </c>
      <c r="CY169" s="2">
        <f t="shared" si="154"/>
        <v>690.98619999999994</v>
      </c>
      <c r="CZ169" s="2">
        <f t="shared" si="155"/>
        <v>462.27950000000004</v>
      </c>
      <c r="DA169" s="2"/>
      <c r="DB169" s="2"/>
      <c r="DC169" s="2" t="s">
        <v>3</v>
      </c>
      <c r="DD169" s="2" t="s">
        <v>3</v>
      </c>
      <c r="DE169" s="2" t="s">
        <v>33</v>
      </c>
      <c r="DF169" s="2" t="s">
        <v>33</v>
      </c>
      <c r="DG169" s="2" t="s">
        <v>34</v>
      </c>
      <c r="DH169" s="2" t="s">
        <v>3</v>
      </c>
      <c r="DI169" s="2" t="s">
        <v>34</v>
      </c>
      <c r="DJ169" s="2" t="s">
        <v>33</v>
      </c>
      <c r="DK169" s="2" t="s">
        <v>3</v>
      </c>
      <c r="DL169" s="2" t="s">
        <v>3</v>
      </c>
      <c r="DM169" s="2" t="s">
        <v>3</v>
      </c>
      <c r="DN169" s="2">
        <v>0</v>
      </c>
      <c r="DO169" s="2">
        <v>0</v>
      </c>
      <c r="DP169" s="2">
        <v>1</v>
      </c>
      <c r="DQ169" s="2">
        <v>1</v>
      </c>
      <c r="DR169" s="2"/>
      <c r="DS169" s="2"/>
      <c r="DT169" s="2"/>
      <c r="DU169" s="2">
        <v>1013</v>
      </c>
      <c r="DV169" s="2" t="s">
        <v>205</v>
      </c>
      <c r="DW169" s="2" t="s">
        <v>205</v>
      </c>
      <c r="DX169" s="2">
        <v>1</v>
      </c>
      <c r="DY169" s="2"/>
      <c r="DZ169" s="2"/>
      <c r="EA169" s="2"/>
      <c r="EB169" s="2"/>
      <c r="EC169" s="2"/>
      <c r="ED169" s="2"/>
      <c r="EE169" s="2">
        <v>42018692</v>
      </c>
      <c r="EF169" s="2">
        <v>2</v>
      </c>
      <c r="EG169" s="2" t="s">
        <v>35</v>
      </c>
      <c r="EH169" s="2">
        <v>0</v>
      </c>
      <c r="EI169" s="2" t="s">
        <v>3</v>
      </c>
      <c r="EJ169" s="2">
        <v>1</v>
      </c>
      <c r="EK169" s="2">
        <v>27001</v>
      </c>
      <c r="EL169" s="2" t="s">
        <v>121</v>
      </c>
      <c r="EM169" s="2" t="s">
        <v>122</v>
      </c>
      <c r="EN169" s="2"/>
      <c r="EO169" s="2" t="s">
        <v>38</v>
      </c>
      <c r="EP169" s="2"/>
      <c r="EQ169" s="2">
        <v>0</v>
      </c>
      <c r="ER169" s="2">
        <v>2324.46</v>
      </c>
      <c r="ES169" s="2">
        <v>12.2</v>
      </c>
      <c r="ET169" s="2">
        <v>2186.19</v>
      </c>
      <c r="EU169" s="2">
        <v>177.53</v>
      </c>
      <c r="EV169" s="2">
        <v>126.07</v>
      </c>
      <c r="EW169" s="2">
        <v>15.72</v>
      </c>
      <c r="EX169" s="2">
        <v>13.88</v>
      </c>
      <c r="EY169" s="2">
        <v>0</v>
      </c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>
        <v>0</v>
      </c>
      <c r="FR169" s="2">
        <f t="shared" si="156"/>
        <v>0</v>
      </c>
      <c r="FS169" s="2">
        <v>0</v>
      </c>
      <c r="FT169" s="2"/>
      <c r="FU169" s="2"/>
      <c r="FV169" s="2"/>
      <c r="FW169" s="2"/>
      <c r="FX169" s="2">
        <v>142</v>
      </c>
      <c r="FY169" s="2">
        <v>95</v>
      </c>
      <c r="FZ169" s="2"/>
      <c r="GA169" s="2" t="s">
        <v>3</v>
      </c>
      <c r="GB169" s="2"/>
      <c r="GC169" s="2"/>
      <c r="GD169" s="2">
        <v>1</v>
      </c>
      <c r="GE169" s="2"/>
      <c r="GF169" s="2">
        <v>-49813586</v>
      </c>
      <c r="GG169" s="2">
        <v>2</v>
      </c>
      <c r="GH169" s="2">
        <v>1</v>
      </c>
      <c r="GI169" s="2">
        <v>2</v>
      </c>
      <c r="GJ169" s="2">
        <v>0</v>
      </c>
      <c r="GK169" s="2">
        <v>0</v>
      </c>
      <c r="GL169" s="2">
        <f t="shared" si="157"/>
        <v>0</v>
      </c>
      <c r="GM169" s="2">
        <f t="shared" si="158"/>
        <v>2216.21</v>
      </c>
      <c r="GN169" s="2">
        <f t="shared" si="159"/>
        <v>2216.21</v>
      </c>
      <c r="GO169" s="2">
        <f t="shared" si="160"/>
        <v>0</v>
      </c>
      <c r="GP169" s="2">
        <f t="shared" si="161"/>
        <v>0</v>
      </c>
      <c r="GQ169" s="2"/>
      <c r="GR169" s="2">
        <v>0</v>
      </c>
      <c r="GS169" s="2">
        <v>3</v>
      </c>
      <c r="GT169" s="2">
        <v>0</v>
      </c>
      <c r="GU169" s="2" t="s">
        <v>3</v>
      </c>
      <c r="GV169" s="2">
        <f t="shared" si="162"/>
        <v>0</v>
      </c>
      <c r="GW169" s="2">
        <v>1</v>
      </c>
      <c r="GX169" s="2">
        <f t="shared" si="163"/>
        <v>0</v>
      </c>
      <c r="GY169" s="2"/>
      <c r="GZ169" s="2"/>
      <c r="HA169" s="2">
        <v>0</v>
      </c>
      <c r="HB169" s="2">
        <v>0</v>
      </c>
      <c r="HC169" s="2">
        <f t="shared" si="164"/>
        <v>0</v>
      </c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>
        <v>0</v>
      </c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x14ac:dyDescent="0.2">
      <c r="A170">
        <v>17</v>
      </c>
      <c r="B170">
        <v>1</v>
      </c>
      <c r="C170">
        <f>ROW(SmtRes!A370)</f>
        <v>370</v>
      </c>
      <c r="D170">
        <f>ROW(EtalonRes!A328)</f>
        <v>328</v>
      </c>
      <c r="E170" t="s">
        <v>271</v>
      </c>
      <c r="F170" t="s">
        <v>203</v>
      </c>
      <c r="G170" t="s">
        <v>272</v>
      </c>
      <c r="H170" t="s">
        <v>205</v>
      </c>
      <c r="I170">
        <f>ROUND(4.86/100,9)</f>
        <v>4.8599999999999997E-2</v>
      </c>
      <c r="J170">
        <v>0</v>
      </c>
      <c r="O170">
        <f t="shared" si="130"/>
        <v>1137.28</v>
      </c>
      <c r="P170">
        <f t="shared" si="131"/>
        <v>5.17</v>
      </c>
      <c r="Q170">
        <f t="shared" si="132"/>
        <v>920.38</v>
      </c>
      <c r="R170">
        <f t="shared" si="133"/>
        <v>324.08999999999997</v>
      </c>
      <c r="S170">
        <f t="shared" si="134"/>
        <v>211.73</v>
      </c>
      <c r="T170">
        <f t="shared" si="135"/>
        <v>0</v>
      </c>
      <c r="U170">
        <f t="shared" si="136"/>
        <v>0.87859079999999989</v>
      </c>
      <c r="V170">
        <f t="shared" si="137"/>
        <v>0.84321000000000002</v>
      </c>
      <c r="W170">
        <f t="shared" si="138"/>
        <v>0</v>
      </c>
      <c r="X170">
        <f t="shared" si="139"/>
        <v>760.86</v>
      </c>
      <c r="Y170">
        <f t="shared" si="140"/>
        <v>509.03</v>
      </c>
      <c r="AA170">
        <v>42244845</v>
      </c>
      <c r="AB170">
        <f t="shared" si="141"/>
        <v>2889.9180000000001</v>
      </c>
      <c r="AC170">
        <f t="shared" si="171"/>
        <v>12.2</v>
      </c>
      <c r="AD170">
        <f>ROUND(((((ET170*1.25))-((EU170*1.25)))+AE170),6)</f>
        <v>2732.7375000000002</v>
      </c>
      <c r="AE170">
        <f>ROUND(((EU170*1.25)),6)</f>
        <v>221.91249999999999</v>
      </c>
      <c r="AF170">
        <f>ROUND(((EV170*1.15)),6)</f>
        <v>144.98050000000001</v>
      </c>
      <c r="AG170">
        <f t="shared" si="143"/>
        <v>0</v>
      </c>
      <c r="AH170">
        <f>((EW170*1.15))</f>
        <v>18.077999999999999</v>
      </c>
      <c r="AI170">
        <f>((EX170*1.25))</f>
        <v>17.350000000000001</v>
      </c>
      <c r="AJ170">
        <f t="shared" si="144"/>
        <v>0</v>
      </c>
      <c r="AK170">
        <v>2324.46</v>
      </c>
      <c r="AL170">
        <v>12.2</v>
      </c>
      <c r="AM170">
        <v>2186.19</v>
      </c>
      <c r="AN170">
        <v>177.53</v>
      </c>
      <c r="AO170">
        <v>126.07</v>
      </c>
      <c r="AP170">
        <v>0</v>
      </c>
      <c r="AQ170">
        <v>15.72</v>
      </c>
      <c r="AR170">
        <v>13.88</v>
      </c>
      <c r="AS170">
        <v>0</v>
      </c>
      <c r="AT170">
        <v>142</v>
      </c>
      <c r="AU170">
        <v>95</v>
      </c>
      <c r="AV170">
        <v>1</v>
      </c>
      <c r="AW170">
        <v>1</v>
      </c>
      <c r="AZ170">
        <v>1</v>
      </c>
      <c r="BA170">
        <v>30.05</v>
      </c>
      <c r="BB170">
        <v>6.93</v>
      </c>
      <c r="BC170">
        <v>8.7200000000000006</v>
      </c>
      <c r="BD170" t="s">
        <v>3</v>
      </c>
      <c r="BE170" t="s">
        <v>3</v>
      </c>
      <c r="BF170" t="s">
        <v>3</v>
      </c>
      <c r="BG170" t="s">
        <v>3</v>
      </c>
      <c r="BH170">
        <v>0</v>
      </c>
      <c r="BI170">
        <v>1</v>
      </c>
      <c r="BJ170" t="s">
        <v>206</v>
      </c>
      <c r="BM170">
        <v>27001</v>
      </c>
      <c r="BN170">
        <v>0</v>
      </c>
      <c r="BO170" t="s">
        <v>203</v>
      </c>
      <c r="BP170">
        <v>1</v>
      </c>
      <c r="BQ170">
        <v>2</v>
      </c>
      <c r="BR170">
        <v>0</v>
      </c>
      <c r="BS170">
        <v>30.05</v>
      </c>
      <c r="BT170">
        <v>1</v>
      </c>
      <c r="BU170">
        <v>1</v>
      </c>
      <c r="BV170">
        <v>1</v>
      </c>
      <c r="BW170">
        <v>1</v>
      </c>
      <c r="BX170">
        <v>1</v>
      </c>
      <c r="BY170" t="s">
        <v>3</v>
      </c>
      <c r="BZ170">
        <v>142</v>
      </c>
      <c r="CA170">
        <v>95</v>
      </c>
      <c r="CE170">
        <v>0</v>
      </c>
      <c r="CF170">
        <v>0</v>
      </c>
      <c r="CG170">
        <v>0</v>
      </c>
      <c r="CM170">
        <v>0</v>
      </c>
      <c r="CN170" t="s">
        <v>575</v>
      </c>
      <c r="CO170">
        <v>0</v>
      </c>
      <c r="CP170">
        <f t="shared" si="145"/>
        <v>1137.28</v>
      </c>
      <c r="CQ170">
        <f t="shared" si="146"/>
        <v>106.384</v>
      </c>
      <c r="CR170">
        <f t="shared" si="147"/>
        <v>18937.870875000001</v>
      </c>
      <c r="CS170">
        <f t="shared" si="148"/>
        <v>6668.4706249999999</v>
      </c>
      <c r="CT170">
        <f t="shared" si="149"/>
        <v>4356.664025</v>
      </c>
      <c r="CU170">
        <f t="shared" si="150"/>
        <v>0</v>
      </c>
      <c r="CV170">
        <f t="shared" si="151"/>
        <v>18.077999999999999</v>
      </c>
      <c r="CW170">
        <f t="shared" si="152"/>
        <v>17.350000000000001</v>
      </c>
      <c r="CX170">
        <f t="shared" si="153"/>
        <v>0</v>
      </c>
      <c r="CY170">
        <f t="shared" si="154"/>
        <v>760.86439999999993</v>
      </c>
      <c r="CZ170">
        <f t="shared" si="155"/>
        <v>509.02899999999994</v>
      </c>
      <c r="DC170" t="s">
        <v>3</v>
      </c>
      <c r="DD170" t="s">
        <v>3</v>
      </c>
      <c r="DE170" t="s">
        <v>33</v>
      </c>
      <c r="DF170" t="s">
        <v>33</v>
      </c>
      <c r="DG170" t="s">
        <v>34</v>
      </c>
      <c r="DH170" t="s">
        <v>3</v>
      </c>
      <c r="DI170" t="s">
        <v>34</v>
      </c>
      <c r="DJ170" t="s">
        <v>33</v>
      </c>
      <c r="DK170" t="s">
        <v>3</v>
      </c>
      <c r="DL170" t="s">
        <v>3</v>
      </c>
      <c r="DM170" t="s">
        <v>3</v>
      </c>
      <c r="DN170">
        <v>0</v>
      </c>
      <c r="DO170">
        <v>0</v>
      </c>
      <c r="DP170">
        <v>1</v>
      </c>
      <c r="DQ170">
        <v>1</v>
      </c>
      <c r="DU170">
        <v>1013</v>
      </c>
      <c r="DV170" t="s">
        <v>205</v>
      </c>
      <c r="DW170" t="s">
        <v>205</v>
      </c>
      <c r="DX170">
        <v>1</v>
      </c>
      <c r="EE170">
        <v>42018692</v>
      </c>
      <c r="EF170">
        <v>2</v>
      </c>
      <c r="EG170" t="s">
        <v>35</v>
      </c>
      <c r="EH170">
        <v>0</v>
      </c>
      <c r="EI170" t="s">
        <v>3</v>
      </c>
      <c r="EJ170">
        <v>1</v>
      </c>
      <c r="EK170">
        <v>27001</v>
      </c>
      <c r="EL170" t="s">
        <v>121</v>
      </c>
      <c r="EM170" t="s">
        <v>122</v>
      </c>
      <c r="EO170" t="s">
        <v>38</v>
      </c>
      <c r="EQ170">
        <v>0</v>
      </c>
      <c r="ER170">
        <v>2324.46</v>
      </c>
      <c r="ES170">
        <v>12.2</v>
      </c>
      <c r="ET170">
        <v>2186.19</v>
      </c>
      <c r="EU170">
        <v>177.53</v>
      </c>
      <c r="EV170">
        <v>126.07</v>
      </c>
      <c r="EW170">
        <v>15.72</v>
      </c>
      <c r="EX170">
        <v>13.88</v>
      </c>
      <c r="EY170">
        <v>0</v>
      </c>
      <c r="FQ170">
        <v>0</v>
      </c>
      <c r="FR170">
        <f t="shared" si="156"/>
        <v>0</v>
      </c>
      <c r="FS170">
        <v>0</v>
      </c>
      <c r="FX170">
        <v>142</v>
      </c>
      <c r="FY170">
        <v>95</v>
      </c>
      <c r="GA170" t="s">
        <v>3</v>
      </c>
      <c r="GD170">
        <v>1</v>
      </c>
      <c r="GF170">
        <v>-49813586</v>
      </c>
      <c r="GG170">
        <v>2</v>
      </c>
      <c r="GH170">
        <v>1</v>
      </c>
      <c r="GI170">
        <v>2</v>
      </c>
      <c r="GJ170">
        <v>0</v>
      </c>
      <c r="GK170">
        <v>0</v>
      </c>
      <c r="GL170">
        <f t="shared" si="157"/>
        <v>0</v>
      </c>
      <c r="GM170">
        <f t="shared" si="158"/>
        <v>2407.17</v>
      </c>
      <c r="GN170">
        <f t="shared" si="159"/>
        <v>2407.17</v>
      </c>
      <c r="GO170">
        <f t="shared" si="160"/>
        <v>0</v>
      </c>
      <c r="GP170">
        <f t="shared" si="161"/>
        <v>0</v>
      </c>
      <c r="GR170">
        <v>0</v>
      </c>
      <c r="GS170">
        <v>3</v>
      </c>
      <c r="GT170">
        <v>0</v>
      </c>
      <c r="GU170" t="s">
        <v>3</v>
      </c>
      <c r="GV170">
        <f t="shared" si="162"/>
        <v>0</v>
      </c>
      <c r="GW170">
        <v>1</v>
      </c>
      <c r="GX170">
        <f t="shared" si="163"/>
        <v>0</v>
      </c>
      <c r="HA170">
        <v>0</v>
      </c>
      <c r="HB170">
        <v>0</v>
      </c>
      <c r="HC170">
        <f t="shared" si="164"/>
        <v>0</v>
      </c>
      <c r="IK170">
        <v>0</v>
      </c>
    </row>
    <row r="171" spans="1:255" x14ac:dyDescent="0.2">
      <c r="A171" s="2">
        <v>18</v>
      </c>
      <c r="B171" s="2">
        <v>1</v>
      </c>
      <c r="C171" s="2">
        <v>361</v>
      </c>
      <c r="D171" s="2"/>
      <c r="E171" s="2" t="s">
        <v>273</v>
      </c>
      <c r="F171" s="2" t="s">
        <v>274</v>
      </c>
      <c r="G171" s="2" t="s">
        <v>275</v>
      </c>
      <c r="H171" s="2" t="s">
        <v>209</v>
      </c>
      <c r="I171" s="2">
        <f>I169*J171</f>
        <v>4.96</v>
      </c>
      <c r="J171" s="2">
        <v>102.05761316872429</v>
      </c>
      <c r="K171" s="2"/>
      <c r="L171" s="2"/>
      <c r="M171" s="2"/>
      <c r="N171" s="2"/>
      <c r="O171" s="2">
        <f t="shared" si="130"/>
        <v>14707.18</v>
      </c>
      <c r="P171" s="2">
        <f t="shared" si="131"/>
        <v>14707.18</v>
      </c>
      <c r="Q171" s="2">
        <f t="shared" si="132"/>
        <v>0</v>
      </c>
      <c r="R171" s="2">
        <f t="shared" si="133"/>
        <v>0</v>
      </c>
      <c r="S171" s="2">
        <f t="shared" si="134"/>
        <v>0</v>
      </c>
      <c r="T171" s="2">
        <f t="shared" si="135"/>
        <v>0</v>
      </c>
      <c r="U171" s="2">
        <f t="shared" si="136"/>
        <v>0</v>
      </c>
      <c r="V171" s="2">
        <f t="shared" si="137"/>
        <v>0</v>
      </c>
      <c r="W171" s="2">
        <f t="shared" si="138"/>
        <v>305.08999999999997</v>
      </c>
      <c r="X171" s="2">
        <f t="shared" si="139"/>
        <v>0</v>
      </c>
      <c r="Y171" s="2">
        <f t="shared" si="140"/>
        <v>0</v>
      </c>
      <c r="Z171" s="2"/>
      <c r="AA171" s="2">
        <v>42244862</v>
      </c>
      <c r="AB171" s="2">
        <f t="shared" si="141"/>
        <v>264.51</v>
      </c>
      <c r="AC171" s="2">
        <f t="shared" si="171"/>
        <v>264.51</v>
      </c>
      <c r="AD171" s="2">
        <f>ROUND((((ET171)-(EU171))+AE171),6)</f>
        <v>0</v>
      </c>
      <c r="AE171" s="2">
        <f>ROUND((EU171),6)</f>
        <v>0</v>
      </c>
      <c r="AF171" s="2">
        <f>ROUND((EV171),6)</f>
        <v>0</v>
      </c>
      <c r="AG171" s="2">
        <f t="shared" si="143"/>
        <v>0</v>
      </c>
      <c r="AH171" s="2">
        <f>(EW171)</f>
        <v>0</v>
      </c>
      <c r="AI171" s="2">
        <f>(EX171)</f>
        <v>0</v>
      </c>
      <c r="AJ171" s="2">
        <f t="shared" si="144"/>
        <v>61.51</v>
      </c>
      <c r="AK171" s="2">
        <v>264.51</v>
      </c>
      <c r="AL171" s="2">
        <v>264.51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61.51</v>
      </c>
      <c r="AT171" s="2">
        <v>142</v>
      </c>
      <c r="AU171" s="2">
        <v>95</v>
      </c>
      <c r="AV171" s="2">
        <v>1</v>
      </c>
      <c r="AW171" s="2">
        <v>1</v>
      </c>
      <c r="AX171" s="2"/>
      <c r="AY171" s="2"/>
      <c r="AZ171" s="2">
        <v>1</v>
      </c>
      <c r="BA171" s="2">
        <v>1</v>
      </c>
      <c r="BB171" s="2">
        <v>1</v>
      </c>
      <c r="BC171" s="2">
        <v>11.21</v>
      </c>
      <c r="BD171" s="2" t="s">
        <v>3</v>
      </c>
      <c r="BE171" s="2" t="s">
        <v>3</v>
      </c>
      <c r="BF171" s="2" t="s">
        <v>3</v>
      </c>
      <c r="BG171" s="2" t="s">
        <v>3</v>
      </c>
      <c r="BH171" s="2">
        <v>3</v>
      </c>
      <c r="BI171" s="2">
        <v>1</v>
      </c>
      <c r="BJ171" s="2" t="s">
        <v>276</v>
      </c>
      <c r="BK171" s="2"/>
      <c r="BL171" s="2"/>
      <c r="BM171" s="2">
        <v>27001</v>
      </c>
      <c r="BN171" s="2">
        <v>0</v>
      </c>
      <c r="BO171" s="2" t="s">
        <v>274</v>
      </c>
      <c r="BP171" s="2">
        <v>1</v>
      </c>
      <c r="BQ171" s="2">
        <v>2</v>
      </c>
      <c r="BR171" s="2">
        <v>0</v>
      </c>
      <c r="BS171" s="2">
        <v>1</v>
      </c>
      <c r="BT171" s="2">
        <v>1</v>
      </c>
      <c r="BU171" s="2">
        <v>1</v>
      </c>
      <c r="BV171" s="2">
        <v>1</v>
      </c>
      <c r="BW171" s="2">
        <v>1</v>
      </c>
      <c r="BX171" s="2">
        <v>1</v>
      </c>
      <c r="BY171" s="2" t="s">
        <v>3</v>
      </c>
      <c r="BZ171" s="2">
        <v>142</v>
      </c>
      <c r="CA171" s="2">
        <v>95</v>
      </c>
      <c r="CB171" s="2"/>
      <c r="CC171" s="2"/>
      <c r="CD171" s="2"/>
      <c r="CE171" s="2">
        <v>0</v>
      </c>
      <c r="CF171" s="2">
        <v>0</v>
      </c>
      <c r="CG171" s="2">
        <v>0</v>
      </c>
      <c r="CH171" s="2"/>
      <c r="CI171" s="2"/>
      <c r="CJ171" s="2"/>
      <c r="CK171" s="2"/>
      <c r="CL171" s="2"/>
      <c r="CM171" s="2">
        <v>0</v>
      </c>
      <c r="CN171" s="2" t="s">
        <v>3</v>
      </c>
      <c r="CO171" s="2">
        <v>0</v>
      </c>
      <c r="CP171" s="2">
        <f t="shared" si="145"/>
        <v>14707.18</v>
      </c>
      <c r="CQ171" s="2">
        <f t="shared" si="146"/>
        <v>2965.1570999999999</v>
      </c>
      <c r="CR171" s="2">
        <f t="shared" si="147"/>
        <v>0</v>
      </c>
      <c r="CS171" s="2">
        <f t="shared" si="148"/>
        <v>0</v>
      </c>
      <c r="CT171" s="2">
        <f t="shared" si="149"/>
        <v>0</v>
      </c>
      <c r="CU171" s="2">
        <f t="shared" si="150"/>
        <v>0</v>
      </c>
      <c r="CV171" s="2">
        <f t="shared" si="151"/>
        <v>0</v>
      </c>
      <c r="CW171" s="2">
        <f t="shared" si="152"/>
        <v>0</v>
      </c>
      <c r="CX171" s="2">
        <f t="shared" si="153"/>
        <v>61.51</v>
      </c>
      <c r="CY171" s="2">
        <f t="shared" si="154"/>
        <v>0</v>
      </c>
      <c r="CZ171" s="2">
        <f t="shared" si="155"/>
        <v>0</v>
      </c>
      <c r="DA171" s="2"/>
      <c r="DB171" s="2"/>
      <c r="DC171" s="2" t="s">
        <v>3</v>
      </c>
      <c r="DD171" s="2" t="s">
        <v>3</v>
      </c>
      <c r="DE171" s="2" t="s">
        <v>3</v>
      </c>
      <c r="DF171" s="2" t="s">
        <v>3</v>
      </c>
      <c r="DG171" s="2" t="s">
        <v>3</v>
      </c>
      <c r="DH171" s="2" t="s">
        <v>3</v>
      </c>
      <c r="DI171" s="2" t="s">
        <v>3</v>
      </c>
      <c r="DJ171" s="2" t="s">
        <v>3</v>
      </c>
      <c r="DK171" s="2" t="s">
        <v>3</v>
      </c>
      <c r="DL171" s="2" t="s">
        <v>3</v>
      </c>
      <c r="DM171" s="2" t="s">
        <v>3</v>
      </c>
      <c r="DN171" s="2">
        <v>0</v>
      </c>
      <c r="DO171" s="2">
        <v>0</v>
      </c>
      <c r="DP171" s="2">
        <v>1</v>
      </c>
      <c r="DQ171" s="2">
        <v>1</v>
      </c>
      <c r="DR171" s="2"/>
      <c r="DS171" s="2"/>
      <c r="DT171" s="2"/>
      <c r="DU171" s="2">
        <v>1007</v>
      </c>
      <c r="DV171" s="2" t="s">
        <v>209</v>
      </c>
      <c r="DW171" s="2" t="s">
        <v>209</v>
      </c>
      <c r="DX171" s="2">
        <v>1</v>
      </c>
      <c r="DY171" s="2"/>
      <c r="DZ171" s="2"/>
      <c r="EA171" s="2"/>
      <c r="EB171" s="2"/>
      <c r="EC171" s="2"/>
      <c r="ED171" s="2"/>
      <c r="EE171" s="2">
        <v>42018692</v>
      </c>
      <c r="EF171" s="2">
        <v>2</v>
      </c>
      <c r="EG171" s="2" t="s">
        <v>35</v>
      </c>
      <c r="EH171" s="2">
        <v>0</v>
      </c>
      <c r="EI171" s="2" t="s">
        <v>3</v>
      </c>
      <c r="EJ171" s="2">
        <v>1</v>
      </c>
      <c r="EK171" s="2">
        <v>27001</v>
      </c>
      <c r="EL171" s="2" t="s">
        <v>121</v>
      </c>
      <c r="EM171" s="2" t="s">
        <v>122</v>
      </c>
      <c r="EN171" s="2"/>
      <c r="EO171" s="2" t="s">
        <v>3</v>
      </c>
      <c r="EP171" s="2"/>
      <c r="EQ171" s="2">
        <v>0</v>
      </c>
      <c r="ER171" s="2">
        <v>264.51</v>
      </c>
      <c r="ES171" s="2">
        <v>264.51</v>
      </c>
      <c r="ET171" s="2">
        <v>0</v>
      </c>
      <c r="EU171" s="2">
        <v>0</v>
      </c>
      <c r="EV171" s="2">
        <v>0</v>
      </c>
      <c r="EW171" s="2">
        <v>0</v>
      </c>
      <c r="EX171" s="2">
        <v>0</v>
      </c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>
        <v>0</v>
      </c>
      <c r="FR171" s="2">
        <f t="shared" si="156"/>
        <v>0</v>
      </c>
      <c r="FS171" s="2">
        <v>0</v>
      </c>
      <c r="FT171" s="2"/>
      <c r="FU171" s="2"/>
      <c r="FV171" s="2"/>
      <c r="FW171" s="2"/>
      <c r="FX171" s="2">
        <v>142</v>
      </c>
      <c r="FY171" s="2">
        <v>95</v>
      </c>
      <c r="FZ171" s="2"/>
      <c r="GA171" s="2" t="s">
        <v>3</v>
      </c>
      <c r="GB171" s="2"/>
      <c r="GC171" s="2"/>
      <c r="GD171" s="2">
        <v>1</v>
      </c>
      <c r="GE171" s="2"/>
      <c r="GF171" s="2">
        <v>-415672340</v>
      </c>
      <c r="GG171" s="2">
        <v>2</v>
      </c>
      <c r="GH171" s="2">
        <v>1</v>
      </c>
      <c r="GI171" s="2">
        <v>2</v>
      </c>
      <c r="GJ171" s="2">
        <v>0</v>
      </c>
      <c r="GK171" s="2">
        <v>0</v>
      </c>
      <c r="GL171" s="2">
        <f t="shared" si="157"/>
        <v>0</v>
      </c>
      <c r="GM171" s="2">
        <f t="shared" si="158"/>
        <v>14707.18</v>
      </c>
      <c r="GN171" s="2">
        <f t="shared" si="159"/>
        <v>14707.18</v>
      </c>
      <c r="GO171" s="2">
        <f t="shared" si="160"/>
        <v>0</v>
      </c>
      <c r="GP171" s="2">
        <f t="shared" si="161"/>
        <v>0</v>
      </c>
      <c r="GQ171" s="2"/>
      <c r="GR171" s="2">
        <v>0</v>
      </c>
      <c r="GS171" s="2">
        <v>3</v>
      </c>
      <c r="GT171" s="2">
        <v>0</v>
      </c>
      <c r="GU171" s="2" t="s">
        <v>3</v>
      </c>
      <c r="GV171" s="2">
        <f t="shared" si="162"/>
        <v>0</v>
      </c>
      <c r="GW171" s="2">
        <v>1</v>
      </c>
      <c r="GX171" s="2">
        <f t="shared" si="163"/>
        <v>0</v>
      </c>
      <c r="GY171" s="2"/>
      <c r="GZ171" s="2"/>
      <c r="HA171" s="2">
        <v>0</v>
      </c>
      <c r="HB171" s="2">
        <v>0</v>
      </c>
      <c r="HC171" s="2">
        <f t="shared" si="164"/>
        <v>0</v>
      </c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>
        <v>0</v>
      </c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x14ac:dyDescent="0.2">
      <c r="A172">
        <v>18</v>
      </c>
      <c r="B172">
        <v>1</v>
      </c>
      <c r="C172">
        <v>369</v>
      </c>
      <c r="E172" t="s">
        <v>273</v>
      </c>
      <c r="F172" t="s">
        <v>274</v>
      </c>
      <c r="G172" t="s">
        <v>275</v>
      </c>
      <c r="H172" t="s">
        <v>209</v>
      </c>
      <c r="I172">
        <f>I170*J172</f>
        <v>4.96</v>
      </c>
      <c r="J172">
        <v>102.05761316872429</v>
      </c>
      <c r="O172">
        <f t="shared" si="130"/>
        <v>14877.74</v>
      </c>
      <c r="P172">
        <f t="shared" si="131"/>
        <v>14877.74</v>
      </c>
      <c r="Q172">
        <f t="shared" si="132"/>
        <v>0</v>
      </c>
      <c r="R172">
        <f t="shared" si="133"/>
        <v>0</v>
      </c>
      <c r="S172">
        <f t="shared" si="134"/>
        <v>0</v>
      </c>
      <c r="T172">
        <f t="shared" si="135"/>
        <v>0</v>
      </c>
      <c r="U172">
        <f t="shared" si="136"/>
        <v>0</v>
      </c>
      <c r="V172">
        <f t="shared" si="137"/>
        <v>0</v>
      </c>
      <c r="W172">
        <f t="shared" si="138"/>
        <v>305.08999999999997</v>
      </c>
      <c r="X172">
        <f t="shared" si="139"/>
        <v>0</v>
      </c>
      <c r="Y172">
        <f t="shared" si="140"/>
        <v>0</v>
      </c>
      <c r="AA172">
        <v>42244845</v>
      </c>
      <c r="AB172">
        <f t="shared" si="141"/>
        <v>264.51</v>
      </c>
      <c r="AC172">
        <f t="shared" si="171"/>
        <v>264.51</v>
      </c>
      <c r="AD172">
        <f>ROUND((((ET172)-(EU172))+AE172),6)</f>
        <v>0</v>
      </c>
      <c r="AE172">
        <f>ROUND((EU172),6)</f>
        <v>0</v>
      </c>
      <c r="AF172">
        <f>ROUND((EV172),6)</f>
        <v>0</v>
      </c>
      <c r="AG172">
        <f t="shared" si="143"/>
        <v>0</v>
      </c>
      <c r="AH172">
        <f>(EW172)</f>
        <v>0</v>
      </c>
      <c r="AI172">
        <f>(EX172)</f>
        <v>0</v>
      </c>
      <c r="AJ172">
        <f t="shared" si="144"/>
        <v>61.51</v>
      </c>
      <c r="AK172">
        <v>264.51</v>
      </c>
      <c r="AL172">
        <v>264.51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61.51</v>
      </c>
      <c r="AT172">
        <v>142</v>
      </c>
      <c r="AU172">
        <v>95</v>
      </c>
      <c r="AV172">
        <v>1</v>
      </c>
      <c r="AW172">
        <v>1</v>
      </c>
      <c r="AZ172">
        <v>1</v>
      </c>
      <c r="BA172">
        <v>1</v>
      </c>
      <c r="BB172">
        <v>1</v>
      </c>
      <c r="BC172">
        <v>11.34</v>
      </c>
      <c r="BD172" t="s">
        <v>3</v>
      </c>
      <c r="BE172" t="s">
        <v>3</v>
      </c>
      <c r="BF172" t="s">
        <v>3</v>
      </c>
      <c r="BG172" t="s">
        <v>3</v>
      </c>
      <c r="BH172">
        <v>3</v>
      </c>
      <c r="BI172">
        <v>1</v>
      </c>
      <c r="BJ172" t="s">
        <v>276</v>
      </c>
      <c r="BM172">
        <v>27001</v>
      </c>
      <c r="BN172">
        <v>0</v>
      </c>
      <c r="BO172" t="s">
        <v>274</v>
      </c>
      <c r="BP172">
        <v>1</v>
      </c>
      <c r="BQ172">
        <v>2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 t="s">
        <v>3</v>
      </c>
      <c r="BZ172">
        <v>142</v>
      </c>
      <c r="CA172">
        <v>95</v>
      </c>
      <c r="CE172">
        <v>0</v>
      </c>
      <c r="CF172">
        <v>0</v>
      </c>
      <c r="CG172">
        <v>0</v>
      </c>
      <c r="CM172">
        <v>0</v>
      </c>
      <c r="CN172" t="s">
        <v>3</v>
      </c>
      <c r="CO172">
        <v>0</v>
      </c>
      <c r="CP172">
        <f t="shared" si="145"/>
        <v>14877.74</v>
      </c>
      <c r="CQ172">
        <f t="shared" si="146"/>
        <v>2999.5434</v>
      </c>
      <c r="CR172">
        <f t="shared" si="147"/>
        <v>0</v>
      </c>
      <c r="CS172">
        <f t="shared" si="148"/>
        <v>0</v>
      </c>
      <c r="CT172">
        <f t="shared" si="149"/>
        <v>0</v>
      </c>
      <c r="CU172">
        <f t="shared" si="150"/>
        <v>0</v>
      </c>
      <c r="CV172">
        <f t="shared" si="151"/>
        <v>0</v>
      </c>
      <c r="CW172">
        <f t="shared" si="152"/>
        <v>0</v>
      </c>
      <c r="CX172">
        <f t="shared" si="153"/>
        <v>61.51</v>
      </c>
      <c r="CY172">
        <f t="shared" si="154"/>
        <v>0</v>
      </c>
      <c r="CZ172">
        <f t="shared" si="155"/>
        <v>0</v>
      </c>
      <c r="DC172" t="s">
        <v>3</v>
      </c>
      <c r="DD172" t="s">
        <v>3</v>
      </c>
      <c r="DE172" t="s">
        <v>3</v>
      </c>
      <c r="DF172" t="s">
        <v>3</v>
      </c>
      <c r="DG172" t="s">
        <v>3</v>
      </c>
      <c r="DH172" t="s">
        <v>3</v>
      </c>
      <c r="DI172" t="s">
        <v>3</v>
      </c>
      <c r="DJ172" t="s">
        <v>3</v>
      </c>
      <c r="DK172" t="s">
        <v>3</v>
      </c>
      <c r="DL172" t="s">
        <v>3</v>
      </c>
      <c r="DM172" t="s">
        <v>3</v>
      </c>
      <c r="DN172">
        <v>0</v>
      </c>
      <c r="DO172">
        <v>0</v>
      </c>
      <c r="DP172">
        <v>1</v>
      </c>
      <c r="DQ172">
        <v>1</v>
      </c>
      <c r="DU172">
        <v>1007</v>
      </c>
      <c r="DV172" t="s">
        <v>209</v>
      </c>
      <c r="DW172" t="s">
        <v>209</v>
      </c>
      <c r="DX172">
        <v>1</v>
      </c>
      <c r="EE172">
        <v>42018692</v>
      </c>
      <c r="EF172">
        <v>2</v>
      </c>
      <c r="EG172" t="s">
        <v>35</v>
      </c>
      <c r="EH172">
        <v>0</v>
      </c>
      <c r="EI172" t="s">
        <v>3</v>
      </c>
      <c r="EJ172">
        <v>1</v>
      </c>
      <c r="EK172">
        <v>27001</v>
      </c>
      <c r="EL172" t="s">
        <v>121</v>
      </c>
      <c r="EM172" t="s">
        <v>122</v>
      </c>
      <c r="EO172" t="s">
        <v>3</v>
      </c>
      <c r="EQ172">
        <v>0</v>
      </c>
      <c r="ER172">
        <v>264.51</v>
      </c>
      <c r="ES172">
        <v>264.51</v>
      </c>
      <c r="ET172">
        <v>0</v>
      </c>
      <c r="EU172">
        <v>0</v>
      </c>
      <c r="EV172">
        <v>0</v>
      </c>
      <c r="EW172">
        <v>0</v>
      </c>
      <c r="EX172">
        <v>0</v>
      </c>
      <c r="FQ172">
        <v>0</v>
      </c>
      <c r="FR172">
        <f t="shared" si="156"/>
        <v>0</v>
      </c>
      <c r="FS172">
        <v>0</v>
      </c>
      <c r="FX172">
        <v>142</v>
      </c>
      <c r="FY172">
        <v>95</v>
      </c>
      <c r="GA172" t="s">
        <v>3</v>
      </c>
      <c r="GD172">
        <v>1</v>
      </c>
      <c r="GF172">
        <v>-415672340</v>
      </c>
      <c r="GG172">
        <v>2</v>
      </c>
      <c r="GH172">
        <v>1</v>
      </c>
      <c r="GI172">
        <v>2</v>
      </c>
      <c r="GJ172">
        <v>0</v>
      </c>
      <c r="GK172">
        <v>0</v>
      </c>
      <c r="GL172">
        <f t="shared" si="157"/>
        <v>0</v>
      </c>
      <c r="GM172">
        <f t="shared" si="158"/>
        <v>14877.74</v>
      </c>
      <c r="GN172">
        <f t="shared" si="159"/>
        <v>14877.74</v>
      </c>
      <c r="GO172">
        <f t="shared" si="160"/>
        <v>0</v>
      </c>
      <c r="GP172">
        <f t="shared" si="161"/>
        <v>0</v>
      </c>
      <c r="GR172">
        <v>0</v>
      </c>
      <c r="GS172">
        <v>3</v>
      </c>
      <c r="GT172">
        <v>0</v>
      </c>
      <c r="GU172" t="s">
        <v>3</v>
      </c>
      <c r="GV172">
        <f t="shared" si="162"/>
        <v>0</v>
      </c>
      <c r="GW172">
        <v>1</v>
      </c>
      <c r="GX172">
        <f t="shared" si="163"/>
        <v>0</v>
      </c>
      <c r="HA172">
        <v>0</v>
      </c>
      <c r="HB172">
        <v>0</v>
      </c>
      <c r="HC172">
        <f t="shared" si="164"/>
        <v>0</v>
      </c>
      <c r="IK172">
        <v>0</v>
      </c>
    </row>
    <row r="173" spans="1:255" x14ac:dyDescent="0.2">
      <c r="A173" s="2">
        <v>17</v>
      </c>
      <c r="B173" s="2">
        <v>1</v>
      </c>
      <c r="C173" s="2">
        <f>ROW(SmtRes!A380)</f>
        <v>380</v>
      </c>
      <c r="D173" s="2">
        <f>ROW(EtalonRes!A337)</f>
        <v>337</v>
      </c>
      <c r="E173" s="2" t="s">
        <v>277</v>
      </c>
      <c r="F173" s="2" t="s">
        <v>117</v>
      </c>
      <c r="G173" s="2" t="s">
        <v>118</v>
      </c>
      <c r="H173" s="2" t="s">
        <v>119</v>
      </c>
      <c r="I173" s="2">
        <f>ROUND(97.16/10,9)</f>
        <v>9.7159999999999993</v>
      </c>
      <c r="J173" s="2">
        <v>0</v>
      </c>
      <c r="K173" s="2"/>
      <c r="L173" s="2"/>
      <c r="M173" s="2"/>
      <c r="N173" s="2"/>
      <c r="O173" s="2">
        <f t="shared" si="130"/>
        <v>31782.240000000002</v>
      </c>
      <c r="P173" s="2">
        <f t="shared" si="131"/>
        <v>323.66000000000003</v>
      </c>
      <c r="Q173" s="2">
        <f t="shared" si="132"/>
        <v>1009.06</v>
      </c>
      <c r="R173" s="2">
        <f t="shared" si="133"/>
        <v>215.43</v>
      </c>
      <c r="S173" s="2">
        <f t="shared" si="134"/>
        <v>30449.52</v>
      </c>
      <c r="T173" s="2">
        <f t="shared" si="135"/>
        <v>0</v>
      </c>
      <c r="U173" s="2">
        <f t="shared" si="136"/>
        <v>117.32069999999999</v>
      </c>
      <c r="V173" s="2">
        <f t="shared" si="137"/>
        <v>0.7286999999999999</v>
      </c>
      <c r="W173" s="2">
        <f t="shared" si="138"/>
        <v>0</v>
      </c>
      <c r="X173" s="2">
        <f t="shared" si="139"/>
        <v>43544.23</v>
      </c>
      <c r="Y173" s="2">
        <f t="shared" si="140"/>
        <v>29131.7</v>
      </c>
      <c r="Z173" s="2"/>
      <c r="AA173" s="2">
        <v>42244862</v>
      </c>
      <c r="AB173" s="2">
        <f t="shared" si="141"/>
        <v>135.75149999999999</v>
      </c>
      <c r="AC173" s="2">
        <f t="shared" si="171"/>
        <v>3.25</v>
      </c>
      <c r="AD173" s="2">
        <f>ROUND(((((ET173*1.25))-((EU173*1.25)))+AE173),6)</f>
        <v>17.662500000000001</v>
      </c>
      <c r="AE173" s="2">
        <f>ROUND(((EU173*1.25)),6)</f>
        <v>0.8125</v>
      </c>
      <c r="AF173" s="2">
        <f>ROUND(((EV173*1.15)),6)</f>
        <v>114.839</v>
      </c>
      <c r="AG173" s="2">
        <f t="shared" si="143"/>
        <v>0</v>
      </c>
      <c r="AH173" s="2">
        <f>((EW173*1.15))</f>
        <v>12.074999999999999</v>
      </c>
      <c r="AI173" s="2">
        <f>((EX173*1.25))</f>
        <v>7.4999999999999997E-2</v>
      </c>
      <c r="AJ173" s="2">
        <f t="shared" si="144"/>
        <v>0</v>
      </c>
      <c r="AK173" s="2">
        <v>117.24</v>
      </c>
      <c r="AL173" s="2">
        <v>3.25</v>
      </c>
      <c r="AM173" s="2">
        <v>14.13</v>
      </c>
      <c r="AN173" s="2">
        <v>0.65</v>
      </c>
      <c r="AO173" s="2">
        <v>99.86</v>
      </c>
      <c r="AP173" s="2">
        <v>0</v>
      </c>
      <c r="AQ173" s="2">
        <v>10.5</v>
      </c>
      <c r="AR173" s="2">
        <v>0.06</v>
      </c>
      <c r="AS173" s="2">
        <v>0</v>
      </c>
      <c r="AT173" s="2">
        <v>142</v>
      </c>
      <c r="AU173" s="2">
        <v>95</v>
      </c>
      <c r="AV173" s="2">
        <v>1</v>
      </c>
      <c r="AW173" s="2">
        <v>1</v>
      </c>
      <c r="AX173" s="2"/>
      <c r="AY173" s="2"/>
      <c r="AZ173" s="2">
        <v>1</v>
      </c>
      <c r="BA173" s="2">
        <v>27.29</v>
      </c>
      <c r="BB173" s="2">
        <v>5.88</v>
      </c>
      <c r="BC173" s="2">
        <v>10.25</v>
      </c>
      <c r="BD173" s="2" t="s">
        <v>3</v>
      </c>
      <c r="BE173" s="2" t="s">
        <v>3</v>
      </c>
      <c r="BF173" s="2" t="s">
        <v>3</v>
      </c>
      <c r="BG173" s="2" t="s">
        <v>3</v>
      </c>
      <c r="BH173" s="2">
        <v>0</v>
      </c>
      <c r="BI173" s="2">
        <v>1</v>
      </c>
      <c r="BJ173" s="2" t="s">
        <v>120</v>
      </c>
      <c r="BK173" s="2"/>
      <c r="BL173" s="2"/>
      <c r="BM173" s="2">
        <v>27001</v>
      </c>
      <c r="BN173" s="2">
        <v>0</v>
      </c>
      <c r="BO173" s="2" t="s">
        <v>117</v>
      </c>
      <c r="BP173" s="2">
        <v>1</v>
      </c>
      <c r="BQ173" s="2">
        <v>2</v>
      </c>
      <c r="BR173" s="2">
        <v>0</v>
      </c>
      <c r="BS173" s="2">
        <v>27.29</v>
      </c>
      <c r="BT173" s="2">
        <v>1</v>
      </c>
      <c r="BU173" s="2">
        <v>1</v>
      </c>
      <c r="BV173" s="2">
        <v>1</v>
      </c>
      <c r="BW173" s="2">
        <v>1</v>
      </c>
      <c r="BX173" s="2">
        <v>1</v>
      </c>
      <c r="BY173" s="2" t="s">
        <v>3</v>
      </c>
      <c r="BZ173" s="2">
        <v>142</v>
      </c>
      <c r="CA173" s="2">
        <v>95</v>
      </c>
      <c r="CB173" s="2"/>
      <c r="CC173" s="2"/>
      <c r="CD173" s="2"/>
      <c r="CE173" s="2">
        <v>0</v>
      </c>
      <c r="CF173" s="2">
        <v>0</v>
      </c>
      <c r="CG173" s="2">
        <v>0</v>
      </c>
      <c r="CH173" s="2"/>
      <c r="CI173" s="2"/>
      <c r="CJ173" s="2"/>
      <c r="CK173" s="2"/>
      <c r="CL173" s="2"/>
      <c r="CM173" s="2">
        <v>0</v>
      </c>
      <c r="CN173" s="2" t="s">
        <v>575</v>
      </c>
      <c r="CO173" s="2">
        <v>0</v>
      </c>
      <c r="CP173" s="2">
        <f t="shared" si="145"/>
        <v>31782.240000000002</v>
      </c>
      <c r="CQ173" s="2">
        <f t="shared" si="146"/>
        <v>33.3125</v>
      </c>
      <c r="CR173" s="2">
        <f t="shared" si="147"/>
        <v>103.85550000000001</v>
      </c>
      <c r="CS173" s="2">
        <f t="shared" si="148"/>
        <v>22.173124999999999</v>
      </c>
      <c r="CT173" s="2">
        <f t="shared" si="149"/>
        <v>3133.95631</v>
      </c>
      <c r="CU173" s="2">
        <f t="shared" si="150"/>
        <v>0</v>
      </c>
      <c r="CV173" s="2">
        <f t="shared" si="151"/>
        <v>12.074999999999999</v>
      </c>
      <c r="CW173" s="2">
        <f t="shared" si="152"/>
        <v>7.4999999999999997E-2</v>
      </c>
      <c r="CX173" s="2">
        <f t="shared" si="153"/>
        <v>0</v>
      </c>
      <c r="CY173" s="2">
        <f t="shared" si="154"/>
        <v>43544.229000000007</v>
      </c>
      <c r="CZ173" s="2">
        <f t="shared" si="155"/>
        <v>29131.702499999999</v>
      </c>
      <c r="DA173" s="2"/>
      <c r="DB173" s="2"/>
      <c r="DC173" s="2" t="s">
        <v>3</v>
      </c>
      <c r="DD173" s="2" t="s">
        <v>3</v>
      </c>
      <c r="DE173" s="2" t="s">
        <v>33</v>
      </c>
      <c r="DF173" s="2" t="s">
        <v>33</v>
      </c>
      <c r="DG173" s="2" t="s">
        <v>34</v>
      </c>
      <c r="DH173" s="2" t="s">
        <v>3</v>
      </c>
      <c r="DI173" s="2" t="s">
        <v>34</v>
      </c>
      <c r="DJ173" s="2" t="s">
        <v>33</v>
      </c>
      <c r="DK173" s="2" t="s">
        <v>3</v>
      </c>
      <c r="DL173" s="2" t="s">
        <v>3</v>
      </c>
      <c r="DM173" s="2" t="s">
        <v>3</v>
      </c>
      <c r="DN173" s="2">
        <v>0</v>
      </c>
      <c r="DO173" s="2">
        <v>0</v>
      </c>
      <c r="DP173" s="2">
        <v>1</v>
      </c>
      <c r="DQ173" s="2">
        <v>1</v>
      </c>
      <c r="DR173" s="2"/>
      <c r="DS173" s="2"/>
      <c r="DT173" s="2"/>
      <c r="DU173" s="2">
        <v>1005</v>
      </c>
      <c r="DV173" s="2" t="s">
        <v>119</v>
      </c>
      <c r="DW173" s="2" t="s">
        <v>119</v>
      </c>
      <c r="DX173" s="2">
        <v>10</v>
      </c>
      <c r="DY173" s="2"/>
      <c r="DZ173" s="2"/>
      <c r="EA173" s="2"/>
      <c r="EB173" s="2"/>
      <c r="EC173" s="2"/>
      <c r="ED173" s="2"/>
      <c r="EE173" s="2">
        <v>42018692</v>
      </c>
      <c r="EF173" s="2">
        <v>2</v>
      </c>
      <c r="EG173" s="2" t="s">
        <v>35</v>
      </c>
      <c r="EH173" s="2">
        <v>0</v>
      </c>
      <c r="EI173" s="2" t="s">
        <v>3</v>
      </c>
      <c r="EJ173" s="2">
        <v>1</v>
      </c>
      <c r="EK173" s="2">
        <v>27001</v>
      </c>
      <c r="EL173" s="2" t="s">
        <v>121</v>
      </c>
      <c r="EM173" s="2" t="s">
        <v>122</v>
      </c>
      <c r="EN173" s="2"/>
      <c r="EO173" s="2" t="s">
        <v>38</v>
      </c>
      <c r="EP173" s="2"/>
      <c r="EQ173" s="2">
        <v>0</v>
      </c>
      <c r="ER173" s="2">
        <v>117.24</v>
      </c>
      <c r="ES173" s="2">
        <v>3.25</v>
      </c>
      <c r="ET173" s="2">
        <v>14.13</v>
      </c>
      <c r="EU173" s="2">
        <v>0.65</v>
      </c>
      <c r="EV173" s="2">
        <v>99.86</v>
      </c>
      <c r="EW173" s="2">
        <v>10.5</v>
      </c>
      <c r="EX173" s="2">
        <v>0.06</v>
      </c>
      <c r="EY173" s="2">
        <v>0</v>
      </c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>
        <v>0</v>
      </c>
      <c r="FR173" s="2">
        <f t="shared" si="156"/>
        <v>0</v>
      </c>
      <c r="FS173" s="2">
        <v>0</v>
      </c>
      <c r="FT173" s="2"/>
      <c r="FU173" s="2"/>
      <c r="FV173" s="2"/>
      <c r="FW173" s="2"/>
      <c r="FX173" s="2">
        <v>142</v>
      </c>
      <c r="FY173" s="2">
        <v>95</v>
      </c>
      <c r="FZ173" s="2"/>
      <c r="GA173" s="2" t="s">
        <v>3</v>
      </c>
      <c r="GB173" s="2"/>
      <c r="GC173" s="2"/>
      <c r="GD173" s="2">
        <v>1</v>
      </c>
      <c r="GE173" s="2"/>
      <c r="GF173" s="2">
        <v>827648117</v>
      </c>
      <c r="GG173" s="2">
        <v>2</v>
      </c>
      <c r="GH173" s="2">
        <v>1</v>
      </c>
      <c r="GI173" s="2">
        <v>2</v>
      </c>
      <c r="GJ173" s="2">
        <v>0</v>
      </c>
      <c r="GK173" s="2">
        <v>0</v>
      </c>
      <c r="GL173" s="2">
        <f t="shared" si="157"/>
        <v>0</v>
      </c>
      <c r="GM173" s="2">
        <f t="shared" si="158"/>
        <v>104458.17</v>
      </c>
      <c r="GN173" s="2">
        <f t="shared" si="159"/>
        <v>104458.17</v>
      </c>
      <c r="GO173" s="2">
        <f t="shared" si="160"/>
        <v>0</v>
      </c>
      <c r="GP173" s="2">
        <f t="shared" si="161"/>
        <v>0</v>
      </c>
      <c r="GQ173" s="2"/>
      <c r="GR173" s="2">
        <v>0</v>
      </c>
      <c r="GS173" s="2">
        <v>3</v>
      </c>
      <c r="GT173" s="2">
        <v>0</v>
      </c>
      <c r="GU173" s="2" t="s">
        <v>3</v>
      </c>
      <c r="GV173" s="2">
        <f t="shared" si="162"/>
        <v>0</v>
      </c>
      <c r="GW173" s="2">
        <v>1</v>
      </c>
      <c r="GX173" s="2">
        <f t="shared" si="163"/>
        <v>0</v>
      </c>
      <c r="GY173" s="2"/>
      <c r="GZ173" s="2"/>
      <c r="HA173" s="2">
        <v>0</v>
      </c>
      <c r="HB173" s="2">
        <v>0</v>
      </c>
      <c r="HC173" s="2">
        <f t="shared" si="164"/>
        <v>0</v>
      </c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>
        <v>0</v>
      </c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x14ac:dyDescent="0.2">
      <c r="A174">
        <v>17</v>
      </c>
      <c r="B174">
        <v>1</v>
      </c>
      <c r="C174">
        <f>ROW(SmtRes!A390)</f>
        <v>390</v>
      </c>
      <c r="D174">
        <f>ROW(EtalonRes!A346)</f>
        <v>346</v>
      </c>
      <c r="E174" t="s">
        <v>277</v>
      </c>
      <c r="F174" t="s">
        <v>117</v>
      </c>
      <c r="G174" t="s">
        <v>118</v>
      </c>
      <c r="H174" t="s">
        <v>119</v>
      </c>
      <c r="I174">
        <f>ROUND(97.16/10,9)</f>
        <v>9.7159999999999993</v>
      </c>
      <c r="J174">
        <v>0</v>
      </c>
      <c r="O174">
        <f t="shared" si="130"/>
        <v>34911.839999999997</v>
      </c>
      <c r="P174">
        <f t="shared" si="131"/>
        <v>308.51</v>
      </c>
      <c r="Q174">
        <f t="shared" si="132"/>
        <v>1074.27</v>
      </c>
      <c r="R174">
        <f t="shared" si="133"/>
        <v>237.22</v>
      </c>
      <c r="S174">
        <f t="shared" si="134"/>
        <v>33529.06</v>
      </c>
      <c r="T174">
        <f t="shared" si="135"/>
        <v>0</v>
      </c>
      <c r="U174">
        <f t="shared" si="136"/>
        <v>117.32069999999999</v>
      </c>
      <c r="V174">
        <f t="shared" si="137"/>
        <v>0.7286999999999999</v>
      </c>
      <c r="W174">
        <f t="shared" si="138"/>
        <v>0</v>
      </c>
      <c r="X174">
        <f t="shared" si="139"/>
        <v>47948.12</v>
      </c>
      <c r="Y174">
        <f t="shared" si="140"/>
        <v>32077.97</v>
      </c>
      <c r="AA174">
        <v>42244845</v>
      </c>
      <c r="AB174">
        <f t="shared" si="141"/>
        <v>135.75149999999999</v>
      </c>
      <c r="AC174">
        <f t="shared" si="171"/>
        <v>3.25</v>
      </c>
      <c r="AD174">
        <f>ROUND(((((ET174*1.25))-((EU174*1.25)))+AE174),6)</f>
        <v>17.662500000000001</v>
      </c>
      <c r="AE174">
        <f>ROUND(((EU174*1.25)),6)</f>
        <v>0.8125</v>
      </c>
      <c r="AF174">
        <f>ROUND(((EV174*1.15)),6)</f>
        <v>114.839</v>
      </c>
      <c r="AG174">
        <f t="shared" si="143"/>
        <v>0</v>
      </c>
      <c r="AH174">
        <f>((EW174*1.15))</f>
        <v>12.074999999999999</v>
      </c>
      <c r="AI174">
        <f>((EX174*1.25))</f>
        <v>7.4999999999999997E-2</v>
      </c>
      <c r="AJ174">
        <f t="shared" si="144"/>
        <v>0</v>
      </c>
      <c r="AK174">
        <v>117.24</v>
      </c>
      <c r="AL174">
        <v>3.25</v>
      </c>
      <c r="AM174">
        <v>14.13</v>
      </c>
      <c r="AN174">
        <v>0.65</v>
      </c>
      <c r="AO174">
        <v>99.86</v>
      </c>
      <c r="AP174">
        <v>0</v>
      </c>
      <c r="AQ174">
        <v>10.5</v>
      </c>
      <c r="AR174">
        <v>0.06</v>
      </c>
      <c r="AS174">
        <v>0</v>
      </c>
      <c r="AT174">
        <v>142</v>
      </c>
      <c r="AU174">
        <v>95</v>
      </c>
      <c r="AV174">
        <v>1</v>
      </c>
      <c r="AW174">
        <v>1</v>
      </c>
      <c r="AZ174">
        <v>1</v>
      </c>
      <c r="BA174">
        <v>30.05</v>
      </c>
      <c r="BB174">
        <v>6.26</v>
      </c>
      <c r="BC174">
        <v>9.77</v>
      </c>
      <c r="BD174" t="s">
        <v>3</v>
      </c>
      <c r="BE174" t="s">
        <v>3</v>
      </c>
      <c r="BF174" t="s">
        <v>3</v>
      </c>
      <c r="BG174" t="s">
        <v>3</v>
      </c>
      <c r="BH174">
        <v>0</v>
      </c>
      <c r="BI174">
        <v>1</v>
      </c>
      <c r="BJ174" t="s">
        <v>120</v>
      </c>
      <c r="BM174">
        <v>27001</v>
      </c>
      <c r="BN174">
        <v>0</v>
      </c>
      <c r="BO174" t="s">
        <v>117</v>
      </c>
      <c r="BP174">
        <v>1</v>
      </c>
      <c r="BQ174">
        <v>2</v>
      </c>
      <c r="BR174">
        <v>0</v>
      </c>
      <c r="BS174">
        <v>30.05</v>
      </c>
      <c r="BT174">
        <v>1</v>
      </c>
      <c r="BU174">
        <v>1</v>
      </c>
      <c r="BV174">
        <v>1</v>
      </c>
      <c r="BW174">
        <v>1</v>
      </c>
      <c r="BX174">
        <v>1</v>
      </c>
      <c r="BY174" t="s">
        <v>3</v>
      </c>
      <c r="BZ174">
        <v>142</v>
      </c>
      <c r="CA174">
        <v>95</v>
      </c>
      <c r="CE174">
        <v>0</v>
      </c>
      <c r="CF174">
        <v>0</v>
      </c>
      <c r="CG174">
        <v>0</v>
      </c>
      <c r="CM174">
        <v>0</v>
      </c>
      <c r="CN174" t="s">
        <v>575</v>
      </c>
      <c r="CO174">
        <v>0</v>
      </c>
      <c r="CP174">
        <f t="shared" si="145"/>
        <v>34911.839999999997</v>
      </c>
      <c r="CQ174">
        <f t="shared" si="146"/>
        <v>31.752499999999998</v>
      </c>
      <c r="CR174">
        <f t="shared" si="147"/>
        <v>110.56725</v>
      </c>
      <c r="CS174">
        <f t="shared" si="148"/>
        <v>24.415625000000002</v>
      </c>
      <c r="CT174">
        <f t="shared" si="149"/>
        <v>3450.9119500000002</v>
      </c>
      <c r="CU174">
        <f t="shared" si="150"/>
        <v>0</v>
      </c>
      <c r="CV174">
        <f t="shared" si="151"/>
        <v>12.074999999999999</v>
      </c>
      <c r="CW174">
        <f t="shared" si="152"/>
        <v>7.4999999999999997E-2</v>
      </c>
      <c r="CX174">
        <f t="shared" si="153"/>
        <v>0</v>
      </c>
      <c r="CY174">
        <f t="shared" si="154"/>
        <v>47948.117599999998</v>
      </c>
      <c r="CZ174">
        <f t="shared" si="155"/>
        <v>32077.966</v>
      </c>
      <c r="DC174" t="s">
        <v>3</v>
      </c>
      <c r="DD174" t="s">
        <v>3</v>
      </c>
      <c r="DE174" t="s">
        <v>33</v>
      </c>
      <c r="DF174" t="s">
        <v>33</v>
      </c>
      <c r="DG174" t="s">
        <v>34</v>
      </c>
      <c r="DH174" t="s">
        <v>3</v>
      </c>
      <c r="DI174" t="s">
        <v>34</v>
      </c>
      <c r="DJ174" t="s">
        <v>33</v>
      </c>
      <c r="DK174" t="s">
        <v>3</v>
      </c>
      <c r="DL174" t="s">
        <v>3</v>
      </c>
      <c r="DM174" t="s">
        <v>3</v>
      </c>
      <c r="DN174">
        <v>0</v>
      </c>
      <c r="DO174">
        <v>0</v>
      </c>
      <c r="DP174">
        <v>1</v>
      </c>
      <c r="DQ174">
        <v>1</v>
      </c>
      <c r="DU174">
        <v>1005</v>
      </c>
      <c r="DV174" t="s">
        <v>119</v>
      </c>
      <c r="DW174" t="s">
        <v>119</v>
      </c>
      <c r="DX174">
        <v>10</v>
      </c>
      <c r="EE174">
        <v>42018692</v>
      </c>
      <c r="EF174">
        <v>2</v>
      </c>
      <c r="EG174" t="s">
        <v>35</v>
      </c>
      <c r="EH174">
        <v>0</v>
      </c>
      <c r="EI174" t="s">
        <v>3</v>
      </c>
      <c r="EJ174">
        <v>1</v>
      </c>
      <c r="EK174">
        <v>27001</v>
      </c>
      <c r="EL174" t="s">
        <v>121</v>
      </c>
      <c r="EM174" t="s">
        <v>122</v>
      </c>
      <c r="EO174" t="s">
        <v>38</v>
      </c>
      <c r="EQ174">
        <v>0</v>
      </c>
      <c r="ER174">
        <v>117.24</v>
      </c>
      <c r="ES174">
        <v>3.25</v>
      </c>
      <c r="ET174">
        <v>14.13</v>
      </c>
      <c r="EU174">
        <v>0.65</v>
      </c>
      <c r="EV174">
        <v>99.86</v>
      </c>
      <c r="EW174">
        <v>10.5</v>
      </c>
      <c r="EX174">
        <v>0.06</v>
      </c>
      <c r="EY174">
        <v>0</v>
      </c>
      <c r="FQ174">
        <v>0</v>
      </c>
      <c r="FR174">
        <f t="shared" si="156"/>
        <v>0</v>
      </c>
      <c r="FS174">
        <v>0</v>
      </c>
      <c r="FX174">
        <v>142</v>
      </c>
      <c r="FY174">
        <v>95</v>
      </c>
      <c r="GA174" t="s">
        <v>3</v>
      </c>
      <c r="GD174">
        <v>1</v>
      </c>
      <c r="GF174">
        <v>827648117</v>
      </c>
      <c r="GG174">
        <v>2</v>
      </c>
      <c r="GH174">
        <v>1</v>
      </c>
      <c r="GI174">
        <v>2</v>
      </c>
      <c r="GJ174">
        <v>0</v>
      </c>
      <c r="GK174">
        <v>0</v>
      </c>
      <c r="GL174">
        <f t="shared" si="157"/>
        <v>0</v>
      </c>
      <c r="GM174">
        <f t="shared" si="158"/>
        <v>114937.93</v>
      </c>
      <c r="GN174">
        <f t="shared" si="159"/>
        <v>114937.93</v>
      </c>
      <c r="GO174">
        <f t="shared" si="160"/>
        <v>0</v>
      </c>
      <c r="GP174">
        <f t="shared" si="161"/>
        <v>0</v>
      </c>
      <c r="GR174">
        <v>0</v>
      </c>
      <c r="GS174">
        <v>3</v>
      </c>
      <c r="GT174">
        <v>0</v>
      </c>
      <c r="GU174" t="s">
        <v>3</v>
      </c>
      <c r="GV174">
        <f t="shared" si="162"/>
        <v>0</v>
      </c>
      <c r="GW174">
        <v>1</v>
      </c>
      <c r="GX174">
        <f t="shared" si="163"/>
        <v>0</v>
      </c>
      <c r="HA174">
        <v>0</v>
      </c>
      <c r="HB174">
        <v>0</v>
      </c>
      <c r="HC174">
        <f t="shared" si="164"/>
        <v>0</v>
      </c>
      <c r="IK174">
        <v>0</v>
      </c>
    </row>
    <row r="175" spans="1:255" x14ac:dyDescent="0.2">
      <c r="A175" s="2">
        <v>18</v>
      </c>
      <c r="B175" s="2">
        <v>1</v>
      </c>
      <c r="C175" s="2">
        <v>378</v>
      </c>
      <c r="D175" s="2"/>
      <c r="E175" s="2" t="s">
        <v>278</v>
      </c>
      <c r="F175" s="2" t="s">
        <v>124</v>
      </c>
      <c r="G175" s="2" t="s">
        <v>125</v>
      </c>
      <c r="H175" s="2" t="s">
        <v>91</v>
      </c>
      <c r="I175" s="2">
        <f>I173*J175</f>
        <v>0</v>
      </c>
      <c r="J175" s="2">
        <v>0</v>
      </c>
      <c r="K175" s="2"/>
      <c r="L175" s="2"/>
      <c r="M175" s="2"/>
      <c r="N175" s="2"/>
      <c r="O175" s="2">
        <f t="shared" si="130"/>
        <v>0</v>
      </c>
      <c r="P175" s="2">
        <f t="shared" si="131"/>
        <v>0</v>
      </c>
      <c r="Q175" s="2">
        <f t="shared" si="132"/>
        <v>0</v>
      </c>
      <c r="R175" s="2">
        <f t="shared" si="133"/>
        <v>0</v>
      </c>
      <c r="S175" s="2">
        <f t="shared" si="134"/>
        <v>0</v>
      </c>
      <c r="T175" s="2">
        <f t="shared" si="135"/>
        <v>0</v>
      </c>
      <c r="U175" s="2">
        <f t="shared" si="136"/>
        <v>0</v>
      </c>
      <c r="V175" s="2">
        <f t="shared" si="137"/>
        <v>0</v>
      </c>
      <c r="W175" s="2">
        <f t="shared" si="138"/>
        <v>0</v>
      </c>
      <c r="X175" s="2">
        <f t="shared" si="139"/>
        <v>0</v>
      </c>
      <c r="Y175" s="2">
        <f t="shared" si="140"/>
        <v>0</v>
      </c>
      <c r="Z175" s="2"/>
      <c r="AA175" s="2">
        <v>42244862</v>
      </c>
      <c r="AB175" s="2">
        <f t="shared" si="141"/>
        <v>78.58</v>
      </c>
      <c r="AC175" s="2">
        <f t="shared" si="171"/>
        <v>78.58</v>
      </c>
      <c r="AD175" s="2">
        <f>ROUND((((ET175)-(EU175))+AE175),6)</f>
        <v>0</v>
      </c>
      <c r="AE175" s="2">
        <f t="shared" ref="AE175:AF178" si="172">ROUND((EU175),6)</f>
        <v>0</v>
      </c>
      <c r="AF175" s="2">
        <f t="shared" si="172"/>
        <v>0</v>
      </c>
      <c r="AG175" s="2">
        <f t="shared" si="143"/>
        <v>0</v>
      </c>
      <c r="AH175" s="2">
        <f t="shared" ref="AH175:AI178" si="173">(EW175)</f>
        <v>0</v>
      </c>
      <c r="AI175" s="2">
        <f t="shared" si="173"/>
        <v>0</v>
      </c>
      <c r="AJ175" s="2">
        <f t="shared" si="144"/>
        <v>1.0900000000000001</v>
      </c>
      <c r="AK175" s="2">
        <v>78.58</v>
      </c>
      <c r="AL175" s="2">
        <v>78.58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1.0900000000000001</v>
      </c>
      <c r="AT175" s="2">
        <v>142</v>
      </c>
      <c r="AU175" s="2">
        <v>95</v>
      </c>
      <c r="AV175" s="2">
        <v>1</v>
      </c>
      <c r="AW175" s="2">
        <v>1</v>
      </c>
      <c r="AX175" s="2"/>
      <c r="AY175" s="2"/>
      <c r="AZ175" s="2">
        <v>1</v>
      </c>
      <c r="BA175" s="2">
        <v>1</v>
      </c>
      <c r="BB175" s="2">
        <v>1</v>
      </c>
      <c r="BC175" s="2">
        <v>4.42</v>
      </c>
      <c r="BD175" s="2" t="s">
        <v>3</v>
      </c>
      <c r="BE175" s="2" t="s">
        <v>3</v>
      </c>
      <c r="BF175" s="2" t="s">
        <v>3</v>
      </c>
      <c r="BG175" s="2" t="s">
        <v>3</v>
      </c>
      <c r="BH175" s="2">
        <v>3</v>
      </c>
      <c r="BI175" s="2">
        <v>1</v>
      </c>
      <c r="BJ175" s="2" t="s">
        <v>126</v>
      </c>
      <c r="BK175" s="2"/>
      <c r="BL175" s="2"/>
      <c r="BM175" s="2">
        <v>27001</v>
      </c>
      <c r="BN175" s="2">
        <v>0</v>
      </c>
      <c r="BO175" s="2" t="s">
        <v>124</v>
      </c>
      <c r="BP175" s="2">
        <v>1</v>
      </c>
      <c r="BQ175" s="2">
        <v>2</v>
      </c>
      <c r="BR175" s="2">
        <v>0</v>
      </c>
      <c r="BS175" s="2">
        <v>1</v>
      </c>
      <c r="BT175" s="2">
        <v>1</v>
      </c>
      <c r="BU175" s="2">
        <v>1</v>
      </c>
      <c r="BV175" s="2">
        <v>1</v>
      </c>
      <c r="BW175" s="2">
        <v>1</v>
      </c>
      <c r="BX175" s="2">
        <v>1</v>
      </c>
      <c r="BY175" s="2" t="s">
        <v>3</v>
      </c>
      <c r="BZ175" s="2">
        <v>142</v>
      </c>
      <c r="CA175" s="2">
        <v>95</v>
      </c>
      <c r="CB175" s="2"/>
      <c r="CC175" s="2"/>
      <c r="CD175" s="2"/>
      <c r="CE175" s="2">
        <v>0</v>
      </c>
      <c r="CF175" s="2">
        <v>0</v>
      </c>
      <c r="CG175" s="2">
        <v>0</v>
      </c>
      <c r="CH175" s="2"/>
      <c r="CI175" s="2"/>
      <c r="CJ175" s="2"/>
      <c r="CK175" s="2"/>
      <c r="CL175" s="2"/>
      <c r="CM175" s="2">
        <v>0</v>
      </c>
      <c r="CN175" s="2" t="s">
        <v>3</v>
      </c>
      <c r="CO175" s="2">
        <v>0</v>
      </c>
      <c r="CP175" s="2">
        <f t="shared" si="145"/>
        <v>0</v>
      </c>
      <c r="CQ175" s="2">
        <f t="shared" si="146"/>
        <v>347.3236</v>
      </c>
      <c r="CR175" s="2">
        <f t="shared" si="147"/>
        <v>0</v>
      </c>
      <c r="CS175" s="2">
        <f t="shared" si="148"/>
        <v>0</v>
      </c>
      <c r="CT175" s="2">
        <f t="shared" si="149"/>
        <v>0</v>
      </c>
      <c r="CU175" s="2">
        <f t="shared" si="150"/>
        <v>0</v>
      </c>
      <c r="CV175" s="2">
        <f t="shared" si="151"/>
        <v>0</v>
      </c>
      <c r="CW175" s="2">
        <f t="shared" si="152"/>
        <v>0</v>
      </c>
      <c r="CX175" s="2">
        <f t="shared" si="153"/>
        <v>1.0900000000000001</v>
      </c>
      <c r="CY175" s="2">
        <f t="shared" si="154"/>
        <v>0</v>
      </c>
      <c r="CZ175" s="2">
        <f t="shared" si="155"/>
        <v>0</v>
      </c>
      <c r="DA175" s="2"/>
      <c r="DB175" s="2"/>
      <c r="DC175" s="2" t="s">
        <v>3</v>
      </c>
      <c r="DD175" s="2" t="s">
        <v>3</v>
      </c>
      <c r="DE175" s="2" t="s">
        <v>3</v>
      </c>
      <c r="DF175" s="2" t="s">
        <v>3</v>
      </c>
      <c r="DG175" s="2" t="s">
        <v>3</v>
      </c>
      <c r="DH175" s="2" t="s">
        <v>3</v>
      </c>
      <c r="DI175" s="2" t="s">
        <v>3</v>
      </c>
      <c r="DJ175" s="2" t="s">
        <v>3</v>
      </c>
      <c r="DK175" s="2" t="s">
        <v>3</v>
      </c>
      <c r="DL175" s="2" t="s">
        <v>3</v>
      </c>
      <c r="DM175" s="2" t="s">
        <v>3</v>
      </c>
      <c r="DN175" s="2">
        <v>0</v>
      </c>
      <c r="DO175" s="2">
        <v>0</v>
      </c>
      <c r="DP175" s="2">
        <v>1</v>
      </c>
      <c r="DQ175" s="2">
        <v>1</v>
      </c>
      <c r="DR175" s="2"/>
      <c r="DS175" s="2"/>
      <c r="DT175" s="2"/>
      <c r="DU175" s="2">
        <v>1005</v>
      </c>
      <c r="DV175" s="2" t="s">
        <v>91</v>
      </c>
      <c r="DW175" s="2" t="s">
        <v>91</v>
      </c>
      <c r="DX175" s="2">
        <v>1</v>
      </c>
      <c r="DY175" s="2"/>
      <c r="DZ175" s="2"/>
      <c r="EA175" s="2"/>
      <c r="EB175" s="2"/>
      <c r="EC175" s="2"/>
      <c r="ED175" s="2"/>
      <c r="EE175" s="2">
        <v>42018692</v>
      </c>
      <c r="EF175" s="2">
        <v>2</v>
      </c>
      <c r="EG175" s="2" t="s">
        <v>35</v>
      </c>
      <c r="EH175" s="2">
        <v>0</v>
      </c>
      <c r="EI175" s="2" t="s">
        <v>3</v>
      </c>
      <c r="EJ175" s="2">
        <v>1</v>
      </c>
      <c r="EK175" s="2">
        <v>27001</v>
      </c>
      <c r="EL175" s="2" t="s">
        <v>121</v>
      </c>
      <c r="EM175" s="2" t="s">
        <v>122</v>
      </c>
      <c r="EN175" s="2"/>
      <c r="EO175" s="2" t="s">
        <v>3</v>
      </c>
      <c r="EP175" s="2"/>
      <c r="EQ175" s="2">
        <v>0</v>
      </c>
      <c r="ER175" s="2">
        <v>78.58</v>
      </c>
      <c r="ES175" s="2">
        <v>78.58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>
        <v>0</v>
      </c>
      <c r="FR175" s="2">
        <f t="shared" si="156"/>
        <v>0</v>
      </c>
      <c r="FS175" s="2">
        <v>0</v>
      </c>
      <c r="FT175" s="2"/>
      <c r="FU175" s="2"/>
      <c r="FV175" s="2"/>
      <c r="FW175" s="2"/>
      <c r="FX175" s="2">
        <v>142</v>
      </c>
      <c r="FY175" s="2">
        <v>95</v>
      </c>
      <c r="FZ175" s="2"/>
      <c r="GA175" s="2" t="s">
        <v>3</v>
      </c>
      <c r="GB175" s="2"/>
      <c r="GC175" s="2"/>
      <c r="GD175" s="2">
        <v>1</v>
      </c>
      <c r="GE175" s="2"/>
      <c r="GF175" s="2">
        <v>102865112</v>
      </c>
      <c r="GG175" s="2">
        <v>2</v>
      </c>
      <c r="GH175" s="2">
        <v>1</v>
      </c>
      <c r="GI175" s="2">
        <v>2</v>
      </c>
      <c r="GJ175" s="2">
        <v>0</v>
      </c>
      <c r="GK175" s="2">
        <v>0</v>
      </c>
      <c r="GL175" s="2">
        <f t="shared" si="157"/>
        <v>0</v>
      </c>
      <c r="GM175" s="2">
        <f t="shared" si="158"/>
        <v>0</v>
      </c>
      <c r="GN175" s="2">
        <f t="shared" si="159"/>
        <v>0</v>
      </c>
      <c r="GO175" s="2">
        <f t="shared" si="160"/>
        <v>0</v>
      </c>
      <c r="GP175" s="2">
        <f t="shared" si="161"/>
        <v>0</v>
      </c>
      <c r="GQ175" s="2"/>
      <c r="GR175" s="2">
        <v>0</v>
      </c>
      <c r="GS175" s="2">
        <v>3</v>
      </c>
      <c r="GT175" s="2">
        <v>0</v>
      </c>
      <c r="GU175" s="2" t="s">
        <v>3</v>
      </c>
      <c r="GV175" s="2">
        <f t="shared" si="162"/>
        <v>0</v>
      </c>
      <c r="GW175" s="2">
        <v>1</v>
      </c>
      <c r="GX175" s="2">
        <f t="shared" si="163"/>
        <v>0</v>
      </c>
      <c r="GY175" s="2"/>
      <c r="GZ175" s="2"/>
      <c r="HA175" s="2">
        <v>0</v>
      </c>
      <c r="HB175" s="2">
        <v>0</v>
      </c>
      <c r="HC175" s="2">
        <f t="shared" si="164"/>
        <v>0</v>
      </c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>
        <v>0</v>
      </c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x14ac:dyDescent="0.2">
      <c r="A176">
        <v>18</v>
      </c>
      <c r="B176">
        <v>1</v>
      </c>
      <c r="C176">
        <v>388</v>
      </c>
      <c r="E176" t="s">
        <v>278</v>
      </c>
      <c r="F176" t="s">
        <v>124</v>
      </c>
      <c r="G176" t="s">
        <v>125</v>
      </c>
      <c r="H176" t="s">
        <v>91</v>
      </c>
      <c r="I176">
        <f>I174*J176</f>
        <v>0</v>
      </c>
      <c r="J176">
        <v>0</v>
      </c>
      <c r="O176">
        <f t="shared" si="130"/>
        <v>0</v>
      </c>
      <c r="P176">
        <f t="shared" si="131"/>
        <v>0</v>
      </c>
      <c r="Q176">
        <f t="shared" si="132"/>
        <v>0</v>
      </c>
      <c r="R176">
        <f t="shared" si="133"/>
        <v>0</v>
      </c>
      <c r="S176">
        <f t="shared" si="134"/>
        <v>0</v>
      </c>
      <c r="T176">
        <f t="shared" si="135"/>
        <v>0</v>
      </c>
      <c r="U176">
        <f t="shared" si="136"/>
        <v>0</v>
      </c>
      <c r="V176">
        <f t="shared" si="137"/>
        <v>0</v>
      </c>
      <c r="W176">
        <f t="shared" si="138"/>
        <v>0</v>
      </c>
      <c r="X176">
        <f t="shared" si="139"/>
        <v>0</v>
      </c>
      <c r="Y176">
        <f t="shared" si="140"/>
        <v>0</v>
      </c>
      <c r="AA176">
        <v>42244845</v>
      </c>
      <c r="AB176">
        <f t="shared" si="141"/>
        <v>78.58</v>
      </c>
      <c r="AC176">
        <f t="shared" si="171"/>
        <v>78.58</v>
      </c>
      <c r="AD176">
        <f>ROUND((((ET176)-(EU176))+AE176),6)</f>
        <v>0</v>
      </c>
      <c r="AE176">
        <f t="shared" si="172"/>
        <v>0</v>
      </c>
      <c r="AF176">
        <f t="shared" si="172"/>
        <v>0</v>
      </c>
      <c r="AG176">
        <f t="shared" si="143"/>
        <v>0</v>
      </c>
      <c r="AH176">
        <f t="shared" si="173"/>
        <v>0</v>
      </c>
      <c r="AI176">
        <f t="shared" si="173"/>
        <v>0</v>
      </c>
      <c r="AJ176">
        <f t="shared" si="144"/>
        <v>1.0900000000000001</v>
      </c>
      <c r="AK176">
        <v>78.58</v>
      </c>
      <c r="AL176">
        <v>78.58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1.0900000000000001</v>
      </c>
      <c r="AT176">
        <v>142</v>
      </c>
      <c r="AU176">
        <v>95</v>
      </c>
      <c r="AV176">
        <v>1</v>
      </c>
      <c r="AW176">
        <v>1</v>
      </c>
      <c r="AZ176">
        <v>1</v>
      </c>
      <c r="BA176">
        <v>1</v>
      </c>
      <c r="BB176">
        <v>1</v>
      </c>
      <c r="BC176">
        <v>4.62</v>
      </c>
      <c r="BD176" t="s">
        <v>3</v>
      </c>
      <c r="BE176" t="s">
        <v>3</v>
      </c>
      <c r="BF176" t="s">
        <v>3</v>
      </c>
      <c r="BG176" t="s">
        <v>3</v>
      </c>
      <c r="BH176">
        <v>3</v>
      </c>
      <c r="BI176">
        <v>1</v>
      </c>
      <c r="BJ176" t="s">
        <v>126</v>
      </c>
      <c r="BM176">
        <v>27001</v>
      </c>
      <c r="BN176">
        <v>0</v>
      </c>
      <c r="BO176" t="s">
        <v>124</v>
      </c>
      <c r="BP176">
        <v>1</v>
      </c>
      <c r="BQ176">
        <v>2</v>
      </c>
      <c r="BR176">
        <v>0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 t="s">
        <v>3</v>
      </c>
      <c r="BZ176">
        <v>142</v>
      </c>
      <c r="CA176">
        <v>95</v>
      </c>
      <c r="CE176">
        <v>0</v>
      </c>
      <c r="CF176">
        <v>0</v>
      </c>
      <c r="CG176">
        <v>0</v>
      </c>
      <c r="CM176">
        <v>0</v>
      </c>
      <c r="CN176" t="s">
        <v>3</v>
      </c>
      <c r="CO176">
        <v>0</v>
      </c>
      <c r="CP176">
        <f t="shared" si="145"/>
        <v>0</v>
      </c>
      <c r="CQ176">
        <f t="shared" si="146"/>
        <v>363.03960000000001</v>
      </c>
      <c r="CR176">
        <f t="shared" si="147"/>
        <v>0</v>
      </c>
      <c r="CS176">
        <f t="shared" si="148"/>
        <v>0</v>
      </c>
      <c r="CT176">
        <f t="shared" si="149"/>
        <v>0</v>
      </c>
      <c r="CU176">
        <f t="shared" si="150"/>
        <v>0</v>
      </c>
      <c r="CV176">
        <f t="shared" si="151"/>
        <v>0</v>
      </c>
      <c r="CW176">
        <f t="shared" si="152"/>
        <v>0</v>
      </c>
      <c r="CX176">
        <f t="shared" si="153"/>
        <v>1.0900000000000001</v>
      </c>
      <c r="CY176">
        <f t="shared" si="154"/>
        <v>0</v>
      </c>
      <c r="CZ176">
        <f t="shared" si="155"/>
        <v>0</v>
      </c>
      <c r="DC176" t="s">
        <v>3</v>
      </c>
      <c r="DD176" t="s">
        <v>3</v>
      </c>
      <c r="DE176" t="s">
        <v>3</v>
      </c>
      <c r="DF176" t="s">
        <v>3</v>
      </c>
      <c r="DG176" t="s">
        <v>3</v>
      </c>
      <c r="DH176" t="s">
        <v>3</v>
      </c>
      <c r="DI176" t="s">
        <v>3</v>
      </c>
      <c r="DJ176" t="s">
        <v>3</v>
      </c>
      <c r="DK176" t="s">
        <v>3</v>
      </c>
      <c r="DL176" t="s">
        <v>3</v>
      </c>
      <c r="DM176" t="s">
        <v>3</v>
      </c>
      <c r="DN176">
        <v>0</v>
      </c>
      <c r="DO176">
        <v>0</v>
      </c>
      <c r="DP176">
        <v>1</v>
      </c>
      <c r="DQ176">
        <v>1</v>
      </c>
      <c r="DU176">
        <v>1005</v>
      </c>
      <c r="DV176" t="s">
        <v>91</v>
      </c>
      <c r="DW176" t="s">
        <v>91</v>
      </c>
      <c r="DX176">
        <v>1</v>
      </c>
      <c r="EE176">
        <v>42018692</v>
      </c>
      <c r="EF176">
        <v>2</v>
      </c>
      <c r="EG176" t="s">
        <v>35</v>
      </c>
      <c r="EH176">
        <v>0</v>
      </c>
      <c r="EI176" t="s">
        <v>3</v>
      </c>
      <c r="EJ176">
        <v>1</v>
      </c>
      <c r="EK176">
        <v>27001</v>
      </c>
      <c r="EL176" t="s">
        <v>121</v>
      </c>
      <c r="EM176" t="s">
        <v>122</v>
      </c>
      <c r="EO176" t="s">
        <v>3</v>
      </c>
      <c r="EQ176">
        <v>0</v>
      </c>
      <c r="ER176">
        <v>78.58</v>
      </c>
      <c r="ES176">
        <v>78.58</v>
      </c>
      <c r="ET176">
        <v>0</v>
      </c>
      <c r="EU176">
        <v>0</v>
      </c>
      <c r="EV176">
        <v>0</v>
      </c>
      <c r="EW176">
        <v>0</v>
      </c>
      <c r="EX176">
        <v>0</v>
      </c>
      <c r="FQ176">
        <v>0</v>
      </c>
      <c r="FR176">
        <f t="shared" si="156"/>
        <v>0</v>
      </c>
      <c r="FS176">
        <v>0</v>
      </c>
      <c r="FX176">
        <v>142</v>
      </c>
      <c r="FY176">
        <v>95</v>
      </c>
      <c r="GA176" t="s">
        <v>3</v>
      </c>
      <c r="GD176">
        <v>1</v>
      </c>
      <c r="GF176">
        <v>102865112</v>
      </c>
      <c r="GG176">
        <v>2</v>
      </c>
      <c r="GH176">
        <v>1</v>
      </c>
      <c r="GI176">
        <v>2</v>
      </c>
      <c r="GJ176">
        <v>0</v>
      </c>
      <c r="GK176">
        <v>0</v>
      </c>
      <c r="GL176">
        <f t="shared" si="157"/>
        <v>0</v>
      </c>
      <c r="GM176">
        <f t="shared" si="158"/>
        <v>0</v>
      </c>
      <c r="GN176">
        <f t="shared" si="159"/>
        <v>0</v>
      </c>
      <c r="GO176">
        <f t="shared" si="160"/>
        <v>0</v>
      </c>
      <c r="GP176">
        <f t="shared" si="161"/>
        <v>0</v>
      </c>
      <c r="GR176">
        <v>0</v>
      </c>
      <c r="GS176">
        <v>3</v>
      </c>
      <c r="GT176">
        <v>0</v>
      </c>
      <c r="GU176" t="s">
        <v>3</v>
      </c>
      <c r="GV176">
        <f t="shared" si="162"/>
        <v>0</v>
      </c>
      <c r="GW176">
        <v>1</v>
      </c>
      <c r="GX176">
        <f t="shared" si="163"/>
        <v>0</v>
      </c>
      <c r="HA176">
        <v>0</v>
      </c>
      <c r="HB176">
        <v>0</v>
      </c>
      <c r="HC176">
        <f t="shared" si="164"/>
        <v>0</v>
      </c>
      <c r="IK176">
        <v>0</v>
      </c>
    </row>
    <row r="177" spans="1:255" x14ac:dyDescent="0.2">
      <c r="A177" s="2">
        <v>18</v>
      </c>
      <c r="B177" s="2">
        <v>1</v>
      </c>
      <c r="C177" s="2">
        <v>377</v>
      </c>
      <c r="D177" s="2"/>
      <c r="E177" s="2" t="s">
        <v>279</v>
      </c>
      <c r="F177" s="2" t="s">
        <v>128</v>
      </c>
      <c r="G177" s="2" t="s">
        <v>280</v>
      </c>
      <c r="H177" s="2" t="s">
        <v>91</v>
      </c>
      <c r="I177" s="2">
        <f>I173*J177</f>
        <v>30</v>
      </c>
      <c r="J177" s="2">
        <v>3.0876904075751339</v>
      </c>
      <c r="K177" s="2"/>
      <c r="L177" s="2"/>
      <c r="M177" s="2"/>
      <c r="N177" s="2"/>
      <c r="O177" s="2">
        <f t="shared" ref="O177:O182" si="174">ROUND(CP177,2)</f>
        <v>11416.25</v>
      </c>
      <c r="P177" s="2">
        <f t="shared" ref="P177:P182" si="175">ROUND(CQ177*I177,2)</f>
        <v>11416.25</v>
      </c>
      <c r="Q177" s="2">
        <f t="shared" ref="Q177:Q182" si="176">ROUND(CR177*I177,2)</f>
        <v>0</v>
      </c>
      <c r="R177" s="2">
        <f t="shared" ref="R177:R182" si="177">ROUND(CS177*I177,2)</f>
        <v>0</v>
      </c>
      <c r="S177" s="2">
        <f t="shared" ref="S177:S182" si="178">ROUND(CT177*I177,2)</f>
        <v>0</v>
      </c>
      <c r="T177" s="2">
        <f t="shared" ref="T177:T182" si="179">ROUND(CU177*I177,2)</f>
        <v>0</v>
      </c>
      <c r="U177" s="2">
        <f t="shared" ref="U177:U182" si="180">CV177*I177</f>
        <v>0</v>
      </c>
      <c r="V177" s="2">
        <f t="shared" ref="V177:V182" si="181">CW177*I177</f>
        <v>0</v>
      </c>
      <c r="W177" s="2">
        <f t="shared" ref="W177:W182" si="182">ROUND(CX177*I177,2)</f>
        <v>43.5</v>
      </c>
      <c r="X177" s="2">
        <f t="shared" ref="X177:X182" si="183">ROUND(CY177,2)</f>
        <v>0</v>
      </c>
      <c r="Y177" s="2">
        <f t="shared" ref="Y177:Y182" si="184">ROUND(CZ177,2)</f>
        <v>0</v>
      </c>
      <c r="Z177" s="2"/>
      <c r="AA177" s="2">
        <v>42244862</v>
      </c>
      <c r="AB177" s="2">
        <f t="shared" ref="AB177:AB182" si="185">ROUND((AC177+AD177+AF177),6)</f>
        <v>74.47</v>
      </c>
      <c r="AC177" s="2">
        <f t="shared" si="171"/>
        <v>74.47</v>
      </c>
      <c r="AD177" s="2">
        <f>ROUND((((ET177)-(EU177))+AE177),6)</f>
        <v>0</v>
      </c>
      <c r="AE177" s="2">
        <f t="shared" si="172"/>
        <v>0</v>
      </c>
      <c r="AF177" s="2">
        <f t="shared" si="172"/>
        <v>0</v>
      </c>
      <c r="AG177" s="2">
        <f t="shared" ref="AG177:AG182" si="186">ROUND((AP177),6)</f>
        <v>0</v>
      </c>
      <c r="AH177" s="2">
        <f t="shared" si="173"/>
        <v>0</v>
      </c>
      <c r="AI177" s="2">
        <f t="shared" si="173"/>
        <v>0</v>
      </c>
      <c r="AJ177" s="2">
        <f t="shared" ref="AJ177:AJ182" si="187">(AS177)</f>
        <v>1.45</v>
      </c>
      <c r="AK177" s="2">
        <v>74.47</v>
      </c>
      <c r="AL177" s="2">
        <v>74.47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1.45</v>
      </c>
      <c r="AT177" s="2">
        <v>142</v>
      </c>
      <c r="AU177" s="2">
        <v>95</v>
      </c>
      <c r="AV177" s="2">
        <v>1</v>
      </c>
      <c r="AW177" s="2">
        <v>1</v>
      </c>
      <c r="AX177" s="2"/>
      <c r="AY177" s="2"/>
      <c r="AZ177" s="2">
        <v>1</v>
      </c>
      <c r="BA177" s="2">
        <v>1</v>
      </c>
      <c r="BB177" s="2">
        <v>1</v>
      </c>
      <c r="BC177" s="2">
        <v>5.1100000000000003</v>
      </c>
      <c r="BD177" s="2" t="s">
        <v>3</v>
      </c>
      <c r="BE177" s="2" t="s">
        <v>3</v>
      </c>
      <c r="BF177" s="2" t="s">
        <v>3</v>
      </c>
      <c r="BG177" s="2" t="s">
        <v>3</v>
      </c>
      <c r="BH177" s="2">
        <v>3</v>
      </c>
      <c r="BI177" s="2">
        <v>1</v>
      </c>
      <c r="BJ177" s="2" t="s">
        <v>130</v>
      </c>
      <c r="BK177" s="2"/>
      <c r="BL177" s="2"/>
      <c r="BM177" s="2">
        <v>27001</v>
      </c>
      <c r="BN177" s="2">
        <v>0</v>
      </c>
      <c r="BO177" s="2" t="s">
        <v>128</v>
      </c>
      <c r="BP177" s="2">
        <v>1</v>
      </c>
      <c r="BQ177" s="2">
        <v>2</v>
      </c>
      <c r="BR177" s="2">
        <v>0</v>
      </c>
      <c r="BS177" s="2">
        <v>1</v>
      </c>
      <c r="BT177" s="2">
        <v>1</v>
      </c>
      <c r="BU177" s="2">
        <v>1</v>
      </c>
      <c r="BV177" s="2">
        <v>1</v>
      </c>
      <c r="BW177" s="2">
        <v>1</v>
      </c>
      <c r="BX177" s="2">
        <v>1</v>
      </c>
      <c r="BY177" s="2" t="s">
        <v>3</v>
      </c>
      <c r="BZ177" s="2">
        <v>142</v>
      </c>
      <c r="CA177" s="2">
        <v>95</v>
      </c>
      <c r="CB177" s="2"/>
      <c r="CC177" s="2"/>
      <c r="CD177" s="2"/>
      <c r="CE177" s="2">
        <v>0</v>
      </c>
      <c r="CF177" s="2">
        <v>0</v>
      </c>
      <c r="CG177" s="2">
        <v>0</v>
      </c>
      <c r="CH177" s="2"/>
      <c r="CI177" s="2"/>
      <c r="CJ177" s="2"/>
      <c r="CK177" s="2"/>
      <c r="CL177" s="2"/>
      <c r="CM177" s="2">
        <v>0</v>
      </c>
      <c r="CN177" s="2" t="s">
        <v>3</v>
      </c>
      <c r="CO177" s="2">
        <v>0</v>
      </c>
      <c r="CP177" s="2">
        <f t="shared" ref="CP177:CP182" si="188">(P177+Q177+S177)</f>
        <v>11416.25</v>
      </c>
      <c r="CQ177" s="2">
        <f t="shared" ref="CQ177:CQ182" si="189">AC177*BC177</f>
        <v>380.54169999999999</v>
      </c>
      <c r="CR177" s="2">
        <f t="shared" ref="CR177:CR182" si="190">AD177*BB177</f>
        <v>0</v>
      </c>
      <c r="CS177" s="2">
        <f t="shared" ref="CS177:CS182" si="191">AE177*BS177</f>
        <v>0</v>
      </c>
      <c r="CT177" s="2">
        <f t="shared" ref="CT177:CT182" si="192">AF177*BA177</f>
        <v>0</v>
      </c>
      <c r="CU177" s="2">
        <f t="shared" ref="CU177:CU182" si="193">AG177</f>
        <v>0</v>
      </c>
      <c r="CV177" s="2">
        <f t="shared" ref="CV177:CV182" si="194">AH177</f>
        <v>0</v>
      </c>
      <c r="CW177" s="2">
        <f t="shared" ref="CW177:CW182" si="195">AI177</f>
        <v>0</v>
      </c>
      <c r="CX177" s="2">
        <f t="shared" ref="CX177:CX182" si="196">AJ177</f>
        <v>1.45</v>
      </c>
      <c r="CY177" s="2">
        <f t="shared" ref="CY177:CY182" si="197">(((S177+R177)*AT177)/100)</f>
        <v>0</v>
      </c>
      <c r="CZ177" s="2">
        <f t="shared" ref="CZ177:CZ182" si="198">(((S177+R177)*AU177)/100)</f>
        <v>0</v>
      </c>
      <c r="DA177" s="2"/>
      <c r="DB177" s="2"/>
      <c r="DC177" s="2" t="s">
        <v>3</v>
      </c>
      <c r="DD177" s="2" t="s">
        <v>3</v>
      </c>
      <c r="DE177" s="2" t="s">
        <v>3</v>
      </c>
      <c r="DF177" s="2" t="s">
        <v>3</v>
      </c>
      <c r="DG177" s="2" t="s">
        <v>3</v>
      </c>
      <c r="DH177" s="2" t="s">
        <v>3</v>
      </c>
      <c r="DI177" s="2" t="s">
        <v>3</v>
      </c>
      <c r="DJ177" s="2" t="s">
        <v>3</v>
      </c>
      <c r="DK177" s="2" t="s">
        <v>3</v>
      </c>
      <c r="DL177" s="2" t="s">
        <v>3</v>
      </c>
      <c r="DM177" s="2" t="s">
        <v>3</v>
      </c>
      <c r="DN177" s="2">
        <v>0</v>
      </c>
      <c r="DO177" s="2">
        <v>0</v>
      </c>
      <c r="DP177" s="2">
        <v>1</v>
      </c>
      <c r="DQ177" s="2">
        <v>1</v>
      </c>
      <c r="DR177" s="2"/>
      <c r="DS177" s="2"/>
      <c r="DT177" s="2"/>
      <c r="DU177" s="2">
        <v>1005</v>
      </c>
      <c r="DV177" s="2" t="s">
        <v>91</v>
      </c>
      <c r="DW177" s="2" t="s">
        <v>91</v>
      </c>
      <c r="DX177" s="2">
        <v>1</v>
      </c>
      <c r="DY177" s="2"/>
      <c r="DZ177" s="2"/>
      <c r="EA177" s="2"/>
      <c r="EB177" s="2"/>
      <c r="EC177" s="2"/>
      <c r="ED177" s="2"/>
      <c r="EE177" s="2">
        <v>42018692</v>
      </c>
      <c r="EF177" s="2">
        <v>2</v>
      </c>
      <c r="EG177" s="2" t="s">
        <v>35</v>
      </c>
      <c r="EH177" s="2">
        <v>0</v>
      </c>
      <c r="EI177" s="2" t="s">
        <v>3</v>
      </c>
      <c r="EJ177" s="2">
        <v>1</v>
      </c>
      <c r="EK177" s="2">
        <v>27001</v>
      </c>
      <c r="EL177" s="2" t="s">
        <v>121</v>
      </c>
      <c r="EM177" s="2" t="s">
        <v>122</v>
      </c>
      <c r="EN177" s="2"/>
      <c r="EO177" s="2" t="s">
        <v>3</v>
      </c>
      <c r="EP177" s="2"/>
      <c r="EQ177" s="2">
        <v>0</v>
      </c>
      <c r="ER177" s="2">
        <v>74.47</v>
      </c>
      <c r="ES177" s="2">
        <v>74.47</v>
      </c>
      <c r="ET177" s="2">
        <v>0</v>
      </c>
      <c r="EU177" s="2">
        <v>0</v>
      </c>
      <c r="EV177" s="2">
        <v>0</v>
      </c>
      <c r="EW177" s="2">
        <v>0</v>
      </c>
      <c r="EX177" s="2">
        <v>0</v>
      </c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>
        <v>0</v>
      </c>
      <c r="FR177" s="2">
        <f t="shared" ref="FR177:FR182" si="199">ROUND(IF(AND(BH177=3,BI177=3),P177,0),2)</f>
        <v>0</v>
      </c>
      <c r="FS177" s="2">
        <v>0</v>
      </c>
      <c r="FT177" s="2"/>
      <c r="FU177" s="2"/>
      <c r="FV177" s="2"/>
      <c r="FW177" s="2"/>
      <c r="FX177" s="2">
        <v>142</v>
      </c>
      <c r="FY177" s="2">
        <v>95</v>
      </c>
      <c r="FZ177" s="2"/>
      <c r="GA177" s="2" t="s">
        <v>3</v>
      </c>
      <c r="GB177" s="2"/>
      <c r="GC177" s="2"/>
      <c r="GD177" s="2">
        <v>1</v>
      </c>
      <c r="GE177" s="2"/>
      <c r="GF177" s="2">
        <v>1172413619</v>
      </c>
      <c r="GG177" s="2">
        <v>2</v>
      </c>
      <c r="GH177" s="2">
        <v>1</v>
      </c>
      <c r="GI177" s="2">
        <v>2</v>
      </c>
      <c r="GJ177" s="2">
        <v>0</v>
      </c>
      <c r="GK177" s="2">
        <v>0</v>
      </c>
      <c r="GL177" s="2">
        <f t="shared" ref="GL177:GL182" si="200">ROUND(IF(AND(BH177=3,BI177=3,FS177&lt;&gt;0),P177,0),2)</f>
        <v>0</v>
      </c>
      <c r="GM177" s="2">
        <f t="shared" ref="GM177:GM182" si="201">ROUND(O177+X177+Y177,2)+GX177</f>
        <v>11416.25</v>
      </c>
      <c r="GN177" s="2">
        <f t="shared" ref="GN177:GN182" si="202">IF(OR(BI177=0,BI177=1),ROUND(O177+X177+Y177,2),0)</f>
        <v>11416.25</v>
      </c>
      <c r="GO177" s="2">
        <f t="shared" ref="GO177:GO182" si="203">IF(BI177=2,ROUND(O177+X177+Y177,2),0)</f>
        <v>0</v>
      </c>
      <c r="GP177" s="2">
        <f t="shared" ref="GP177:GP182" si="204">IF(BI177=4,ROUND(O177+X177+Y177,2)+GX177,0)</f>
        <v>0</v>
      </c>
      <c r="GQ177" s="2"/>
      <c r="GR177" s="2">
        <v>0</v>
      </c>
      <c r="GS177" s="2">
        <v>3</v>
      </c>
      <c r="GT177" s="2">
        <v>0</v>
      </c>
      <c r="GU177" s="2" t="s">
        <v>3</v>
      </c>
      <c r="GV177" s="2">
        <f t="shared" ref="GV177:GV182" si="205">ROUND((GT177),6)</f>
        <v>0</v>
      </c>
      <c r="GW177" s="2">
        <v>1</v>
      </c>
      <c r="GX177" s="2">
        <f t="shared" ref="GX177:GX182" si="206">ROUND(HC177*I177,2)</f>
        <v>0</v>
      </c>
      <c r="GY177" s="2"/>
      <c r="GZ177" s="2"/>
      <c r="HA177" s="2">
        <v>0</v>
      </c>
      <c r="HB177" s="2">
        <v>0</v>
      </c>
      <c r="HC177" s="2">
        <f t="shared" ref="HC177:HC182" si="207">GV177*GW177</f>
        <v>0</v>
      </c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>
        <v>0</v>
      </c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x14ac:dyDescent="0.2">
      <c r="A178">
        <v>18</v>
      </c>
      <c r="B178">
        <v>1</v>
      </c>
      <c r="C178">
        <v>387</v>
      </c>
      <c r="E178" t="s">
        <v>279</v>
      </c>
      <c r="F178" t="s">
        <v>128</v>
      </c>
      <c r="G178" t="s">
        <v>280</v>
      </c>
      <c r="H178" t="s">
        <v>91</v>
      </c>
      <c r="I178">
        <f>I174*J178</f>
        <v>30</v>
      </c>
      <c r="J178">
        <v>3.0876904075751339</v>
      </c>
      <c r="O178">
        <f t="shared" si="174"/>
        <v>14387.6</v>
      </c>
      <c r="P178">
        <f t="shared" si="175"/>
        <v>14387.6</v>
      </c>
      <c r="Q178">
        <f t="shared" si="176"/>
        <v>0</v>
      </c>
      <c r="R178">
        <f t="shared" si="177"/>
        <v>0</v>
      </c>
      <c r="S178">
        <f t="shared" si="178"/>
        <v>0</v>
      </c>
      <c r="T178">
        <f t="shared" si="179"/>
        <v>0</v>
      </c>
      <c r="U178">
        <f t="shared" si="180"/>
        <v>0</v>
      </c>
      <c r="V178">
        <f t="shared" si="181"/>
        <v>0</v>
      </c>
      <c r="W178">
        <f t="shared" si="182"/>
        <v>43.5</v>
      </c>
      <c r="X178">
        <f t="shared" si="183"/>
        <v>0</v>
      </c>
      <c r="Y178">
        <f t="shared" si="184"/>
        <v>0</v>
      </c>
      <c r="AA178">
        <v>42244845</v>
      </c>
      <c r="AB178">
        <f t="shared" si="185"/>
        <v>74.47</v>
      </c>
      <c r="AC178">
        <f t="shared" si="171"/>
        <v>74.47</v>
      </c>
      <c r="AD178">
        <f>ROUND((((ET178)-(EU178))+AE178),6)</f>
        <v>0</v>
      </c>
      <c r="AE178">
        <f t="shared" si="172"/>
        <v>0</v>
      </c>
      <c r="AF178">
        <f t="shared" si="172"/>
        <v>0</v>
      </c>
      <c r="AG178">
        <f t="shared" si="186"/>
        <v>0</v>
      </c>
      <c r="AH178">
        <f t="shared" si="173"/>
        <v>0</v>
      </c>
      <c r="AI178">
        <f t="shared" si="173"/>
        <v>0</v>
      </c>
      <c r="AJ178">
        <f t="shared" si="187"/>
        <v>1.45</v>
      </c>
      <c r="AK178">
        <v>74.47</v>
      </c>
      <c r="AL178">
        <v>74.47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1.45</v>
      </c>
      <c r="AT178">
        <v>142</v>
      </c>
      <c r="AU178">
        <v>95</v>
      </c>
      <c r="AV178">
        <v>1</v>
      </c>
      <c r="AW178">
        <v>1</v>
      </c>
      <c r="AZ178">
        <v>1</v>
      </c>
      <c r="BA178">
        <v>1</v>
      </c>
      <c r="BB178">
        <v>1</v>
      </c>
      <c r="BC178">
        <v>6.44</v>
      </c>
      <c r="BD178" t="s">
        <v>3</v>
      </c>
      <c r="BE178" t="s">
        <v>3</v>
      </c>
      <c r="BF178" t="s">
        <v>3</v>
      </c>
      <c r="BG178" t="s">
        <v>3</v>
      </c>
      <c r="BH178">
        <v>3</v>
      </c>
      <c r="BI178">
        <v>1</v>
      </c>
      <c r="BJ178" t="s">
        <v>130</v>
      </c>
      <c r="BM178">
        <v>27001</v>
      </c>
      <c r="BN178">
        <v>0</v>
      </c>
      <c r="BO178" t="s">
        <v>128</v>
      </c>
      <c r="BP178">
        <v>1</v>
      </c>
      <c r="BQ178">
        <v>2</v>
      </c>
      <c r="BR178">
        <v>0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 t="s">
        <v>3</v>
      </c>
      <c r="BZ178">
        <v>142</v>
      </c>
      <c r="CA178">
        <v>95</v>
      </c>
      <c r="CE178">
        <v>0</v>
      </c>
      <c r="CF178">
        <v>0</v>
      </c>
      <c r="CG178">
        <v>0</v>
      </c>
      <c r="CM178">
        <v>0</v>
      </c>
      <c r="CN178" t="s">
        <v>3</v>
      </c>
      <c r="CO178">
        <v>0</v>
      </c>
      <c r="CP178">
        <f t="shared" si="188"/>
        <v>14387.6</v>
      </c>
      <c r="CQ178">
        <f t="shared" si="189"/>
        <v>479.58680000000004</v>
      </c>
      <c r="CR178">
        <f t="shared" si="190"/>
        <v>0</v>
      </c>
      <c r="CS178">
        <f t="shared" si="191"/>
        <v>0</v>
      </c>
      <c r="CT178">
        <f t="shared" si="192"/>
        <v>0</v>
      </c>
      <c r="CU178">
        <f t="shared" si="193"/>
        <v>0</v>
      </c>
      <c r="CV178">
        <f t="shared" si="194"/>
        <v>0</v>
      </c>
      <c r="CW178">
        <f t="shared" si="195"/>
        <v>0</v>
      </c>
      <c r="CX178">
        <f t="shared" si="196"/>
        <v>1.45</v>
      </c>
      <c r="CY178">
        <f t="shared" si="197"/>
        <v>0</v>
      </c>
      <c r="CZ178">
        <f t="shared" si="198"/>
        <v>0</v>
      </c>
      <c r="DC178" t="s">
        <v>3</v>
      </c>
      <c r="DD178" t="s">
        <v>3</v>
      </c>
      <c r="DE178" t="s">
        <v>3</v>
      </c>
      <c r="DF178" t="s">
        <v>3</v>
      </c>
      <c r="DG178" t="s">
        <v>3</v>
      </c>
      <c r="DH178" t="s">
        <v>3</v>
      </c>
      <c r="DI178" t="s">
        <v>3</v>
      </c>
      <c r="DJ178" t="s">
        <v>3</v>
      </c>
      <c r="DK178" t="s">
        <v>3</v>
      </c>
      <c r="DL178" t="s">
        <v>3</v>
      </c>
      <c r="DM178" t="s">
        <v>3</v>
      </c>
      <c r="DN178">
        <v>0</v>
      </c>
      <c r="DO178">
        <v>0</v>
      </c>
      <c r="DP178">
        <v>1</v>
      </c>
      <c r="DQ178">
        <v>1</v>
      </c>
      <c r="DU178">
        <v>1005</v>
      </c>
      <c r="DV178" t="s">
        <v>91</v>
      </c>
      <c r="DW178" t="s">
        <v>91</v>
      </c>
      <c r="DX178">
        <v>1</v>
      </c>
      <c r="EE178">
        <v>42018692</v>
      </c>
      <c r="EF178">
        <v>2</v>
      </c>
      <c r="EG178" t="s">
        <v>35</v>
      </c>
      <c r="EH178">
        <v>0</v>
      </c>
      <c r="EI178" t="s">
        <v>3</v>
      </c>
      <c r="EJ178">
        <v>1</v>
      </c>
      <c r="EK178">
        <v>27001</v>
      </c>
      <c r="EL178" t="s">
        <v>121</v>
      </c>
      <c r="EM178" t="s">
        <v>122</v>
      </c>
      <c r="EO178" t="s">
        <v>3</v>
      </c>
      <c r="EQ178">
        <v>0</v>
      </c>
      <c r="ER178">
        <v>74.47</v>
      </c>
      <c r="ES178">
        <v>74.47</v>
      </c>
      <c r="ET178">
        <v>0</v>
      </c>
      <c r="EU178">
        <v>0</v>
      </c>
      <c r="EV178">
        <v>0</v>
      </c>
      <c r="EW178">
        <v>0</v>
      </c>
      <c r="EX178">
        <v>0</v>
      </c>
      <c r="FQ178">
        <v>0</v>
      </c>
      <c r="FR178">
        <f t="shared" si="199"/>
        <v>0</v>
      </c>
      <c r="FS178">
        <v>0</v>
      </c>
      <c r="FX178">
        <v>142</v>
      </c>
      <c r="FY178">
        <v>95</v>
      </c>
      <c r="GA178" t="s">
        <v>3</v>
      </c>
      <c r="GD178">
        <v>1</v>
      </c>
      <c r="GF178">
        <v>1172413619</v>
      </c>
      <c r="GG178">
        <v>2</v>
      </c>
      <c r="GH178">
        <v>1</v>
      </c>
      <c r="GI178">
        <v>2</v>
      </c>
      <c r="GJ178">
        <v>0</v>
      </c>
      <c r="GK178">
        <v>0</v>
      </c>
      <c r="GL178">
        <f t="shared" si="200"/>
        <v>0</v>
      </c>
      <c r="GM178">
        <f t="shared" si="201"/>
        <v>14387.6</v>
      </c>
      <c r="GN178">
        <f t="shared" si="202"/>
        <v>14387.6</v>
      </c>
      <c r="GO178">
        <f t="shared" si="203"/>
        <v>0</v>
      </c>
      <c r="GP178">
        <f t="shared" si="204"/>
        <v>0</v>
      </c>
      <c r="GR178">
        <v>0</v>
      </c>
      <c r="GS178">
        <v>3</v>
      </c>
      <c r="GT178">
        <v>0</v>
      </c>
      <c r="GU178" t="s">
        <v>3</v>
      </c>
      <c r="GV178">
        <f t="shared" si="205"/>
        <v>0</v>
      </c>
      <c r="GW178">
        <v>1</v>
      </c>
      <c r="GX178">
        <f t="shared" si="206"/>
        <v>0</v>
      </c>
      <c r="HA178">
        <v>0</v>
      </c>
      <c r="HB178">
        <v>0</v>
      </c>
      <c r="HC178">
        <f t="shared" si="207"/>
        <v>0</v>
      </c>
      <c r="IK178">
        <v>0</v>
      </c>
    </row>
    <row r="179" spans="1:255" x14ac:dyDescent="0.2">
      <c r="A179" s="2">
        <v>17</v>
      </c>
      <c r="B179" s="2">
        <v>1</v>
      </c>
      <c r="C179" s="2">
        <f>ROW(SmtRes!A399)</f>
        <v>399</v>
      </c>
      <c r="D179" s="2">
        <f>ROW(EtalonRes!A355)</f>
        <v>355</v>
      </c>
      <c r="E179" s="2" t="s">
        <v>281</v>
      </c>
      <c r="F179" s="2" t="s">
        <v>282</v>
      </c>
      <c r="G179" s="2" t="s">
        <v>283</v>
      </c>
      <c r="H179" s="2" t="s">
        <v>284</v>
      </c>
      <c r="I179" s="2">
        <f>ROUND(115/100,9)</f>
        <v>1.1499999999999999</v>
      </c>
      <c r="J179" s="2">
        <v>0</v>
      </c>
      <c r="K179" s="2"/>
      <c r="L179" s="2"/>
      <c r="M179" s="2"/>
      <c r="N179" s="2"/>
      <c r="O179" s="2">
        <f t="shared" si="174"/>
        <v>52928.2</v>
      </c>
      <c r="P179" s="2">
        <f t="shared" si="175"/>
        <v>28685.27</v>
      </c>
      <c r="Q179" s="2">
        <f t="shared" si="176"/>
        <v>1013.3</v>
      </c>
      <c r="R179" s="2">
        <f t="shared" si="177"/>
        <v>360.13</v>
      </c>
      <c r="S179" s="2">
        <f t="shared" si="178"/>
        <v>23229.63</v>
      </c>
      <c r="T179" s="2">
        <f t="shared" si="179"/>
        <v>0</v>
      </c>
      <c r="U179" s="2">
        <f t="shared" si="180"/>
        <v>100.61579999999998</v>
      </c>
      <c r="V179" s="2">
        <f t="shared" si="181"/>
        <v>0.97750000000000004</v>
      </c>
      <c r="W179" s="2">
        <f t="shared" si="182"/>
        <v>0</v>
      </c>
      <c r="X179" s="2">
        <f t="shared" si="183"/>
        <v>33497.46</v>
      </c>
      <c r="Y179" s="2">
        <f t="shared" si="184"/>
        <v>22410.27</v>
      </c>
      <c r="Z179" s="2"/>
      <c r="AA179" s="2">
        <v>42244862</v>
      </c>
      <c r="AB179" s="2">
        <f t="shared" si="185"/>
        <v>4799.0685000000003</v>
      </c>
      <c r="AC179" s="2">
        <f t="shared" si="171"/>
        <v>3959.32</v>
      </c>
      <c r="AD179" s="2">
        <f>ROUND(((((ET179*1.25))-((EU179*1.25)))+AE179),6)</f>
        <v>99.5625</v>
      </c>
      <c r="AE179" s="2">
        <f>ROUND(((EU179*1.25)),6)</f>
        <v>11.475</v>
      </c>
      <c r="AF179" s="2">
        <f>ROUND(((EV179*1.15)),6)</f>
        <v>740.18600000000004</v>
      </c>
      <c r="AG179" s="2">
        <f t="shared" si="186"/>
        <v>0</v>
      </c>
      <c r="AH179" s="2">
        <f>((EW179*1.15))</f>
        <v>87.49199999999999</v>
      </c>
      <c r="AI179" s="2">
        <f>((EX179*1.25))</f>
        <v>0.85000000000000009</v>
      </c>
      <c r="AJ179" s="2">
        <f t="shared" si="187"/>
        <v>0</v>
      </c>
      <c r="AK179" s="2">
        <v>4682.6099999999997</v>
      </c>
      <c r="AL179" s="2">
        <v>3959.32</v>
      </c>
      <c r="AM179" s="2">
        <v>79.650000000000006</v>
      </c>
      <c r="AN179" s="2">
        <v>9.18</v>
      </c>
      <c r="AO179" s="2">
        <v>643.64</v>
      </c>
      <c r="AP179" s="2">
        <v>0</v>
      </c>
      <c r="AQ179" s="2">
        <v>76.08</v>
      </c>
      <c r="AR179" s="2">
        <v>0.68</v>
      </c>
      <c r="AS179" s="2">
        <v>0</v>
      </c>
      <c r="AT179" s="2">
        <v>142</v>
      </c>
      <c r="AU179" s="2">
        <v>95</v>
      </c>
      <c r="AV179" s="2">
        <v>1</v>
      </c>
      <c r="AW179" s="2">
        <v>1</v>
      </c>
      <c r="AX179" s="2"/>
      <c r="AY179" s="2"/>
      <c r="AZ179" s="2">
        <v>1</v>
      </c>
      <c r="BA179" s="2">
        <v>27.29</v>
      </c>
      <c r="BB179" s="2">
        <v>8.85</v>
      </c>
      <c r="BC179" s="2">
        <v>6.3</v>
      </c>
      <c r="BD179" s="2" t="s">
        <v>3</v>
      </c>
      <c r="BE179" s="2" t="s">
        <v>3</v>
      </c>
      <c r="BF179" s="2" t="s">
        <v>3</v>
      </c>
      <c r="BG179" s="2" t="s">
        <v>3</v>
      </c>
      <c r="BH179" s="2">
        <v>0</v>
      </c>
      <c r="BI179" s="2">
        <v>1</v>
      </c>
      <c r="BJ179" s="2" t="s">
        <v>285</v>
      </c>
      <c r="BK179" s="2"/>
      <c r="BL179" s="2"/>
      <c r="BM179" s="2">
        <v>27001</v>
      </c>
      <c r="BN179" s="2">
        <v>0</v>
      </c>
      <c r="BO179" s="2" t="s">
        <v>282</v>
      </c>
      <c r="BP179" s="2">
        <v>1</v>
      </c>
      <c r="BQ179" s="2">
        <v>2</v>
      </c>
      <c r="BR179" s="2">
        <v>0</v>
      </c>
      <c r="BS179" s="2">
        <v>27.29</v>
      </c>
      <c r="BT179" s="2">
        <v>1</v>
      </c>
      <c r="BU179" s="2">
        <v>1</v>
      </c>
      <c r="BV179" s="2">
        <v>1</v>
      </c>
      <c r="BW179" s="2">
        <v>1</v>
      </c>
      <c r="BX179" s="2">
        <v>1</v>
      </c>
      <c r="BY179" s="2" t="s">
        <v>3</v>
      </c>
      <c r="BZ179" s="2">
        <v>142</v>
      </c>
      <c r="CA179" s="2">
        <v>95</v>
      </c>
      <c r="CB179" s="2"/>
      <c r="CC179" s="2"/>
      <c r="CD179" s="2"/>
      <c r="CE179" s="2">
        <v>0</v>
      </c>
      <c r="CF179" s="2">
        <v>0</v>
      </c>
      <c r="CG179" s="2">
        <v>0</v>
      </c>
      <c r="CH179" s="2"/>
      <c r="CI179" s="2"/>
      <c r="CJ179" s="2"/>
      <c r="CK179" s="2"/>
      <c r="CL179" s="2"/>
      <c r="CM179" s="2">
        <v>0</v>
      </c>
      <c r="CN179" s="2" t="s">
        <v>575</v>
      </c>
      <c r="CO179" s="2">
        <v>0</v>
      </c>
      <c r="CP179" s="2">
        <f t="shared" si="188"/>
        <v>52928.2</v>
      </c>
      <c r="CQ179" s="2">
        <f t="shared" si="189"/>
        <v>24943.716</v>
      </c>
      <c r="CR179" s="2">
        <f t="shared" si="190"/>
        <v>881.12812499999995</v>
      </c>
      <c r="CS179" s="2">
        <f t="shared" si="191"/>
        <v>313.15274999999997</v>
      </c>
      <c r="CT179" s="2">
        <f t="shared" si="192"/>
        <v>20199.675940000001</v>
      </c>
      <c r="CU179" s="2">
        <f t="shared" si="193"/>
        <v>0</v>
      </c>
      <c r="CV179" s="2">
        <f t="shared" si="194"/>
        <v>87.49199999999999</v>
      </c>
      <c r="CW179" s="2">
        <f t="shared" si="195"/>
        <v>0.85000000000000009</v>
      </c>
      <c r="CX179" s="2">
        <f t="shared" si="196"/>
        <v>0</v>
      </c>
      <c r="CY179" s="2">
        <f t="shared" si="197"/>
        <v>33497.459200000005</v>
      </c>
      <c r="CZ179" s="2">
        <f t="shared" si="198"/>
        <v>22410.272000000001</v>
      </c>
      <c r="DA179" s="2"/>
      <c r="DB179" s="2"/>
      <c r="DC179" s="2" t="s">
        <v>3</v>
      </c>
      <c r="DD179" s="2" t="s">
        <v>3</v>
      </c>
      <c r="DE179" s="2" t="s">
        <v>33</v>
      </c>
      <c r="DF179" s="2" t="s">
        <v>33</v>
      </c>
      <c r="DG179" s="2" t="s">
        <v>34</v>
      </c>
      <c r="DH179" s="2" t="s">
        <v>3</v>
      </c>
      <c r="DI179" s="2" t="s">
        <v>34</v>
      </c>
      <c r="DJ179" s="2" t="s">
        <v>33</v>
      </c>
      <c r="DK179" s="2" t="s">
        <v>3</v>
      </c>
      <c r="DL179" s="2" t="s">
        <v>3</v>
      </c>
      <c r="DM179" s="2" t="s">
        <v>3</v>
      </c>
      <c r="DN179" s="2">
        <v>0</v>
      </c>
      <c r="DO179" s="2">
        <v>0</v>
      </c>
      <c r="DP179" s="2">
        <v>1</v>
      </c>
      <c r="DQ179" s="2">
        <v>1</v>
      </c>
      <c r="DR179" s="2"/>
      <c r="DS179" s="2"/>
      <c r="DT179" s="2"/>
      <c r="DU179" s="2">
        <v>1013</v>
      </c>
      <c r="DV179" s="2" t="s">
        <v>284</v>
      </c>
      <c r="DW179" s="2" t="s">
        <v>284</v>
      </c>
      <c r="DX179" s="2">
        <v>1</v>
      </c>
      <c r="DY179" s="2"/>
      <c r="DZ179" s="2"/>
      <c r="EA179" s="2"/>
      <c r="EB179" s="2"/>
      <c r="EC179" s="2"/>
      <c r="ED179" s="2"/>
      <c r="EE179" s="2">
        <v>42018692</v>
      </c>
      <c r="EF179" s="2">
        <v>2</v>
      </c>
      <c r="EG179" s="2" t="s">
        <v>35</v>
      </c>
      <c r="EH179" s="2">
        <v>0</v>
      </c>
      <c r="EI179" s="2" t="s">
        <v>3</v>
      </c>
      <c r="EJ179" s="2">
        <v>1</v>
      </c>
      <c r="EK179" s="2">
        <v>27001</v>
      </c>
      <c r="EL179" s="2" t="s">
        <v>121</v>
      </c>
      <c r="EM179" s="2" t="s">
        <v>122</v>
      </c>
      <c r="EN179" s="2"/>
      <c r="EO179" s="2" t="s">
        <v>38</v>
      </c>
      <c r="EP179" s="2"/>
      <c r="EQ179" s="2">
        <v>0</v>
      </c>
      <c r="ER179" s="2">
        <v>4682.6099999999997</v>
      </c>
      <c r="ES179" s="2">
        <v>3959.32</v>
      </c>
      <c r="ET179" s="2">
        <v>79.650000000000006</v>
      </c>
      <c r="EU179" s="2">
        <v>9.18</v>
      </c>
      <c r="EV179" s="2">
        <v>643.64</v>
      </c>
      <c r="EW179" s="2">
        <v>76.08</v>
      </c>
      <c r="EX179" s="2">
        <v>0.68</v>
      </c>
      <c r="EY179" s="2">
        <v>0</v>
      </c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>
        <v>0</v>
      </c>
      <c r="FR179" s="2">
        <f t="shared" si="199"/>
        <v>0</v>
      </c>
      <c r="FS179" s="2">
        <v>0</v>
      </c>
      <c r="FT179" s="2"/>
      <c r="FU179" s="2"/>
      <c r="FV179" s="2"/>
      <c r="FW179" s="2"/>
      <c r="FX179" s="2">
        <v>142</v>
      </c>
      <c r="FY179" s="2">
        <v>95</v>
      </c>
      <c r="FZ179" s="2"/>
      <c r="GA179" s="2" t="s">
        <v>3</v>
      </c>
      <c r="GB179" s="2"/>
      <c r="GC179" s="2"/>
      <c r="GD179" s="2">
        <v>1</v>
      </c>
      <c r="GE179" s="2"/>
      <c r="GF179" s="2">
        <v>170173862</v>
      </c>
      <c r="GG179" s="2">
        <v>2</v>
      </c>
      <c r="GH179" s="2">
        <v>1</v>
      </c>
      <c r="GI179" s="2">
        <v>2</v>
      </c>
      <c r="GJ179" s="2">
        <v>0</v>
      </c>
      <c r="GK179" s="2">
        <v>0</v>
      </c>
      <c r="GL179" s="2">
        <f t="shared" si="200"/>
        <v>0</v>
      </c>
      <c r="GM179" s="2">
        <f t="shared" si="201"/>
        <v>108835.93</v>
      </c>
      <c r="GN179" s="2">
        <f t="shared" si="202"/>
        <v>108835.93</v>
      </c>
      <c r="GO179" s="2">
        <f t="shared" si="203"/>
        <v>0</v>
      </c>
      <c r="GP179" s="2">
        <f t="shared" si="204"/>
        <v>0</v>
      </c>
      <c r="GQ179" s="2"/>
      <c r="GR179" s="2">
        <v>0</v>
      </c>
      <c r="GS179" s="2">
        <v>3</v>
      </c>
      <c r="GT179" s="2">
        <v>0</v>
      </c>
      <c r="GU179" s="2" t="s">
        <v>3</v>
      </c>
      <c r="GV179" s="2">
        <f t="shared" si="205"/>
        <v>0</v>
      </c>
      <c r="GW179" s="2">
        <v>1</v>
      </c>
      <c r="GX179" s="2">
        <f t="shared" si="206"/>
        <v>0</v>
      </c>
      <c r="GY179" s="2"/>
      <c r="GZ179" s="2"/>
      <c r="HA179" s="2">
        <v>0</v>
      </c>
      <c r="HB179" s="2">
        <v>0</v>
      </c>
      <c r="HC179" s="2">
        <f t="shared" si="207"/>
        <v>0</v>
      </c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>
        <v>0</v>
      </c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x14ac:dyDescent="0.2">
      <c r="A180">
        <v>17</v>
      </c>
      <c r="B180">
        <v>1</v>
      </c>
      <c r="C180">
        <f>ROW(SmtRes!A408)</f>
        <v>408</v>
      </c>
      <c r="D180">
        <f>ROW(EtalonRes!A364)</f>
        <v>364</v>
      </c>
      <c r="E180" t="s">
        <v>281</v>
      </c>
      <c r="F180" t="s">
        <v>282</v>
      </c>
      <c r="G180" t="s">
        <v>283</v>
      </c>
      <c r="H180" t="s">
        <v>284</v>
      </c>
      <c r="I180">
        <f>ROUND(115/100,9)</f>
        <v>1.1499999999999999</v>
      </c>
      <c r="J180">
        <v>0</v>
      </c>
      <c r="O180">
        <f t="shared" si="174"/>
        <v>56066.75</v>
      </c>
      <c r="P180">
        <f t="shared" si="175"/>
        <v>29413.79</v>
      </c>
      <c r="Q180">
        <f t="shared" si="176"/>
        <v>1073.98</v>
      </c>
      <c r="R180">
        <f t="shared" si="177"/>
        <v>396.55</v>
      </c>
      <c r="S180">
        <f t="shared" si="178"/>
        <v>25578.98</v>
      </c>
      <c r="T180">
        <f t="shared" si="179"/>
        <v>0</v>
      </c>
      <c r="U180">
        <f t="shared" si="180"/>
        <v>100.61579999999998</v>
      </c>
      <c r="V180">
        <f t="shared" si="181"/>
        <v>0.97750000000000004</v>
      </c>
      <c r="W180">
        <f t="shared" si="182"/>
        <v>0</v>
      </c>
      <c r="X180">
        <f t="shared" si="183"/>
        <v>36885.25</v>
      </c>
      <c r="Y180">
        <f t="shared" si="184"/>
        <v>24676.75</v>
      </c>
      <c r="AA180">
        <v>42244845</v>
      </c>
      <c r="AB180">
        <f t="shared" si="185"/>
        <v>4799.0685000000003</v>
      </c>
      <c r="AC180">
        <f t="shared" si="171"/>
        <v>3959.32</v>
      </c>
      <c r="AD180">
        <f>ROUND(((((ET180*1.25))-((EU180*1.25)))+AE180),6)</f>
        <v>99.5625</v>
      </c>
      <c r="AE180">
        <f>ROUND(((EU180*1.25)),6)</f>
        <v>11.475</v>
      </c>
      <c r="AF180">
        <f>ROUND(((EV180*1.15)),6)</f>
        <v>740.18600000000004</v>
      </c>
      <c r="AG180">
        <f t="shared" si="186"/>
        <v>0</v>
      </c>
      <c r="AH180">
        <f>((EW180*1.15))</f>
        <v>87.49199999999999</v>
      </c>
      <c r="AI180">
        <f>((EX180*1.25))</f>
        <v>0.85000000000000009</v>
      </c>
      <c r="AJ180">
        <f t="shared" si="187"/>
        <v>0</v>
      </c>
      <c r="AK180">
        <v>4682.6099999999997</v>
      </c>
      <c r="AL180">
        <v>3959.32</v>
      </c>
      <c r="AM180">
        <v>79.650000000000006</v>
      </c>
      <c r="AN180">
        <v>9.18</v>
      </c>
      <c r="AO180">
        <v>643.64</v>
      </c>
      <c r="AP180">
        <v>0</v>
      </c>
      <c r="AQ180">
        <v>76.08</v>
      </c>
      <c r="AR180">
        <v>0.68</v>
      </c>
      <c r="AS180">
        <v>0</v>
      </c>
      <c r="AT180">
        <v>142</v>
      </c>
      <c r="AU180">
        <v>95</v>
      </c>
      <c r="AV180">
        <v>1</v>
      </c>
      <c r="AW180">
        <v>1</v>
      </c>
      <c r="AZ180">
        <v>1</v>
      </c>
      <c r="BA180">
        <v>30.05</v>
      </c>
      <c r="BB180">
        <v>9.3800000000000008</v>
      </c>
      <c r="BC180">
        <v>6.46</v>
      </c>
      <c r="BD180" t="s">
        <v>3</v>
      </c>
      <c r="BE180" t="s">
        <v>3</v>
      </c>
      <c r="BF180" t="s">
        <v>3</v>
      </c>
      <c r="BG180" t="s">
        <v>3</v>
      </c>
      <c r="BH180">
        <v>0</v>
      </c>
      <c r="BI180">
        <v>1</v>
      </c>
      <c r="BJ180" t="s">
        <v>285</v>
      </c>
      <c r="BM180">
        <v>27001</v>
      </c>
      <c r="BN180">
        <v>0</v>
      </c>
      <c r="BO180" t="s">
        <v>282</v>
      </c>
      <c r="BP180">
        <v>1</v>
      </c>
      <c r="BQ180">
        <v>2</v>
      </c>
      <c r="BR180">
        <v>0</v>
      </c>
      <c r="BS180">
        <v>30.05</v>
      </c>
      <c r="BT180">
        <v>1</v>
      </c>
      <c r="BU180">
        <v>1</v>
      </c>
      <c r="BV180">
        <v>1</v>
      </c>
      <c r="BW180">
        <v>1</v>
      </c>
      <c r="BX180">
        <v>1</v>
      </c>
      <c r="BY180" t="s">
        <v>3</v>
      </c>
      <c r="BZ180">
        <v>142</v>
      </c>
      <c r="CA180">
        <v>95</v>
      </c>
      <c r="CE180">
        <v>0</v>
      </c>
      <c r="CF180">
        <v>0</v>
      </c>
      <c r="CG180">
        <v>0</v>
      </c>
      <c r="CM180">
        <v>0</v>
      </c>
      <c r="CN180" t="s">
        <v>575</v>
      </c>
      <c r="CO180">
        <v>0</v>
      </c>
      <c r="CP180">
        <f t="shared" si="188"/>
        <v>56066.75</v>
      </c>
      <c r="CQ180">
        <f t="shared" si="189"/>
        <v>25577.207200000001</v>
      </c>
      <c r="CR180">
        <f t="shared" si="190"/>
        <v>933.89625000000012</v>
      </c>
      <c r="CS180">
        <f t="shared" si="191"/>
        <v>344.82375000000002</v>
      </c>
      <c r="CT180">
        <f t="shared" si="192"/>
        <v>22242.589300000003</v>
      </c>
      <c r="CU180">
        <f t="shared" si="193"/>
        <v>0</v>
      </c>
      <c r="CV180">
        <f t="shared" si="194"/>
        <v>87.49199999999999</v>
      </c>
      <c r="CW180">
        <f t="shared" si="195"/>
        <v>0.85000000000000009</v>
      </c>
      <c r="CX180">
        <f t="shared" si="196"/>
        <v>0</v>
      </c>
      <c r="CY180">
        <f t="shared" si="197"/>
        <v>36885.2526</v>
      </c>
      <c r="CZ180">
        <f t="shared" si="198"/>
        <v>24676.753500000003</v>
      </c>
      <c r="DC180" t="s">
        <v>3</v>
      </c>
      <c r="DD180" t="s">
        <v>3</v>
      </c>
      <c r="DE180" t="s">
        <v>33</v>
      </c>
      <c r="DF180" t="s">
        <v>33</v>
      </c>
      <c r="DG180" t="s">
        <v>34</v>
      </c>
      <c r="DH180" t="s">
        <v>3</v>
      </c>
      <c r="DI180" t="s">
        <v>34</v>
      </c>
      <c r="DJ180" t="s">
        <v>33</v>
      </c>
      <c r="DK180" t="s">
        <v>3</v>
      </c>
      <c r="DL180" t="s">
        <v>3</v>
      </c>
      <c r="DM180" t="s">
        <v>3</v>
      </c>
      <c r="DN180">
        <v>0</v>
      </c>
      <c r="DO180">
        <v>0</v>
      </c>
      <c r="DP180">
        <v>1</v>
      </c>
      <c r="DQ180">
        <v>1</v>
      </c>
      <c r="DU180">
        <v>1013</v>
      </c>
      <c r="DV180" t="s">
        <v>284</v>
      </c>
      <c r="DW180" t="s">
        <v>284</v>
      </c>
      <c r="DX180">
        <v>1</v>
      </c>
      <c r="EE180">
        <v>42018692</v>
      </c>
      <c r="EF180">
        <v>2</v>
      </c>
      <c r="EG180" t="s">
        <v>35</v>
      </c>
      <c r="EH180">
        <v>0</v>
      </c>
      <c r="EI180" t="s">
        <v>3</v>
      </c>
      <c r="EJ180">
        <v>1</v>
      </c>
      <c r="EK180">
        <v>27001</v>
      </c>
      <c r="EL180" t="s">
        <v>121</v>
      </c>
      <c r="EM180" t="s">
        <v>122</v>
      </c>
      <c r="EO180" t="s">
        <v>38</v>
      </c>
      <c r="EQ180">
        <v>0</v>
      </c>
      <c r="ER180">
        <v>4682.6099999999997</v>
      </c>
      <c r="ES180">
        <v>3959.32</v>
      </c>
      <c r="ET180">
        <v>79.650000000000006</v>
      </c>
      <c r="EU180">
        <v>9.18</v>
      </c>
      <c r="EV180">
        <v>643.64</v>
      </c>
      <c r="EW180">
        <v>76.08</v>
      </c>
      <c r="EX180">
        <v>0.68</v>
      </c>
      <c r="EY180">
        <v>0</v>
      </c>
      <c r="FQ180">
        <v>0</v>
      </c>
      <c r="FR180">
        <f t="shared" si="199"/>
        <v>0</v>
      </c>
      <c r="FS180">
        <v>0</v>
      </c>
      <c r="FX180">
        <v>142</v>
      </c>
      <c r="FY180">
        <v>95</v>
      </c>
      <c r="GA180" t="s">
        <v>3</v>
      </c>
      <c r="GD180">
        <v>1</v>
      </c>
      <c r="GF180">
        <v>170173862</v>
      </c>
      <c r="GG180">
        <v>2</v>
      </c>
      <c r="GH180">
        <v>1</v>
      </c>
      <c r="GI180">
        <v>2</v>
      </c>
      <c r="GJ180">
        <v>0</v>
      </c>
      <c r="GK180">
        <v>0</v>
      </c>
      <c r="GL180">
        <f t="shared" si="200"/>
        <v>0</v>
      </c>
      <c r="GM180">
        <f t="shared" si="201"/>
        <v>117628.75</v>
      </c>
      <c r="GN180">
        <f t="shared" si="202"/>
        <v>117628.75</v>
      </c>
      <c r="GO180">
        <f t="shared" si="203"/>
        <v>0</v>
      </c>
      <c r="GP180">
        <f t="shared" si="204"/>
        <v>0</v>
      </c>
      <c r="GR180">
        <v>0</v>
      </c>
      <c r="GS180">
        <v>3</v>
      </c>
      <c r="GT180">
        <v>0</v>
      </c>
      <c r="GU180" t="s">
        <v>3</v>
      </c>
      <c r="GV180">
        <f t="shared" si="205"/>
        <v>0</v>
      </c>
      <c r="GW180">
        <v>1</v>
      </c>
      <c r="GX180">
        <f t="shared" si="206"/>
        <v>0</v>
      </c>
      <c r="HA180">
        <v>0</v>
      </c>
      <c r="HB180">
        <v>0</v>
      </c>
      <c r="HC180">
        <f t="shared" si="207"/>
        <v>0</v>
      </c>
      <c r="IK180">
        <v>0</v>
      </c>
    </row>
    <row r="181" spans="1:255" x14ac:dyDescent="0.2">
      <c r="A181" s="2">
        <v>18</v>
      </c>
      <c r="B181" s="2">
        <v>1</v>
      </c>
      <c r="C181" s="2">
        <v>399</v>
      </c>
      <c r="D181" s="2"/>
      <c r="E181" s="2" t="s">
        <v>286</v>
      </c>
      <c r="F181" s="2" t="s">
        <v>287</v>
      </c>
      <c r="G181" s="2" t="s">
        <v>288</v>
      </c>
      <c r="H181" s="2" t="s">
        <v>289</v>
      </c>
      <c r="I181" s="2">
        <f>I179*J181</f>
        <v>34</v>
      </c>
      <c r="J181" s="2">
        <v>29.565217391304351</v>
      </c>
      <c r="K181" s="2"/>
      <c r="L181" s="2"/>
      <c r="M181" s="2"/>
      <c r="N181" s="2"/>
      <c r="O181" s="2">
        <f t="shared" si="174"/>
        <v>4070.58</v>
      </c>
      <c r="P181" s="2">
        <f t="shared" si="175"/>
        <v>4070.58</v>
      </c>
      <c r="Q181" s="2">
        <f t="shared" si="176"/>
        <v>0</v>
      </c>
      <c r="R181" s="2">
        <f t="shared" si="177"/>
        <v>0</v>
      </c>
      <c r="S181" s="2">
        <f t="shared" si="178"/>
        <v>0</v>
      </c>
      <c r="T181" s="2">
        <f t="shared" si="179"/>
        <v>0</v>
      </c>
      <c r="U181" s="2">
        <f t="shared" si="180"/>
        <v>0</v>
      </c>
      <c r="V181" s="2">
        <f t="shared" si="181"/>
        <v>0</v>
      </c>
      <c r="W181" s="2">
        <f t="shared" si="182"/>
        <v>24.82</v>
      </c>
      <c r="X181" s="2">
        <f t="shared" si="183"/>
        <v>0</v>
      </c>
      <c r="Y181" s="2">
        <f t="shared" si="184"/>
        <v>0</v>
      </c>
      <c r="Z181" s="2"/>
      <c r="AA181" s="2">
        <v>42244862</v>
      </c>
      <c r="AB181" s="2">
        <f t="shared" si="185"/>
        <v>22.42</v>
      </c>
      <c r="AC181" s="2">
        <f t="shared" si="171"/>
        <v>22.42</v>
      </c>
      <c r="AD181" s="2">
        <f>ROUND((((ET181)-(EU181))+AE181),6)</f>
        <v>0</v>
      </c>
      <c r="AE181" s="2">
        <f>ROUND((EU181),6)</f>
        <v>0</v>
      </c>
      <c r="AF181" s="2">
        <f>ROUND((EV181),6)</f>
        <v>0</v>
      </c>
      <c r="AG181" s="2">
        <f t="shared" si="186"/>
        <v>0</v>
      </c>
      <c r="AH181" s="2">
        <f>(EW181)</f>
        <v>0</v>
      </c>
      <c r="AI181" s="2">
        <f>(EX181)</f>
        <v>0</v>
      </c>
      <c r="AJ181" s="2">
        <f t="shared" si="187"/>
        <v>0.73</v>
      </c>
      <c r="AK181" s="2">
        <v>22.42</v>
      </c>
      <c r="AL181" s="2">
        <v>22.42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0.73</v>
      </c>
      <c r="AT181" s="2">
        <v>142</v>
      </c>
      <c r="AU181" s="2">
        <v>95</v>
      </c>
      <c r="AV181" s="2">
        <v>1</v>
      </c>
      <c r="AW181" s="2">
        <v>1</v>
      </c>
      <c r="AX181" s="2"/>
      <c r="AY181" s="2"/>
      <c r="AZ181" s="2">
        <v>1</v>
      </c>
      <c r="BA181" s="2">
        <v>1</v>
      </c>
      <c r="BB181" s="2">
        <v>1</v>
      </c>
      <c r="BC181" s="2">
        <v>5.34</v>
      </c>
      <c r="BD181" s="2" t="s">
        <v>3</v>
      </c>
      <c r="BE181" s="2" t="s">
        <v>3</v>
      </c>
      <c r="BF181" s="2" t="s">
        <v>3</v>
      </c>
      <c r="BG181" s="2" t="s">
        <v>3</v>
      </c>
      <c r="BH181" s="2">
        <v>3</v>
      </c>
      <c r="BI181" s="2">
        <v>1</v>
      </c>
      <c r="BJ181" s="2" t="s">
        <v>290</v>
      </c>
      <c r="BK181" s="2"/>
      <c r="BL181" s="2"/>
      <c r="BM181" s="2">
        <v>27001</v>
      </c>
      <c r="BN181" s="2">
        <v>0</v>
      </c>
      <c r="BO181" s="2" t="s">
        <v>287</v>
      </c>
      <c r="BP181" s="2">
        <v>1</v>
      </c>
      <c r="BQ181" s="2">
        <v>2</v>
      </c>
      <c r="BR181" s="2">
        <v>0</v>
      </c>
      <c r="BS181" s="2">
        <v>1</v>
      </c>
      <c r="BT181" s="2">
        <v>1</v>
      </c>
      <c r="BU181" s="2">
        <v>1</v>
      </c>
      <c r="BV181" s="2">
        <v>1</v>
      </c>
      <c r="BW181" s="2">
        <v>1</v>
      </c>
      <c r="BX181" s="2">
        <v>1</v>
      </c>
      <c r="BY181" s="2" t="s">
        <v>3</v>
      </c>
      <c r="BZ181" s="2">
        <v>142</v>
      </c>
      <c r="CA181" s="2">
        <v>95</v>
      </c>
      <c r="CB181" s="2"/>
      <c r="CC181" s="2"/>
      <c r="CD181" s="2"/>
      <c r="CE181" s="2">
        <v>0</v>
      </c>
      <c r="CF181" s="2">
        <v>0</v>
      </c>
      <c r="CG181" s="2">
        <v>0</v>
      </c>
      <c r="CH181" s="2"/>
      <c r="CI181" s="2"/>
      <c r="CJ181" s="2"/>
      <c r="CK181" s="2"/>
      <c r="CL181" s="2"/>
      <c r="CM181" s="2">
        <v>0</v>
      </c>
      <c r="CN181" s="2" t="s">
        <v>3</v>
      </c>
      <c r="CO181" s="2">
        <v>0</v>
      </c>
      <c r="CP181" s="2">
        <f t="shared" si="188"/>
        <v>4070.58</v>
      </c>
      <c r="CQ181" s="2">
        <f t="shared" si="189"/>
        <v>119.72280000000001</v>
      </c>
      <c r="CR181" s="2">
        <f t="shared" si="190"/>
        <v>0</v>
      </c>
      <c r="CS181" s="2">
        <f t="shared" si="191"/>
        <v>0</v>
      </c>
      <c r="CT181" s="2">
        <f t="shared" si="192"/>
        <v>0</v>
      </c>
      <c r="CU181" s="2">
        <f t="shared" si="193"/>
        <v>0</v>
      </c>
      <c r="CV181" s="2">
        <f t="shared" si="194"/>
        <v>0</v>
      </c>
      <c r="CW181" s="2">
        <f t="shared" si="195"/>
        <v>0</v>
      </c>
      <c r="CX181" s="2">
        <f t="shared" si="196"/>
        <v>0.73</v>
      </c>
      <c r="CY181" s="2">
        <f t="shared" si="197"/>
        <v>0</v>
      </c>
      <c r="CZ181" s="2">
        <f t="shared" si="198"/>
        <v>0</v>
      </c>
      <c r="DA181" s="2"/>
      <c r="DB181" s="2"/>
      <c r="DC181" s="2" t="s">
        <v>3</v>
      </c>
      <c r="DD181" s="2" t="s">
        <v>3</v>
      </c>
      <c r="DE181" s="2" t="s">
        <v>3</v>
      </c>
      <c r="DF181" s="2" t="s">
        <v>3</v>
      </c>
      <c r="DG181" s="2" t="s">
        <v>3</v>
      </c>
      <c r="DH181" s="2" t="s">
        <v>3</v>
      </c>
      <c r="DI181" s="2" t="s">
        <v>3</v>
      </c>
      <c r="DJ181" s="2" t="s">
        <v>3</v>
      </c>
      <c r="DK181" s="2" t="s">
        <v>3</v>
      </c>
      <c r="DL181" s="2" t="s">
        <v>3</v>
      </c>
      <c r="DM181" s="2" t="s">
        <v>3</v>
      </c>
      <c r="DN181" s="2">
        <v>0</v>
      </c>
      <c r="DO181" s="2">
        <v>0</v>
      </c>
      <c r="DP181" s="2">
        <v>1</v>
      </c>
      <c r="DQ181" s="2">
        <v>1</v>
      </c>
      <c r="DR181" s="2"/>
      <c r="DS181" s="2"/>
      <c r="DT181" s="2"/>
      <c r="DU181" s="2">
        <v>1010</v>
      </c>
      <c r="DV181" s="2" t="s">
        <v>289</v>
      </c>
      <c r="DW181" s="2" t="s">
        <v>289</v>
      </c>
      <c r="DX181" s="2">
        <v>1</v>
      </c>
      <c r="DY181" s="2"/>
      <c r="DZ181" s="2"/>
      <c r="EA181" s="2"/>
      <c r="EB181" s="2"/>
      <c r="EC181" s="2"/>
      <c r="ED181" s="2"/>
      <c r="EE181" s="2">
        <v>42018692</v>
      </c>
      <c r="EF181" s="2">
        <v>2</v>
      </c>
      <c r="EG181" s="2" t="s">
        <v>35</v>
      </c>
      <c r="EH181" s="2">
        <v>0</v>
      </c>
      <c r="EI181" s="2" t="s">
        <v>3</v>
      </c>
      <c r="EJ181" s="2">
        <v>1</v>
      </c>
      <c r="EK181" s="2">
        <v>27001</v>
      </c>
      <c r="EL181" s="2" t="s">
        <v>121</v>
      </c>
      <c r="EM181" s="2" t="s">
        <v>122</v>
      </c>
      <c r="EN181" s="2"/>
      <c r="EO181" s="2" t="s">
        <v>3</v>
      </c>
      <c r="EP181" s="2"/>
      <c r="EQ181" s="2">
        <v>0</v>
      </c>
      <c r="ER181" s="2">
        <v>22.42</v>
      </c>
      <c r="ES181" s="2">
        <v>22.42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>
        <v>0</v>
      </c>
      <c r="FR181" s="2">
        <f t="shared" si="199"/>
        <v>0</v>
      </c>
      <c r="FS181" s="2">
        <v>0</v>
      </c>
      <c r="FT181" s="2"/>
      <c r="FU181" s="2"/>
      <c r="FV181" s="2"/>
      <c r="FW181" s="2"/>
      <c r="FX181" s="2">
        <v>142</v>
      </c>
      <c r="FY181" s="2">
        <v>95</v>
      </c>
      <c r="FZ181" s="2"/>
      <c r="GA181" s="2" t="s">
        <v>3</v>
      </c>
      <c r="GB181" s="2"/>
      <c r="GC181" s="2"/>
      <c r="GD181" s="2">
        <v>1</v>
      </c>
      <c r="GE181" s="2"/>
      <c r="GF181" s="2">
        <v>-1984441546</v>
      </c>
      <c r="GG181" s="2">
        <v>2</v>
      </c>
      <c r="GH181" s="2">
        <v>1</v>
      </c>
      <c r="GI181" s="2">
        <v>2</v>
      </c>
      <c r="GJ181" s="2">
        <v>0</v>
      </c>
      <c r="GK181" s="2">
        <v>0</v>
      </c>
      <c r="GL181" s="2">
        <f t="shared" si="200"/>
        <v>0</v>
      </c>
      <c r="GM181" s="2">
        <f t="shared" si="201"/>
        <v>4070.58</v>
      </c>
      <c r="GN181" s="2">
        <f t="shared" si="202"/>
        <v>4070.58</v>
      </c>
      <c r="GO181" s="2">
        <f t="shared" si="203"/>
        <v>0</v>
      </c>
      <c r="GP181" s="2">
        <f t="shared" si="204"/>
        <v>0</v>
      </c>
      <c r="GQ181" s="2"/>
      <c r="GR181" s="2">
        <v>0</v>
      </c>
      <c r="GS181" s="2">
        <v>3</v>
      </c>
      <c r="GT181" s="2">
        <v>0</v>
      </c>
      <c r="GU181" s="2" t="s">
        <v>3</v>
      </c>
      <c r="GV181" s="2">
        <f t="shared" si="205"/>
        <v>0</v>
      </c>
      <c r="GW181" s="2">
        <v>1</v>
      </c>
      <c r="GX181" s="2">
        <f t="shared" si="206"/>
        <v>0</v>
      </c>
      <c r="GY181" s="2"/>
      <c r="GZ181" s="2"/>
      <c r="HA181" s="2">
        <v>0</v>
      </c>
      <c r="HB181" s="2">
        <v>0</v>
      </c>
      <c r="HC181" s="2">
        <f t="shared" si="207"/>
        <v>0</v>
      </c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>
        <v>0</v>
      </c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x14ac:dyDescent="0.2">
      <c r="A182">
        <v>18</v>
      </c>
      <c r="B182">
        <v>1</v>
      </c>
      <c r="C182">
        <v>408</v>
      </c>
      <c r="E182" t="s">
        <v>286</v>
      </c>
      <c r="F182" t="s">
        <v>287</v>
      </c>
      <c r="G182" t="s">
        <v>288</v>
      </c>
      <c r="H182" t="s">
        <v>289</v>
      </c>
      <c r="I182">
        <f>I180*J182</f>
        <v>34</v>
      </c>
      <c r="J182">
        <v>29.565217391304351</v>
      </c>
      <c r="O182">
        <f t="shared" si="174"/>
        <v>4070.58</v>
      </c>
      <c r="P182">
        <f t="shared" si="175"/>
        <v>4070.58</v>
      </c>
      <c r="Q182">
        <f t="shared" si="176"/>
        <v>0</v>
      </c>
      <c r="R182">
        <f t="shared" si="177"/>
        <v>0</v>
      </c>
      <c r="S182">
        <f t="shared" si="178"/>
        <v>0</v>
      </c>
      <c r="T182">
        <f t="shared" si="179"/>
        <v>0</v>
      </c>
      <c r="U182">
        <f t="shared" si="180"/>
        <v>0</v>
      </c>
      <c r="V182">
        <f t="shared" si="181"/>
        <v>0</v>
      </c>
      <c r="W182">
        <f t="shared" si="182"/>
        <v>24.82</v>
      </c>
      <c r="X182">
        <f t="shared" si="183"/>
        <v>0</v>
      </c>
      <c r="Y182">
        <f t="shared" si="184"/>
        <v>0</v>
      </c>
      <c r="AA182">
        <v>42244845</v>
      </c>
      <c r="AB182">
        <f t="shared" si="185"/>
        <v>22.42</v>
      </c>
      <c r="AC182">
        <f t="shared" si="171"/>
        <v>22.42</v>
      </c>
      <c r="AD182">
        <f>ROUND((((ET182)-(EU182))+AE182),6)</f>
        <v>0</v>
      </c>
      <c r="AE182">
        <f>ROUND((EU182),6)</f>
        <v>0</v>
      </c>
      <c r="AF182">
        <f>ROUND((EV182),6)</f>
        <v>0</v>
      </c>
      <c r="AG182">
        <f t="shared" si="186"/>
        <v>0</v>
      </c>
      <c r="AH182">
        <f>(EW182)</f>
        <v>0</v>
      </c>
      <c r="AI182">
        <f>(EX182)</f>
        <v>0</v>
      </c>
      <c r="AJ182">
        <f t="shared" si="187"/>
        <v>0.73</v>
      </c>
      <c r="AK182">
        <v>22.42</v>
      </c>
      <c r="AL182">
        <v>22.42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0.73</v>
      </c>
      <c r="AT182">
        <v>142</v>
      </c>
      <c r="AU182">
        <v>95</v>
      </c>
      <c r="AV182">
        <v>1</v>
      </c>
      <c r="AW182">
        <v>1</v>
      </c>
      <c r="AZ182">
        <v>1</v>
      </c>
      <c r="BA182">
        <v>1</v>
      </c>
      <c r="BB182">
        <v>1</v>
      </c>
      <c r="BC182">
        <v>5.34</v>
      </c>
      <c r="BD182" t="s">
        <v>3</v>
      </c>
      <c r="BE182" t="s">
        <v>3</v>
      </c>
      <c r="BF182" t="s">
        <v>3</v>
      </c>
      <c r="BG182" t="s">
        <v>3</v>
      </c>
      <c r="BH182">
        <v>3</v>
      </c>
      <c r="BI182">
        <v>1</v>
      </c>
      <c r="BJ182" t="s">
        <v>290</v>
      </c>
      <c r="BM182">
        <v>27001</v>
      </c>
      <c r="BN182">
        <v>0</v>
      </c>
      <c r="BO182" t="s">
        <v>287</v>
      </c>
      <c r="BP182">
        <v>1</v>
      </c>
      <c r="BQ182">
        <v>2</v>
      </c>
      <c r="BR182">
        <v>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 t="s">
        <v>3</v>
      </c>
      <c r="BZ182">
        <v>142</v>
      </c>
      <c r="CA182">
        <v>95</v>
      </c>
      <c r="CE182">
        <v>0</v>
      </c>
      <c r="CF182">
        <v>0</v>
      </c>
      <c r="CG182">
        <v>0</v>
      </c>
      <c r="CM182">
        <v>0</v>
      </c>
      <c r="CN182" t="s">
        <v>3</v>
      </c>
      <c r="CO182">
        <v>0</v>
      </c>
      <c r="CP182">
        <f t="shared" si="188"/>
        <v>4070.58</v>
      </c>
      <c r="CQ182">
        <f t="shared" si="189"/>
        <v>119.72280000000001</v>
      </c>
      <c r="CR182">
        <f t="shared" si="190"/>
        <v>0</v>
      </c>
      <c r="CS182">
        <f t="shared" si="191"/>
        <v>0</v>
      </c>
      <c r="CT182">
        <f t="shared" si="192"/>
        <v>0</v>
      </c>
      <c r="CU182">
        <f t="shared" si="193"/>
        <v>0</v>
      </c>
      <c r="CV182">
        <f t="shared" si="194"/>
        <v>0</v>
      </c>
      <c r="CW182">
        <f t="shared" si="195"/>
        <v>0</v>
      </c>
      <c r="CX182">
        <f t="shared" si="196"/>
        <v>0.73</v>
      </c>
      <c r="CY182">
        <f t="shared" si="197"/>
        <v>0</v>
      </c>
      <c r="CZ182">
        <f t="shared" si="198"/>
        <v>0</v>
      </c>
      <c r="DC182" t="s">
        <v>3</v>
      </c>
      <c r="DD182" t="s">
        <v>3</v>
      </c>
      <c r="DE182" t="s">
        <v>3</v>
      </c>
      <c r="DF182" t="s">
        <v>3</v>
      </c>
      <c r="DG182" t="s">
        <v>3</v>
      </c>
      <c r="DH182" t="s">
        <v>3</v>
      </c>
      <c r="DI182" t="s">
        <v>3</v>
      </c>
      <c r="DJ182" t="s">
        <v>3</v>
      </c>
      <c r="DK182" t="s">
        <v>3</v>
      </c>
      <c r="DL182" t="s">
        <v>3</v>
      </c>
      <c r="DM182" t="s">
        <v>3</v>
      </c>
      <c r="DN182">
        <v>0</v>
      </c>
      <c r="DO182">
        <v>0</v>
      </c>
      <c r="DP182">
        <v>1</v>
      </c>
      <c r="DQ182">
        <v>1</v>
      </c>
      <c r="DU182">
        <v>1010</v>
      </c>
      <c r="DV182" t="s">
        <v>289</v>
      </c>
      <c r="DW182" t="s">
        <v>289</v>
      </c>
      <c r="DX182">
        <v>1</v>
      </c>
      <c r="EE182">
        <v>42018692</v>
      </c>
      <c r="EF182">
        <v>2</v>
      </c>
      <c r="EG182" t="s">
        <v>35</v>
      </c>
      <c r="EH182">
        <v>0</v>
      </c>
      <c r="EI182" t="s">
        <v>3</v>
      </c>
      <c r="EJ182">
        <v>1</v>
      </c>
      <c r="EK182">
        <v>27001</v>
      </c>
      <c r="EL182" t="s">
        <v>121</v>
      </c>
      <c r="EM182" t="s">
        <v>122</v>
      </c>
      <c r="EO182" t="s">
        <v>3</v>
      </c>
      <c r="EQ182">
        <v>0</v>
      </c>
      <c r="ER182">
        <v>22.42</v>
      </c>
      <c r="ES182">
        <v>22.42</v>
      </c>
      <c r="ET182">
        <v>0</v>
      </c>
      <c r="EU182">
        <v>0</v>
      </c>
      <c r="EV182">
        <v>0</v>
      </c>
      <c r="EW182">
        <v>0</v>
      </c>
      <c r="EX182">
        <v>0</v>
      </c>
      <c r="FQ182">
        <v>0</v>
      </c>
      <c r="FR182">
        <f t="shared" si="199"/>
        <v>0</v>
      </c>
      <c r="FS182">
        <v>0</v>
      </c>
      <c r="FX182">
        <v>142</v>
      </c>
      <c r="FY182">
        <v>95</v>
      </c>
      <c r="GA182" t="s">
        <v>3</v>
      </c>
      <c r="GD182">
        <v>1</v>
      </c>
      <c r="GF182">
        <v>-1984441546</v>
      </c>
      <c r="GG182">
        <v>2</v>
      </c>
      <c r="GH182">
        <v>1</v>
      </c>
      <c r="GI182">
        <v>2</v>
      </c>
      <c r="GJ182">
        <v>0</v>
      </c>
      <c r="GK182">
        <v>0</v>
      </c>
      <c r="GL182">
        <f t="shared" si="200"/>
        <v>0</v>
      </c>
      <c r="GM182">
        <f t="shared" si="201"/>
        <v>4070.58</v>
      </c>
      <c r="GN182">
        <f t="shared" si="202"/>
        <v>4070.58</v>
      </c>
      <c r="GO182">
        <f t="shared" si="203"/>
        <v>0</v>
      </c>
      <c r="GP182">
        <f t="shared" si="204"/>
        <v>0</v>
      </c>
      <c r="GR182">
        <v>0</v>
      </c>
      <c r="GS182">
        <v>3</v>
      </c>
      <c r="GT182">
        <v>0</v>
      </c>
      <c r="GU182" t="s">
        <v>3</v>
      </c>
      <c r="GV182">
        <f t="shared" si="205"/>
        <v>0</v>
      </c>
      <c r="GW182">
        <v>1</v>
      </c>
      <c r="GX182">
        <f t="shared" si="206"/>
        <v>0</v>
      </c>
      <c r="HA182">
        <v>0</v>
      </c>
      <c r="HB182">
        <v>0</v>
      </c>
      <c r="HC182">
        <f t="shared" si="207"/>
        <v>0</v>
      </c>
      <c r="IK182">
        <v>0</v>
      </c>
    </row>
    <row r="184" spans="1:255" x14ac:dyDescent="0.2">
      <c r="A184" s="3">
        <v>51</v>
      </c>
      <c r="B184" s="3">
        <f>B109</f>
        <v>1</v>
      </c>
      <c r="C184" s="3">
        <f>A109</f>
        <v>4</v>
      </c>
      <c r="D184" s="3">
        <f>ROW(A109)</f>
        <v>109</v>
      </c>
      <c r="E184" s="3"/>
      <c r="F184" s="3" t="str">
        <f>IF(F109&lt;&gt;"",F109,"")</f>
        <v>Новый раздел</v>
      </c>
      <c r="G184" s="3" t="str">
        <f>IF(G109&lt;&gt;"",G109,"")</f>
        <v>Брусчатка</v>
      </c>
      <c r="H184" s="3">
        <v>0</v>
      </c>
      <c r="I184" s="3"/>
      <c r="J184" s="3"/>
      <c r="K184" s="3"/>
      <c r="L184" s="3"/>
      <c r="M184" s="3"/>
      <c r="N184" s="3"/>
      <c r="O184" s="3">
        <f t="shared" ref="O184:T184" si="208">ROUND(AB184,2)</f>
        <v>355128.46</v>
      </c>
      <c r="P184" s="3">
        <f t="shared" si="208"/>
        <v>201922.03</v>
      </c>
      <c r="Q184" s="3">
        <f t="shared" si="208"/>
        <v>17694.55</v>
      </c>
      <c r="R184" s="3">
        <f t="shared" si="208"/>
        <v>7982.07</v>
      </c>
      <c r="S184" s="3">
        <f t="shared" si="208"/>
        <v>135511.88</v>
      </c>
      <c r="T184" s="3">
        <f t="shared" si="208"/>
        <v>0</v>
      </c>
      <c r="U184" s="3">
        <f>AH184</f>
        <v>571.06245804999992</v>
      </c>
      <c r="V184" s="3">
        <f>AI184</f>
        <v>25.657366</v>
      </c>
      <c r="W184" s="3">
        <f>ROUND(AJ184,2)</f>
        <v>805.18</v>
      </c>
      <c r="X184" s="3">
        <f>ROUND(AK184,2)</f>
        <v>172336.32</v>
      </c>
      <c r="Y184" s="3">
        <f>ROUND(AL184,2)</f>
        <v>107828.28</v>
      </c>
      <c r="Z184" s="3"/>
      <c r="AA184" s="3"/>
      <c r="AB184" s="3">
        <f>ROUND(SUMIF(AA113:AA182,"=42244862",O113:O182),2)</f>
        <v>355128.46</v>
      </c>
      <c r="AC184" s="3">
        <f>ROUND(SUMIF(AA113:AA182,"=42244862",P113:P182),2)</f>
        <v>201922.03</v>
      </c>
      <c r="AD184" s="3">
        <f>ROUND(SUMIF(AA113:AA182,"=42244862",Q113:Q182),2)</f>
        <v>17694.55</v>
      </c>
      <c r="AE184" s="3">
        <f>ROUND(SUMIF(AA113:AA182,"=42244862",R113:R182),2)</f>
        <v>7982.07</v>
      </c>
      <c r="AF184" s="3">
        <f>ROUND(SUMIF(AA113:AA182,"=42244862",S113:S182),2)</f>
        <v>135511.88</v>
      </c>
      <c r="AG184" s="3">
        <f>ROUND(SUMIF(AA113:AA182,"=42244862",T113:T182),2)</f>
        <v>0</v>
      </c>
      <c r="AH184" s="3">
        <f>SUMIF(AA113:AA182,"=42244862",U113:U182)</f>
        <v>571.06245804999992</v>
      </c>
      <c r="AI184" s="3">
        <f>SUMIF(AA113:AA182,"=42244862",V113:V182)</f>
        <v>25.657366</v>
      </c>
      <c r="AJ184" s="3">
        <f>ROUND(SUMIF(AA113:AA182,"=42244862",W113:W182),2)</f>
        <v>805.18</v>
      </c>
      <c r="AK184" s="3">
        <f>ROUND(SUMIF(AA113:AA182,"=42244862",X113:X182),2)</f>
        <v>172336.32</v>
      </c>
      <c r="AL184" s="3">
        <f>ROUND(SUMIF(AA113:AA182,"=42244862",Y113:Y182),2)</f>
        <v>107828.28</v>
      </c>
      <c r="AM184" s="3"/>
      <c r="AN184" s="3"/>
      <c r="AO184" s="3">
        <f t="shared" ref="AO184:BC184" si="209">ROUND(BX184,2)</f>
        <v>0</v>
      </c>
      <c r="AP184" s="3">
        <f t="shared" si="209"/>
        <v>0</v>
      </c>
      <c r="AQ184" s="3">
        <f t="shared" si="209"/>
        <v>0</v>
      </c>
      <c r="AR184" s="3">
        <f t="shared" si="209"/>
        <v>635293.06000000006</v>
      </c>
      <c r="AS184" s="3">
        <f t="shared" si="209"/>
        <v>635293.06000000006</v>
      </c>
      <c r="AT184" s="3">
        <f t="shared" si="209"/>
        <v>0</v>
      </c>
      <c r="AU184" s="3">
        <f t="shared" si="209"/>
        <v>0</v>
      </c>
      <c r="AV184" s="3">
        <f t="shared" si="209"/>
        <v>201922.03</v>
      </c>
      <c r="AW184" s="3">
        <f t="shared" si="209"/>
        <v>201922.03</v>
      </c>
      <c r="AX184" s="3">
        <f t="shared" si="209"/>
        <v>0</v>
      </c>
      <c r="AY184" s="3">
        <f t="shared" si="209"/>
        <v>201922.03</v>
      </c>
      <c r="AZ184" s="3">
        <f t="shared" si="209"/>
        <v>0</v>
      </c>
      <c r="BA184" s="3">
        <f t="shared" si="209"/>
        <v>0</v>
      </c>
      <c r="BB184" s="3">
        <f t="shared" si="209"/>
        <v>0</v>
      </c>
      <c r="BC184" s="3">
        <f t="shared" si="209"/>
        <v>0</v>
      </c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>
        <f>ROUND(SUMIF(AA113:AA182,"=42244862",FQ113:FQ182),2)</f>
        <v>0</v>
      </c>
      <c r="BY184" s="3">
        <f>ROUND(SUMIF(AA113:AA182,"=42244862",FR113:FR182),2)</f>
        <v>0</v>
      </c>
      <c r="BZ184" s="3">
        <f>ROUND(SUMIF(AA113:AA182,"=42244862",GL113:GL182),2)</f>
        <v>0</v>
      </c>
      <c r="CA184" s="3">
        <f>ROUND(SUMIF(AA113:AA182,"=42244862",GM113:GM182),2)</f>
        <v>635293.06000000006</v>
      </c>
      <c r="CB184" s="3">
        <f>ROUND(SUMIF(AA113:AA182,"=42244862",GN113:GN182),2)</f>
        <v>635293.06000000006</v>
      </c>
      <c r="CC184" s="3">
        <f>ROUND(SUMIF(AA113:AA182,"=42244862",GO113:GO182),2)</f>
        <v>0</v>
      </c>
      <c r="CD184" s="3">
        <f>ROUND(SUMIF(AA113:AA182,"=42244862",GP113:GP182),2)</f>
        <v>0</v>
      </c>
      <c r="CE184" s="3">
        <f>AC184-BX184</f>
        <v>201922.03</v>
      </c>
      <c r="CF184" s="3">
        <f>AC184-BY184</f>
        <v>201922.03</v>
      </c>
      <c r="CG184" s="3">
        <f>BX184-BZ184</f>
        <v>0</v>
      </c>
      <c r="CH184" s="3">
        <f>AC184-BX184-BY184+BZ184</f>
        <v>201922.03</v>
      </c>
      <c r="CI184" s="3">
        <f>BY184-BZ184</f>
        <v>0</v>
      </c>
      <c r="CJ184" s="3">
        <f>ROUND(SUMIF(AA113:AA182,"=42244862",GX113:GX182),2)</f>
        <v>0</v>
      </c>
      <c r="CK184" s="3">
        <f>ROUND(SUMIF(AA113:AA182,"=42244862",GY113:GY182),2)</f>
        <v>0</v>
      </c>
      <c r="CL184" s="3">
        <f>ROUND(SUMIF(AA113:AA182,"=42244862",GZ113:GZ182),2)</f>
        <v>0</v>
      </c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4">
        <f t="shared" ref="DG184:DL184" si="210">ROUND(DT184,2)</f>
        <v>369231.22</v>
      </c>
      <c r="DH184" s="4">
        <f t="shared" si="210"/>
        <v>201203.65</v>
      </c>
      <c r="DI184" s="4">
        <f t="shared" si="210"/>
        <v>18810.599999999999</v>
      </c>
      <c r="DJ184" s="4">
        <f t="shared" si="210"/>
        <v>8789.36</v>
      </c>
      <c r="DK184" s="4">
        <f t="shared" si="210"/>
        <v>149216.97</v>
      </c>
      <c r="DL184" s="4">
        <f t="shared" si="210"/>
        <v>0</v>
      </c>
      <c r="DM184" s="4">
        <f>DZ184</f>
        <v>571.06245804999992</v>
      </c>
      <c r="DN184" s="4">
        <f>EA184</f>
        <v>25.657366</v>
      </c>
      <c r="DO184" s="4">
        <f>ROUND(EB184,2)</f>
        <v>805.18</v>
      </c>
      <c r="DP184" s="4">
        <f>ROUND(EC184,2)</f>
        <v>189765.67</v>
      </c>
      <c r="DQ184" s="4">
        <f>ROUND(ED184,2)</f>
        <v>118733.59</v>
      </c>
      <c r="DR184" s="4"/>
      <c r="DS184" s="4"/>
      <c r="DT184" s="4">
        <f>ROUND(SUMIF(AA113:AA182,"=42244845",O113:O182),2)</f>
        <v>369231.22</v>
      </c>
      <c r="DU184" s="4">
        <f>ROUND(SUMIF(AA113:AA182,"=42244845",P113:P182),2)</f>
        <v>201203.65</v>
      </c>
      <c r="DV184" s="4">
        <f>ROUND(SUMIF(AA113:AA182,"=42244845",Q113:Q182),2)</f>
        <v>18810.599999999999</v>
      </c>
      <c r="DW184" s="4">
        <f>ROUND(SUMIF(AA113:AA182,"=42244845",R113:R182),2)</f>
        <v>8789.36</v>
      </c>
      <c r="DX184" s="4">
        <f>ROUND(SUMIF(AA113:AA182,"=42244845",S113:S182),2)</f>
        <v>149216.97</v>
      </c>
      <c r="DY184" s="4">
        <f>ROUND(SUMIF(AA113:AA182,"=42244845",T113:T182),2)</f>
        <v>0</v>
      </c>
      <c r="DZ184" s="4">
        <f>SUMIF(AA113:AA182,"=42244845",U113:U182)</f>
        <v>571.06245804999992</v>
      </c>
      <c r="EA184" s="4">
        <f>SUMIF(AA113:AA182,"=42244845",V113:V182)</f>
        <v>25.657366</v>
      </c>
      <c r="EB184" s="4">
        <f>ROUND(SUMIF(AA113:AA182,"=42244845",W113:W182),2)</f>
        <v>805.18</v>
      </c>
      <c r="EC184" s="4">
        <f>ROUND(SUMIF(AA113:AA182,"=42244845",X113:X182),2)</f>
        <v>189765.67</v>
      </c>
      <c r="ED184" s="4">
        <f>ROUND(SUMIF(AA113:AA182,"=42244845",Y113:Y182),2)</f>
        <v>118733.59</v>
      </c>
      <c r="EE184" s="4"/>
      <c r="EF184" s="4"/>
      <c r="EG184" s="4">
        <f t="shared" ref="EG184:EU184" si="211">ROUND(FP184,2)</f>
        <v>0</v>
      </c>
      <c r="EH184" s="4">
        <f t="shared" si="211"/>
        <v>0</v>
      </c>
      <c r="EI184" s="4">
        <f t="shared" si="211"/>
        <v>0</v>
      </c>
      <c r="EJ184" s="4">
        <f t="shared" si="211"/>
        <v>677730.48</v>
      </c>
      <c r="EK184" s="4">
        <f t="shared" si="211"/>
        <v>677730.48</v>
      </c>
      <c r="EL184" s="4">
        <f t="shared" si="211"/>
        <v>0</v>
      </c>
      <c r="EM184" s="4">
        <f t="shared" si="211"/>
        <v>0</v>
      </c>
      <c r="EN184" s="4">
        <f t="shared" si="211"/>
        <v>201203.65</v>
      </c>
      <c r="EO184" s="4">
        <f t="shared" si="211"/>
        <v>201203.65</v>
      </c>
      <c r="EP184" s="4">
        <f t="shared" si="211"/>
        <v>0</v>
      </c>
      <c r="EQ184" s="4">
        <f t="shared" si="211"/>
        <v>201203.65</v>
      </c>
      <c r="ER184" s="4">
        <f t="shared" si="211"/>
        <v>0</v>
      </c>
      <c r="ES184" s="4">
        <f t="shared" si="211"/>
        <v>0</v>
      </c>
      <c r="ET184" s="4">
        <f t="shared" si="211"/>
        <v>0</v>
      </c>
      <c r="EU184" s="4">
        <f t="shared" si="211"/>
        <v>0</v>
      </c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>
        <f>ROUND(SUMIF(AA113:AA182,"=42244845",FQ113:FQ182),2)</f>
        <v>0</v>
      </c>
      <c r="FQ184" s="4">
        <f>ROUND(SUMIF(AA113:AA182,"=42244845",FR113:FR182),2)</f>
        <v>0</v>
      </c>
      <c r="FR184" s="4">
        <f>ROUND(SUMIF(AA113:AA182,"=42244845",GL113:GL182),2)</f>
        <v>0</v>
      </c>
      <c r="FS184" s="4">
        <f>ROUND(SUMIF(AA113:AA182,"=42244845",GM113:GM182),2)</f>
        <v>677730.48</v>
      </c>
      <c r="FT184" s="4">
        <f>ROUND(SUMIF(AA113:AA182,"=42244845",GN113:GN182),2)</f>
        <v>677730.48</v>
      </c>
      <c r="FU184" s="4">
        <f>ROUND(SUMIF(AA113:AA182,"=42244845",GO113:GO182),2)</f>
        <v>0</v>
      </c>
      <c r="FV184" s="4">
        <f>ROUND(SUMIF(AA113:AA182,"=42244845",GP113:GP182),2)</f>
        <v>0</v>
      </c>
      <c r="FW184" s="4">
        <f>DU184-FP184</f>
        <v>201203.65</v>
      </c>
      <c r="FX184" s="4">
        <f>DU184-FQ184</f>
        <v>201203.65</v>
      </c>
      <c r="FY184" s="4">
        <f>FP184-FR184</f>
        <v>0</v>
      </c>
      <c r="FZ184" s="4">
        <f>DU184-FP184-FQ184+FR184</f>
        <v>201203.65</v>
      </c>
      <c r="GA184" s="4">
        <f>FQ184-FR184</f>
        <v>0</v>
      </c>
      <c r="GB184" s="4">
        <f>ROUND(SUMIF(AA113:AA182,"=42244845",GX113:GX182),2)</f>
        <v>0</v>
      </c>
      <c r="GC184" s="4">
        <f>ROUND(SUMIF(AA113:AA182,"=42244845",GY113:GY182),2)</f>
        <v>0</v>
      </c>
      <c r="GD184" s="4">
        <f>ROUND(SUMIF(AA113:AA182,"=42244845",GZ113:GZ182),2)</f>
        <v>0</v>
      </c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>
        <v>0</v>
      </c>
    </row>
    <row r="186" spans="1:255" x14ac:dyDescent="0.2">
      <c r="A186" s="5">
        <v>50</v>
      </c>
      <c r="B186" s="5">
        <v>0</v>
      </c>
      <c r="C186" s="5">
        <v>0</v>
      </c>
      <c r="D186" s="5">
        <v>1</v>
      </c>
      <c r="E186" s="5">
        <v>201</v>
      </c>
      <c r="F186" s="5">
        <f>ROUND(Source!O184,O186)</f>
        <v>355128.46</v>
      </c>
      <c r="G186" s="5" t="s">
        <v>131</v>
      </c>
      <c r="H186" s="5" t="s">
        <v>132</v>
      </c>
      <c r="I186" s="5"/>
      <c r="J186" s="5"/>
      <c r="K186" s="5">
        <v>201</v>
      </c>
      <c r="L186" s="5">
        <v>1</v>
      </c>
      <c r="M186" s="5">
        <v>3</v>
      </c>
      <c r="N186" s="5" t="s">
        <v>3</v>
      </c>
      <c r="O186" s="5">
        <v>2</v>
      </c>
      <c r="P186" s="5">
        <f>ROUND(Source!DG184,O186)</f>
        <v>369231.22</v>
      </c>
      <c r="Q186" s="5"/>
      <c r="R186" s="5"/>
      <c r="S186" s="5"/>
      <c r="T186" s="5"/>
      <c r="U186" s="5"/>
      <c r="V186" s="5"/>
      <c r="W186" s="5"/>
    </row>
    <row r="187" spans="1:255" x14ac:dyDescent="0.2">
      <c r="A187" s="5">
        <v>50</v>
      </c>
      <c r="B187" s="5">
        <v>0</v>
      </c>
      <c r="C187" s="5">
        <v>0</v>
      </c>
      <c r="D187" s="5">
        <v>1</v>
      </c>
      <c r="E187" s="5">
        <v>202</v>
      </c>
      <c r="F187" s="5">
        <f>ROUND(Source!P184,O187)</f>
        <v>201922.03</v>
      </c>
      <c r="G187" s="5" t="s">
        <v>133</v>
      </c>
      <c r="H187" s="5" t="s">
        <v>134</v>
      </c>
      <c r="I187" s="5"/>
      <c r="J187" s="5"/>
      <c r="K187" s="5">
        <v>202</v>
      </c>
      <c r="L187" s="5">
        <v>2</v>
      </c>
      <c r="M187" s="5">
        <v>3</v>
      </c>
      <c r="N187" s="5" t="s">
        <v>3</v>
      </c>
      <c r="O187" s="5">
        <v>2</v>
      </c>
      <c r="P187" s="5">
        <f>ROUND(Source!DH184,O187)</f>
        <v>201203.65</v>
      </c>
      <c r="Q187" s="5"/>
      <c r="R187" s="5"/>
      <c r="S187" s="5"/>
      <c r="T187" s="5"/>
      <c r="U187" s="5"/>
      <c r="V187" s="5"/>
      <c r="W187" s="5"/>
    </row>
    <row r="188" spans="1:255" x14ac:dyDescent="0.2">
      <c r="A188" s="5">
        <v>50</v>
      </c>
      <c r="B188" s="5">
        <v>0</v>
      </c>
      <c r="C188" s="5">
        <v>0</v>
      </c>
      <c r="D188" s="5">
        <v>1</v>
      </c>
      <c r="E188" s="5">
        <v>222</v>
      </c>
      <c r="F188" s="5">
        <f>ROUND(Source!AO184,O188)</f>
        <v>0</v>
      </c>
      <c r="G188" s="5" t="s">
        <v>135</v>
      </c>
      <c r="H188" s="5" t="s">
        <v>136</v>
      </c>
      <c r="I188" s="5"/>
      <c r="J188" s="5"/>
      <c r="K188" s="5">
        <v>222</v>
      </c>
      <c r="L188" s="5">
        <v>3</v>
      </c>
      <c r="M188" s="5">
        <v>3</v>
      </c>
      <c r="N188" s="5" t="s">
        <v>3</v>
      </c>
      <c r="O188" s="5">
        <v>2</v>
      </c>
      <c r="P188" s="5">
        <f>ROUND(Source!EG184,O188)</f>
        <v>0</v>
      </c>
      <c r="Q188" s="5"/>
      <c r="R188" s="5"/>
      <c r="S188" s="5"/>
      <c r="T188" s="5"/>
      <c r="U188" s="5"/>
      <c r="V188" s="5"/>
      <c r="W188" s="5"/>
    </row>
    <row r="189" spans="1:255" x14ac:dyDescent="0.2">
      <c r="A189" s="5">
        <v>50</v>
      </c>
      <c r="B189" s="5">
        <v>0</v>
      </c>
      <c r="C189" s="5">
        <v>0</v>
      </c>
      <c r="D189" s="5">
        <v>1</v>
      </c>
      <c r="E189" s="5">
        <v>225</v>
      </c>
      <c r="F189" s="5">
        <f>ROUND(Source!AV184,O189)</f>
        <v>201922.03</v>
      </c>
      <c r="G189" s="5" t="s">
        <v>137</v>
      </c>
      <c r="H189" s="5" t="s">
        <v>138</v>
      </c>
      <c r="I189" s="5"/>
      <c r="J189" s="5"/>
      <c r="K189" s="5">
        <v>225</v>
      </c>
      <c r="L189" s="5">
        <v>4</v>
      </c>
      <c r="M189" s="5">
        <v>3</v>
      </c>
      <c r="N189" s="5" t="s">
        <v>3</v>
      </c>
      <c r="O189" s="5">
        <v>2</v>
      </c>
      <c r="P189" s="5">
        <f>ROUND(Source!EN184,O189)</f>
        <v>201203.65</v>
      </c>
      <c r="Q189" s="5"/>
      <c r="R189" s="5"/>
      <c r="S189" s="5"/>
      <c r="T189" s="5"/>
      <c r="U189" s="5"/>
      <c r="V189" s="5"/>
      <c r="W189" s="5"/>
    </row>
    <row r="190" spans="1:255" x14ac:dyDescent="0.2">
      <c r="A190" s="5">
        <v>50</v>
      </c>
      <c r="B190" s="5">
        <v>0</v>
      </c>
      <c r="C190" s="5">
        <v>0</v>
      </c>
      <c r="D190" s="5">
        <v>1</v>
      </c>
      <c r="E190" s="5">
        <v>226</v>
      </c>
      <c r="F190" s="5">
        <f>ROUND(Source!AW184,O190)</f>
        <v>201922.03</v>
      </c>
      <c r="G190" s="5" t="s">
        <v>139</v>
      </c>
      <c r="H190" s="5" t="s">
        <v>140</v>
      </c>
      <c r="I190" s="5"/>
      <c r="J190" s="5"/>
      <c r="K190" s="5">
        <v>226</v>
      </c>
      <c r="L190" s="5">
        <v>5</v>
      </c>
      <c r="M190" s="5">
        <v>3</v>
      </c>
      <c r="N190" s="5" t="s">
        <v>3</v>
      </c>
      <c r="O190" s="5">
        <v>2</v>
      </c>
      <c r="P190" s="5">
        <f>ROUND(Source!EO184,O190)</f>
        <v>201203.65</v>
      </c>
      <c r="Q190" s="5"/>
      <c r="R190" s="5"/>
      <c r="S190" s="5"/>
      <c r="T190" s="5"/>
      <c r="U190" s="5"/>
      <c r="V190" s="5"/>
      <c r="W190" s="5"/>
    </row>
    <row r="191" spans="1:255" x14ac:dyDescent="0.2">
      <c r="A191" s="5">
        <v>50</v>
      </c>
      <c r="B191" s="5">
        <v>0</v>
      </c>
      <c r="C191" s="5">
        <v>0</v>
      </c>
      <c r="D191" s="5">
        <v>1</v>
      </c>
      <c r="E191" s="5">
        <v>227</v>
      </c>
      <c r="F191" s="5">
        <f>ROUND(Source!AX184,O191)</f>
        <v>0</v>
      </c>
      <c r="G191" s="5" t="s">
        <v>141</v>
      </c>
      <c r="H191" s="5" t="s">
        <v>142</v>
      </c>
      <c r="I191" s="5"/>
      <c r="J191" s="5"/>
      <c r="K191" s="5">
        <v>227</v>
      </c>
      <c r="L191" s="5">
        <v>6</v>
      </c>
      <c r="M191" s="5">
        <v>3</v>
      </c>
      <c r="N191" s="5" t="s">
        <v>3</v>
      </c>
      <c r="O191" s="5">
        <v>2</v>
      </c>
      <c r="P191" s="5">
        <f>ROUND(Source!EP184,O191)</f>
        <v>0</v>
      </c>
      <c r="Q191" s="5"/>
      <c r="R191" s="5"/>
      <c r="S191" s="5"/>
      <c r="T191" s="5"/>
      <c r="U191" s="5"/>
      <c r="V191" s="5"/>
      <c r="W191" s="5"/>
    </row>
    <row r="192" spans="1:255" x14ac:dyDescent="0.2">
      <c r="A192" s="5">
        <v>50</v>
      </c>
      <c r="B192" s="5">
        <v>0</v>
      </c>
      <c r="C192" s="5">
        <v>0</v>
      </c>
      <c r="D192" s="5">
        <v>1</v>
      </c>
      <c r="E192" s="5">
        <v>228</v>
      </c>
      <c r="F192" s="5">
        <f>ROUND(Source!AY184,O192)</f>
        <v>201922.03</v>
      </c>
      <c r="G192" s="5" t="s">
        <v>143</v>
      </c>
      <c r="H192" s="5" t="s">
        <v>144</v>
      </c>
      <c r="I192" s="5"/>
      <c r="J192" s="5"/>
      <c r="K192" s="5">
        <v>228</v>
      </c>
      <c r="L192" s="5">
        <v>7</v>
      </c>
      <c r="M192" s="5">
        <v>3</v>
      </c>
      <c r="N192" s="5" t="s">
        <v>3</v>
      </c>
      <c r="O192" s="5">
        <v>2</v>
      </c>
      <c r="P192" s="5">
        <f>ROUND(Source!EQ184,O192)</f>
        <v>201203.65</v>
      </c>
      <c r="Q192" s="5"/>
      <c r="R192" s="5"/>
      <c r="S192" s="5"/>
      <c r="T192" s="5"/>
      <c r="U192" s="5"/>
      <c r="V192" s="5"/>
      <c r="W192" s="5"/>
    </row>
    <row r="193" spans="1:23" x14ac:dyDescent="0.2">
      <c r="A193" s="5">
        <v>50</v>
      </c>
      <c r="B193" s="5">
        <v>0</v>
      </c>
      <c r="C193" s="5">
        <v>0</v>
      </c>
      <c r="D193" s="5">
        <v>1</v>
      </c>
      <c r="E193" s="5">
        <v>216</v>
      </c>
      <c r="F193" s="5">
        <f>ROUND(Source!AP184,O193)</f>
        <v>0</v>
      </c>
      <c r="G193" s="5" t="s">
        <v>145</v>
      </c>
      <c r="H193" s="5" t="s">
        <v>146</v>
      </c>
      <c r="I193" s="5"/>
      <c r="J193" s="5"/>
      <c r="K193" s="5">
        <v>216</v>
      </c>
      <c r="L193" s="5">
        <v>8</v>
      </c>
      <c r="M193" s="5">
        <v>3</v>
      </c>
      <c r="N193" s="5" t="s">
        <v>3</v>
      </c>
      <c r="O193" s="5">
        <v>2</v>
      </c>
      <c r="P193" s="5">
        <f>ROUND(Source!EH184,O193)</f>
        <v>0</v>
      </c>
      <c r="Q193" s="5"/>
      <c r="R193" s="5"/>
      <c r="S193" s="5"/>
      <c r="T193" s="5"/>
      <c r="U193" s="5"/>
      <c r="V193" s="5"/>
      <c r="W193" s="5"/>
    </row>
    <row r="194" spans="1:23" x14ac:dyDescent="0.2">
      <c r="A194" s="5">
        <v>50</v>
      </c>
      <c r="B194" s="5">
        <v>0</v>
      </c>
      <c r="C194" s="5">
        <v>0</v>
      </c>
      <c r="D194" s="5">
        <v>1</v>
      </c>
      <c r="E194" s="5">
        <v>223</v>
      </c>
      <c r="F194" s="5">
        <f>ROUND(Source!AQ184,O194)</f>
        <v>0</v>
      </c>
      <c r="G194" s="5" t="s">
        <v>147</v>
      </c>
      <c r="H194" s="5" t="s">
        <v>148</v>
      </c>
      <c r="I194" s="5"/>
      <c r="J194" s="5"/>
      <c r="K194" s="5">
        <v>223</v>
      </c>
      <c r="L194" s="5">
        <v>9</v>
      </c>
      <c r="M194" s="5">
        <v>3</v>
      </c>
      <c r="N194" s="5" t="s">
        <v>3</v>
      </c>
      <c r="O194" s="5">
        <v>2</v>
      </c>
      <c r="P194" s="5">
        <f>ROUND(Source!EI184,O194)</f>
        <v>0</v>
      </c>
      <c r="Q194" s="5"/>
      <c r="R194" s="5"/>
      <c r="S194" s="5"/>
      <c r="T194" s="5"/>
      <c r="U194" s="5"/>
      <c r="V194" s="5"/>
      <c r="W194" s="5"/>
    </row>
    <row r="195" spans="1:23" x14ac:dyDescent="0.2">
      <c r="A195" s="5">
        <v>50</v>
      </c>
      <c r="B195" s="5">
        <v>0</v>
      </c>
      <c r="C195" s="5">
        <v>0</v>
      </c>
      <c r="D195" s="5">
        <v>1</v>
      </c>
      <c r="E195" s="5">
        <v>229</v>
      </c>
      <c r="F195" s="5">
        <f>ROUND(Source!AZ184,O195)</f>
        <v>0</v>
      </c>
      <c r="G195" s="5" t="s">
        <v>149</v>
      </c>
      <c r="H195" s="5" t="s">
        <v>150</v>
      </c>
      <c r="I195" s="5"/>
      <c r="J195" s="5"/>
      <c r="K195" s="5">
        <v>229</v>
      </c>
      <c r="L195" s="5">
        <v>10</v>
      </c>
      <c r="M195" s="5">
        <v>3</v>
      </c>
      <c r="N195" s="5" t="s">
        <v>3</v>
      </c>
      <c r="O195" s="5">
        <v>2</v>
      </c>
      <c r="P195" s="5">
        <f>ROUND(Source!ER184,O195)</f>
        <v>0</v>
      </c>
      <c r="Q195" s="5"/>
      <c r="R195" s="5"/>
      <c r="S195" s="5"/>
      <c r="T195" s="5"/>
      <c r="U195" s="5"/>
      <c r="V195" s="5"/>
      <c r="W195" s="5"/>
    </row>
    <row r="196" spans="1:23" x14ac:dyDescent="0.2">
      <c r="A196" s="5">
        <v>50</v>
      </c>
      <c r="B196" s="5">
        <v>0</v>
      </c>
      <c r="C196" s="5">
        <v>0</v>
      </c>
      <c r="D196" s="5">
        <v>1</v>
      </c>
      <c r="E196" s="5">
        <v>203</v>
      </c>
      <c r="F196" s="5">
        <f>ROUND(Source!Q184,O196)</f>
        <v>17694.55</v>
      </c>
      <c r="G196" s="5" t="s">
        <v>151</v>
      </c>
      <c r="H196" s="5" t="s">
        <v>152</v>
      </c>
      <c r="I196" s="5"/>
      <c r="J196" s="5"/>
      <c r="K196" s="5">
        <v>203</v>
      </c>
      <c r="L196" s="5">
        <v>11</v>
      </c>
      <c r="M196" s="5">
        <v>3</v>
      </c>
      <c r="N196" s="5" t="s">
        <v>3</v>
      </c>
      <c r="O196" s="5">
        <v>2</v>
      </c>
      <c r="P196" s="5">
        <f>ROUND(Source!DI184,O196)</f>
        <v>18810.599999999999</v>
      </c>
      <c r="Q196" s="5"/>
      <c r="R196" s="5"/>
      <c r="S196" s="5"/>
      <c r="T196" s="5"/>
      <c r="U196" s="5"/>
      <c r="V196" s="5"/>
      <c r="W196" s="5"/>
    </row>
    <row r="197" spans="1:23" x14ac:dyDescent="0.2">
      <c r="A197" s="5">
        <v>50</v>
      </c>
      <c r="B197" s="5">
        <v>0</v>
      </c>
      <c r="C197" s="5">
        <v>0</v>
      </c>
      <c r="D197" s="5">
        <v>1</v>
      </c>
      <c r="E197" s="5">
        <v>231</v>
      </c>
      <c r="F197" s="5">
        <f>ROUND(Source!BB184,O197)</f>
        <v>0</v>
      </c>
      <c r="G197" s="5" t="s">
        <v>153</v>
      </c>
      <c r="H197" s="5" t="s">
        <v>154</v>
      </c>
      <c r="I197" s="5"/>
      <c r="J197" s="5"/>
      <c r="K197" s="5">
        <v>231</v>
      </c>
      <c r="L197" s="5">
        <v>12</v>
      </c>
      <c r="M197" s="5">
        <v>3</v>
      </c>
      <c r="N197" s="5" t="s">
        <v>3</v>
      </c>
      <c r="O197" s="5">
        <v>2</v>
      </c>
      <c r="P197" s="5">
        <f>ROUND(Source!ET184,O197)</f>
        <v>0</v>
      </c>
      <c r="Q197" s="5"/>
      <c r="R197" s="5"/>
      <c r="S197" s="5"/>
      <c r="T197" s="5"/>
      <c r="U197" s="5"/>
      <c r="V197" s="5"/>
      <c r="W197" s="5"/>
    </row>
    <row r="198" spans="1:23" x14ac:dyDescent="0.2">
      <c r="A198" s="5">
        <v>50</v>
      </c>
      <c r="B198" s="5">
        <v>0</v>
      </c>
      <c r="C198" s="5">
        <v>0</v>
      </c>
      <c r="D198" s="5">
        <v>1</v>
      </c>
      <c r="E198" s="5">
        <v>204</v>
      </c>
      <c r="F198" s="5">
        <f>ROUND(Source!R184,O198)</f>
        <v>7982.07</v>
      </c>
      <c r="G198" s="5" t="s">
        <v>155</v>
      </c>
      <c r="H198" s="5" t="s">
        <v>156</v>
      </c>
      <c r="I198" s="5"/>
      <c r="J198" s="5"/>
      <c r="K198" s="5">
        <v>204</v>
      </c>
      <c r="L198" s="5">
        <v>13</v>
      </c>
      <c r="M198" s="5">
        <v>3</v>
      </c>
      <c r="N198" s="5" t="s">
        <v>3</v>
      </c>
      <c r="O198" s="5">
        <v>2</v>
      </c>
      <c r="P198" s="5">
        <f>ROUND(Source!DJ184,O198)</f>
        <v>8789.36</v>
      </c>
      <c r="Q198" s="5"/>
      <c r="R198" s="5"/>
      <c r="S198" s="5"/>
      <c r="T198" s="5"/>
      <c r="U198" s="5"/>
      <c r="V198" s="5"/>
      <c r="W198" s="5"/>
    </row>
    <row r="199" spans="1:23" x14ac:dyDescent="0.2">
      <c r="A199" s="5">
        <v>50</v>
      </c>
      <c r="B199" s="5">
        <v>0</v>
      </c>
      <c r="C199" s="5">
        <v>0</v>
      </c>
      <c r="D199" s="5">
        <v>1</v>
      </c>
      <c r="E199" s="5">
        <v>205</v>
      </c>
      <c r="F199" s="5">
        <f>ROUND(Source!S184,O199)</f>
        <v>135511.88</v>
      </c>
      <c r="G199" s="5" t="s">
        <v>157</v>
      </c>
      <c r="H199" s="5" t="s">
        <v>158</v>
      </c>
      <c r="I199" s="5"/>
      <c r="J199" s="5"/>
      <c r="K199" s="5">
        <v>205</v>
      </c>
      <c r="L199" s="5">
        <v>14</v>
      </c>
      <c r="M199" s="5">
        <v>3</v>
      </c>
      <c r="N199" s="5" t="s">
        <v>3</v>
      </c>
      <c r="O199" s="5">
        <v>2</v>
      </c>
      <c r="P199" s="5">
        <f>ROUND(Source!DK184,O199)</f>
        <v>149216.97</v>
      </c>
      <c r="Q199" s="5"/>
      <c r="R199" s="5"/>
      <c r="S199" s="5"/>
      <c r="T199" s="5"/>
      <c r="U199" s="5"/>
      <c r="V199" s="5"/>
      <c r="W199" s="5"/>
    </row>
    <row r="200" spans="1:23" x14ac:dyDescent="0.2">
      <c r="A200" s="5">
        <v>50</v>
      </c>
      <c r="B200" s="5">
        <v>0</v>
      </c>
      <c r="C200" s="5">
        <v>0</v>
      </c>
      <c r="D200" s="5">
        <v>1</v>
      </c>
      <c r="E200" s="5">
        <v>232</v>
      </c>
      <c r="F200" s="5">
        <f>ROUND(Source!BC184,O200)</f>
        <v>0</v>
      </c>
      <c r="G200" s="5" t="s">
        <v>159</v>
      </c>
      <c r="H200" s="5" t="s">
        <v>160</v>
      </c>
      <c r="I200" s="5"/>
      <c r="J200" s="5"/>
      <c r="K200" s="5">
        <v>232</v>
      </c>
      <c r="L200" s="5">
        <v>15</v>
      </c>
      <c r="M200" s="5">
        <v>3</v>
      </c>
      <c r="N200" s="5" t="s">
        <v>3</v>
      </c>
      <c r="O200" s="5">
        <v>2</v>
      </c>
      <c r="P200" s="5">
        <f>ROUND(Source!EU184,O200)</f>
        <v>0</v>
      </c>
      <c r="Q200" s="5"/>
      <c r="R200" s="5"/>
      <c r="S200" s="5"/>
      <c r="T200" s="5"/>
      <c r="U200" s="5"/>
      <c r="V200" s="5"/>
      <c r="W200" s="5"/>
    </row>
    <row r="201" spans="1:23" x14ac:dyDescent="0.2">
      <c r="A201" s="5">
        <v>50</v>
      </c>
      <c r="B201" s="5">
        <v>0</v>
      </c>
      <c r="C201" s="5">
        <v>0</v>
      </c>
      <c r="D201" s="5">
        <v>1</v>
      </c>
      <c r="E201" s="5">
        <v>214</v>
      </c>
      <c r="F201" s="5">
        <f>ROUND(Source!AS184,O201)</f>
        <v>635293.06000000006</v>
      </c>
      <c r="G201" s="5" t="s">
        <v>161</v>
      </c>
      <c r="H201" s="5" t="s">
        <v>162</v>
      </c>
      <c r="I201" s="5"/>
      <c r="J201" s="5"/>
      <c r="K201" s="5">
        <v>214</v>
      </c>
      <c r="L201" s="5">
        <v>16</v>
      </c>
      <c r="M201" s="5">
        <v>3</v>
      </c>
      <c r="N201" s="5" t="s">
        <v>3</v>
      </c>
      <c r="O201" s="5">
        <v>2</v>
      </c>
      <c r="P201" s="5">
        <f>ROUND(Source!EK184,O201)</f>
        <v>677730.48</v>
      </c>
      <c r="Q201" s="5"/>
      <c r="R201" s="5"/>
      <c r="S201" s="5"/>
      <c r="T201" s="5"/>
      <c r="U201" s="5"/>
      <c r="V201" s="5"/>
      <c r="W201" s="5"/>
    </row>
    <row r="202" spans="1:23" x14ac:dyDescent="0.2">
      <c r="A202" s="5">
        <v>50</v>
      </c>
      <c r="B202" s="5">
        <v>0</v>
      </c>
      <c r="C202" s="5">
        <v>0</v>
      </c>
      <c r="D202" s="5">
        <v>1</v>
      </c>
      <c r="E202" s="5">
        <v>215</v>
      </c>
      <c r="F202" s="5">
        <f>ROUND(Source!AT184,O202)</f>
        <v>0</v>
      </c>
      <c r="G202" s="5" t="s">
        <v>163</v>
      </c>
      <c r="H202" s="5" t="s">
        <v>164</v>
      </c>
      <c r="I202" s="5"/>
      <c r="J202" s="5"/>
      <c r="K202" s="5">
        <v>215</v>
      </c>
      <c r="L202" s="5">
        <v>17</v>
      </c>
      <c r="M202" s="5">
        <v>3</v>
      </c>
      <c r="N202" s="5" t="s">
        <v>3</v>
      </c>
      <c r="O202" s="5">
        <v>2</v>
      </c>
      <c r="P202" s="5">
        <f>ROUND(Source!EL184,O202)</f>
        <v>0</v>
      </c>
      <c r="Q202" s="5"/>
      <c r="R202" s="5"/>
      <c r="S202" s="5"/>
      <c r="T202" s="5"/>
      <c r="U202" s="5"/>
      <c r="V202" s="5"/>
      <c r="W202" s="5"/>
    </row>
    <row r="203" spans="1:23" x14ac:dyDescent="0.2">
      <c r="A203" s="5">
        <v>50</v>
      </c>
      <c r="B203" s="5">
        <v>0</v>
      </c>
      <c r="C203" s="5">
        <v>0</v>
      </c>
      <c r="D203" s="5">
        <v>1</v>
      </c>
      <c r="E203" s="5">
        <v>217</v>
      </c>
      <c r="F203" s="5">
        <f>ROUND(Source!AU184,O203)</f>
        <v>0</v>
      </c>
      <c r="G203" s="5" t="s">
        <v>165</v>
      </c>
      <c r="H203" s="5" t="s">
        <v>166</v>
      </c>
      <c r="I203" s="5"/>
      <c r="J203" s="5"/>
      <c r="K203" s="5">
        <v>217</v>
      </c>
      <c r="L203" s="5">
        <v>18</v>
      </c>
      <c r="M203" s="5">
        <v>3</v>
      </c>
      <c r="N203" s="5" t="s">
        <v>3</v>
      </c>
      <c r="O203" s="5">
        <v>2</v>
      </c>
      <c r="P203" s="5">
        <f>ROUND(Source!EM184,O203)</f>
        <v>0</v>
      </c>
      <c r="Q203" s="5"/>
      <c r="R203" s="5"/>
      <c r="S203" s="5"/>
      <c r="T203" s="5"/>
      <c r="U203" s="5"/>
      <c r="V203" s="5"/>
      <c r="W203" s="5"/>
    </row>
    <row r="204" spans="1:23" x14ac:dyDescent="0.2">
      <c r="A204" s="5">
        <v>50</v>
      </c>
      <c r="B204" s="5">
        <v>0</v>
      </c>
      <c r="C204" s="5">
        <v>0</v>
      </c>
      <c r="D204" s="5">
        <v>1</v>
      </c>
      <c r="E204" s="5">
        <v>230</v>
      </c>
      <c r="F204" s="5">
        <f>ROUND(Source!BA184,O204)</f>
        <v>0</v>
      </c>
      <c r="G204" s="5" t="s">
        <v>167</v>
      </c>
      <c r="H204" s="5" t="s">
        <v>168</v>
      </c>
      <c r="I204" s="5"/>
      <c r="J204" s="5"/>
      <c r="K204" s="5">
        <v>230</v>
      </c>
      <c r="L204" s="5">
        <v>19</v>
      </c>
      <c r="M204" s="5">
        <v>3</v>
      </c>
      <c r="N204" s="5" t="s">
        <v>3</v>
      </c>
      <c r="O204" s="5">
        <v>2</v>
      </c>
      <c r="P204" s="5">
        <f>ROUND(Source!ES184,O204)</f>
        <v>0</v>
      </c>
      <c r="Q204" s="5"/>
      <c r="R204" s="5"/>
      <c r="S204" s="5"/>
      <c r="T204" s="5"/>
      <c r="U204" s="5"/>
      <c r="V204" s="5"/>
      <c r="W204" s="5"/>
    </row>
    <row r="205" spans="1:23" x14ac:dyDescent="0.2">
      <c r="A205" s="5">
        <v>50</v>
      </c>
      <c r="B205" s="5">
        <v>0</v>
      </c>
      <c r="C205" s="5">
        <v>0</v>
      </c>
      <c r="D205" s="5">
        <v>1</v>
      </c>
      <c r="E205" s="5">
        <v>206</v>
      </c>
      <c r="F205" s="5">
        <f>ROUND(Source!T184,O205)</f>
        <v>0</v>
      </c>
      <c r="G205" s="5" t="s">
        <v>169</v>
      </c>
      <c r="H205" s="5" t="s">
        <v>170</v>
      </c>
      <c r="I205" s="5"/>
      <c r="J205" s="5"/>
      <c r="K205" s="5">
        <v>206</v>
      </c>
      <c r="L205" s="5">
        <v>20</v>
      </c>
      <c r="M205" s="5">
        <v>3</v>
      </c>
      <c r="N205" s="5" t="s">
        <v>3</v>
      </c>
      <c r="O205" s="5">
        <v>2</v>
      </c>
      <c r="P205" s="5">
        <f>ROUND(Source!DL184,O205)</f>
        <v>0</v>
      </c>
      <c r="Q205" s="5"/>
      <c r="R205" s="5"/>
      <c r="S205" s="5"/>
      <c r="T205" s="5"/>
      <c r="U205" s="5"/>
      <c r="V205" s="5"/>
      <c r="W205" s="5"/>
    </row>
    <row r="206" spans="1:23" x14ac:dyDescent="0.2">
      <c r="A206" s="5">
        <v>50</v>
      </c>
      <c r="B206" s="5">
        <v>0</v>
      </c>
      <c r="C206" s="5">
        <v>0</v>
      </c>
      <c r="D206" s="5">
        <v>1</v>
      </c>
      <c r="E206" s="5">
        <v>207</v>
      </c>
      <c r="F206" s="5">
        <f>Source!U184</f>
        <v>571.06245804999992</v>
      </c>
      <c r="G206" s="5" t="s">
        <v>171</v>
      </c>
      <c r="H206" s="5" t="s">
        <v>172</v>
      </c>
      <c r="I206" s="5"/>
      <c r="J206" s="5"/>
      <c r="K206" s="5">
        <v>207</v>
      </c>
      <c r="L206" s="5">
        <v>21</v>
      </c>
      <c r="M206" s="5">
        <v>3</v>
      </c>
      <c r="N206" s="5" t="s">
        <v>3</v>
      </c>
      <c r="O206" s="5">
        <v>-1</v>
      </c>
      <c r="P206" s="5">
        <f>Source!DM184</f>
        <v>571.06245804999992</v>
      </c>
      <c r="Q206" s="5"/>
      <c r="R206" s="5"/>
      <c r="S206" s="5"/>
      <c r="T206" s="5"/>
      <c r="U206" s="5"/>
      <c r="V206" s="5"/>
      <c r="W206" s="5"/>
    </row>
    <row r="207" spans="1:23" x14ac:dyDescent="0.2">
      <c r="A207" s="5">
        <v>50</v>
      </c>
      <c r="B207" s="5">
        <v>0</v>
      </c>
      <c r="C207" s="5">
        <v>0</v>
      </c>
      <c r="D207" s="5">
        <v>1</v>
      </c>
      <c r="E207" s="5">
        <v>208</v>
      </c>
      <c r="F207" s="5">
        <f>Source!V184</f>
        <v>25.657366</v>
      </c>
      <c r="G207" s="5" t="s">
        <v>173</v>
      </c>
      <c r="H207" s="5" t="s">
        <v>174</v>
      </c>
      <c r="I207" s="5"/>
      <c r="J207" s="5"/>
      <c r="K207" s="5">
        <v>208</v>
      </c>
      <c r="L207" s="5">
        <v>22</v>
      </c>
      <c r="M207" s="5">
        <v>3</v>
      </c>
      <c r="N207" s="5" t="s">
        <v>3</v>
      </c>
      <c r="O207" s="5">
        <v>-1</v>
      </c>
      <c r="P207" s="5">
        <f>Source!DN184</f>
        <v>25.657366</v>
      </c>
      <c r="Q207" s="5"/>
      <c r="R207" s="5"/>
      <c r="S207" s="5"/>
      <c r="T207" s="5"/>
      <c r="U207" s="5"/>
      <c r="V207" s="5"/>
      <c r="W207" s="5"/>
    </row>
    <row r="208" spans="1:23" x14ac:dyDescent="0.2">
      <c r="A208" s="5">
        <v>50</v>
      </c>
      <c r="B208" s="5">
        <v>0</v>
      </c>
      <c r="C208" s="5">
        <v>0</v>
      </c>
      <c r="D208" s="5">
        <v>1</v>
      </c>
      <c r="E208" s="5">
        <v>209</v>
      </c>
      <c r="F208" s="5">
        <f>ROUND(Source!W184,O208)</f>
        <v>805.18</v>
      </c>
      <c r="G208" s="5" t="s">
        <v>175</v>
      </c>
      <c r="H208" s="5" t="s">
        <v>176</v>
      </c>
      <c r="I208" s="5"/>
      <c r="J208" s="5"/>
      <c r="K208" s="5">
        <v>209</v>
      </c>
      <c r="L208" s="5">
        <v>23</v>
      </c>
      <c r="M208" s="5">
        <v>3</v>
      </c>
      <c r="N208" s="5" t="s">
        <v>3</v>
      </c>
      <c r="O208" s="5">
        <v>2</v>
      </c>
      <c r="P208" s="5">
        <f>ROUND(Source!DO184,O208)</f>
        <v>805.18</v>
      </c>
      <c r="Q208" s="5"/>
      <c r="R208" s="5"/>
      <c r="S208" s="5"/>
      <c r="T208" s="5"/>
      <c r="U208" s="5"/>
      <c r="V208" s="5"/>
      <c r="W208" s="5"/>
    </row>
    <row r="209" spans="1:255" x14ac:dyDescent="0.2">
      <c r="A209" s="5">
        <v>50</v>
      </c>
      <c r="B209" s="5">
        <v>0</v>
      </c>
      <c r="C209" s="5">
        <v>0</v>
      </c>
      <c r="D209" s="5">
        <v>1</v>
      </c>
      <c r="E209" s="5">
        <v>210</v>
      </c>
      <c r="F209" s="5">
        <f>ROUND(Source!X184,O209)</f>
        <v>172336.32</v>
      </c>
      <c r="G209" s="5" t="s">
        <v>177</v>
      </c>
      <c r="H209" s="5" t="s">
        <v>178</v>
      </c>
      <c r="I209" s="5"/>
      <c r="J209" s="5"/>
      <c r="K209" s="5">
        <v>210</v>
      </c>
      <c r="L209" s="5">
        <v>24</v>
      </c>
      <c r="M209" s="5">
        <v>3</v>
      </c>
      <c r="N209" s="5" t="s">
        <v>3</v>
      </c>
      <c r="O209" s="5">
        <v>2</v>
      </c>
      <c r="P209" s="5">
        <f>ROUND(Source!DP184,O209)</f>
        <v>189765.67</v>
      </c>
      <c r="Q209" s="5"/>
      <c r="R209" s="5"/>
      <c r="S209" s="5"/>
      <c r="T209" s="5"/>
      <c r="U209" s="5"/>
      <c r="V209" s="5"/>
      <c r="W209" s="5"/>
    </row>
    <row r="210" spans="1:255" x14ac:dyDescent="0.2">
      <c r="A210" s="5">
        <v>50</v>
      </c>
      <c r="B210" s="5">
        <v>0</v>
      </c>
      <c r="C210" s="5">
        <v>0</v>
      </c>
      <c r="D210" s="5">
        <v>1</v>
      </c>
      <c r="E210" s="5">
        <v>211</v>
      </c>
      <c r="F210" s="5">
        <f>ROUND(Source!Y184,O210)</f>
        <v>107828.28</v>
      </c>
      <c r="G210" s="5" t="s">
        <v>179</v>
      </c>
      <c r="H210" s="5" t="s">
        <v>180</v>
      </c>
      <c r="I210" s="5"/>
      <c r="J210" s="5"/>
      <c r="K210" s="5">
        <v>211</v>
      </c>
      <c r="L210" s="5">
        <v>25</v>
      </c>
      <c r="M210" s="5">
        <v>3</v>
      </c>
      <c r="N210" s="5" t="s">
        <v>3</v>
      </c>
      <c r="O210" s="5">
        <v>2</v>
      </c>
      <c r="P210" s="5">
        <f>ROUND(Source!DQ184,O210)</f>
        <v>118733.59</v>
      </c>
      <c r="Q210" s="5"/>
      <c r="R210" s="5"/>
      <c r="S210" s="5"/>
      <c r="T210" s="5"/>
      <c r="U210" s="5"/>
      <c r="V210" s="5"/>
      <c r="W210" s="5"/>
    </row>
    <row r="211" spans="1:255" x14ac:dyDescent="0.2">
      <c r="A211" s="5">
        <v>50</v>
      </c>
      <c r="B211" s="5">
        <v>0</v>
      </c>
      <c r="C211" s="5">
        <v>0</v>
      </c>
      <c r="D211" s="5">
        <v>1</v>
      </c>
      <c r="E211" s="5">
        <v>224</v>
      </c>
      <c r="F211" s="5">
        <f>ROUND(Source!AR184,O211)</f>
        <v>635293.06000000006</v>
      </c>
      <c r="G211" s="5" t="s">
        <v>181</v>
      </c>
      <c r="H211" s="5" t="s">
        <v>182</v>
      </c>
      <c r="I211" s="5"/>
      <c r="J211" s="5"/>
      <c r="K211" s="5">
        <v>224</v>
      </c>
      <c r="L211" s="5">
        <v>26</v>
      </c>
      <c r="M211" s="5">
        <v>3</v>
      </c>
      <c r="N211" s="5" t="s">
        <v>3</v>
      </c>
      <c r="O211" s="5">
        <v>2</v>
      </c>
      <c r="P211" s="5">
        <f>ROUND(Source!EJ184,O211)</f>
        <v>677730.48</v>
      </c>
      <c r="Q211" s="5"/>
      <c r="R211" s="5"/>
      <c r="S211" s="5"/>
      <c r="T211" s="5"/>
      <c r="U211" s="5"/>
      <c r="V211" s="5"/>
      <c r="W211" s="5"/>
    </row>
    <row r="212" spans="1:255" x14ac:dyDescent="0.2">
      <c r="A212" s="5">
        <v>50</v>
      </c>
      <c r="B212" s="5">
        <v>1</v>
      </c>
      <c r="C212" s="5">
        <v>0</v>
      </c>
      <c r="D212" s="5">
        <v>2</v>
      </c>
      <c r="E212" s="5">
        <v>0</v>
      </c>
      <c r="F212" s="5">
        <f>ROUND(F186+F209+F210,O212)</f>
        <v>635293.06000000006</v>
      </c>
      <c r="G212" s="5" t="s">
        <v>183</v>
      </c>
      <c r="H212" s="5" t="s">
        <v>184</v>
      </c>
      <c r="I212" s="5"/>
      <c r="J212" s="5"/>
      <c r="K212" s="5">
        <v>212</v>
      </c>
      <c r="L212" s="5">
        <v>27</v>
      </c>
      <c r="M212" s="5">
        <v>0</v>
      </c>
      <c r="N212" s="5" t="s">
        <v>3</v>
      </c>
      <c r="O212" s="5">
        <v>2</v>
      </c>
      <c r="P212" s="5">
        <f>ROUND(P186+P209+P210,O212)</f>
        <v>677730.48</v>
      </c>
      <c r="Q212" s="5"/>
      <c r="R212" s="5"/>
      <c r="S212" s="5"/>
      <c r="T212" s="5"/>
      <c r="U212" s="5"/>
      <c r="V212" s="5"/>
      <c r="W212" s="5"/>
    </row>
    <row r="213" spans="1:255" x14ac:dyDescent="0.2">
      <c r="A213" s="5">
        <v>50</v>
      </c>
      <c r="B213" s="5">
        <v>1</v>
      </c>
      <c r="C213" s="5">
        <v>0</v>
      </c>
      <c r="D213" s="5">
        <v>2</v>
      </c>
      <c r="E213" s="5">
        <v>0</v>
      </c>
      <c r="F213" s="5">
        <f>ROUND(F212*0.2,O213)</f>
        <v>127058.61</v>
      </c>
      <c r="G213" s="5" t="s">
        <v>185</v>
      </c>
      <c r="H213" s="5" t="s">
        <v>186</v>
      </c>
      <c r="I213" s="5"/>
      <c r="J213" s="5"/>
      <c r="K213" s="5">
        <v>212</v>
      </c>
      <c r="L213" s="5">
        <v>28</v>
      </c>
      <c r="M213" s="5">
        <v>0</v>
      </c>
      <c r="N213" s="5" t="s">
        <v>3</v>
      </c>
      <c r="O213" s="5">
        <v>2</v>
      </c>
      <c r="P213" s="5">
        <f>ROUND(P212*0.2,O213)</f>
        <v>135546.1</v>
      </c>
      <c r="Q213" s="5"/>
      <c r="R213" s="5"/>
      <c r="S213" s="5"/>
      <c r="T213" s="5"/>
      <c r="U213" s="5"/>
      <c r="V213" s="5"/>
      <c r="W213" s="5"/>
    </row>
    <row r="214" spans="1:255" x14ac:dyDescent="0.2">
      <c r="A214" s="5">
        <v>50</v>
      </c>
      <c r="B214" s="5">
        <v>1</v>
      </c>
      <c r="C214" s="5">
        <v>0</v>
      </c>
      <c r="D214" s="5">
        <v>2</v>
      </c>
      <c r="E214" s="5">
        <v>213</v>
      </c>
      <c r="F214" s="5">
        <f>ROUND(F212+F213,O214)</f>
        <v>762351.67</v>
      </c>
      <c r="G214" s="5" t="s">
        <v>187</v>
      </c>
      <c r="H214" s="5" t="s">
        <v>181</v>
      </c>
      <c r="I214" s="5"/>
      <c r="J214" s="5"/>
      <c r="K214" s="5">
        <v>212</v>
      </c>
      <c r="L214" s="5">
        <v>29</v>
      </c>
      <c r="M214" s="5">
        <v>0</v>
      </c>
      <c r="N214" s="5" t="s">
        <v>3</v>
      </c>
      <c r="O214" s="5">
        <v>2</v>
      </c>
      <c r="P214" s="5">
        <f>ROUND(P212+P213,O214)</f>
        <v>813276.58</v>
      </c>
      <c r="Q214" s="5"/>
      <c r="R214" s="5"/>
      <c r="S214" s="5"/>
      <c r="T214" s="5"/>
      <c r="U214" s="5"/>
      <c r="V214" s="5"/>
      <c r="W214" s="5"/>
    </row>
    <row r="216" spans="1:255" x14ac:dyDescent="0.2">
      <c r="A216" s="1">
        <v>4</v>
      </c>
      <c r="B216" s="1">
        <v>1</v>
      </c>
      <c r="C216" s="1"/>
      <c r="D216" s="1">
        <f>ROW(A295)</f>
        <v>295</v>
      </c>
      <c r="E216" s="1"/>
      <c r="F216" s="1" t="s">
        <v>13</v>
      </c>
      <c r="G216" s="1" t="s">
        <v>291</v>
      </c>
      <c r="H216" s="1" t="s">
        <v>3</v>
      </c>
      <c r="I216" s="1">
        <v>0</v>
      </c>
      <c r="J216" s="1"/>
      <c r="K216" s="1"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 t="s">
        <v>3</v>
      </c>
      <c r="V216" s="1">
        <v>0</v>
      </c>
      <c r="W216" s="1"/>
      <c r="X216" s="1"/>
      <c r="Y216" s="1"/>
      <c r="Z216" s="1"/>
      <c r="AA216" s="1"/>
      <c r="AB216" s="1" t="s">
        <v>3</v>
      </c>
      <c r="AC216" s="1" t="s">
        <v>3</v>
      </c>
      <c r="AD216" s="1" t="s">
        <v>3</v>
      </c>
      <c r="AE216" s="1" t="s">
        <v>3</v>
      </c>
      <c r="AF216" s="1" t="s">
        <v>3</v>
      </c>
      <c r="AG216" s="1" t="s">
        <v>3</v>
      </c>
      <c r="AH216" s="1"/>
      <c r="AI216" s="1"/>
      <c r="AJ216" s="1"/>
      <c r="AK216" s="1"/>
      <c r="AL216" s="1"/>
      <c r="AM216" s="1"/>
      <c r="AN216" s="1"/>
      <c r="AO216" s="1"/>
      <c r="AP216" s="1" t="s">
        <v>3</v>
      </c>
      <c r="AQ216" s="1" t="s">
        <v>3</v>
      </c>
      <c r="AR216" s="1" t="s">
        <v>3</v>
      </c>
      <c r="AS216" s="1"/>
      <c r="AT216" s="1"/>
      <c r="AU216" s="1"/>
      <c r="AV216" s="1"/>
      <c r="AW216" s="1"/>
      <c r="AX216" s="1"/>
      <c r="AY216" s="1"/>
      <c r="AZ216" s="1" t="s">
        <v>3</v>
      </c>
      <c r="BA216" s="1"/>
      <c r="BB216" s="1" t="s">
        <v>3</v>
      </c>
      <c r="BC216" s="1" t="s">
        <v>3</v>
      </c>
      <c r="BD216" s="1" t="s">
        <v>3</v>
      </c>
      <c r="BE216" s="1" t="s">
        <v>3</v>
      </c>
      <c r="BF216" s="1" t="s">
        <v>3</v>
      </c>
      <c r="BG216" s="1" t="s">
        <v>3</v>
      </c>
      <c r="BH216" s="1" t="s">
        <v>3</v>
      </c>
      <c r="BI216" s="1" t="s">
        <v>3</v>
      </c>
      <c r="BJ216" s="1" t="s">
        <v>3</v>
      </c>
      <c r="BK216" s="1" t="s">
        <v>3</v>
      </c>
      <c r="BL216" s="1" t="s">
        <v>3</v>
      </c>
      <c r="BM216" s="1" t="s">
        <v>3</v>
      </c>
      <c r="BN216" s="1" t="s">
        <v>3</v>
      </c>
      <c r="BO216" s="1" t="s">
        <v>3</v>
      </c>
      <c r="BP216" s="1" t="s">
        <v>3</v>
      </c>
      <c r="BQ216" s="1"/>
      <c r="BR216" s="1"/>
      <c r="BS216" s="1"/>
      <c r="BT216" s="1"/>
      <c r="BU216" s="1"/>
      <c r="BV216" s="1"/>
      <c r="BW216" s="1"/>
      <c r="BX216" s="1">
        <v>0</v>
      </c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>
        <v>0</v>
      </c>
    </row>
    <row r="218" spans="1:255" x14ac:dyDescent="0.2">
      <c r="A218" s="3">
        <v>52</v>
      </c>
      <c r="B218" s="3">
        <f t="shared" ref="B218:G218" si="212">B295</f>
        <v>1</v>
      </c>
      <c r="C218" s="3">
        <f t="shared" si="212"/>
        <v>4</v>
      </c>
      <c r="D218" s="3">
        <f t="shared" si="212"/>
        <v>216</v>
      </c>
      <c r="E218" s="3">
        <f t="shared" si="212"/>
        <v>0</v>
      </c>
      <c r="F218" s="3" t="str">
        <f t="shared" si="212"/>
        <v>Новый раздел</v>
      </c>
      <c r="G218" s="3" t="str">
        <f t="shared" si="212"/>
        <v>Газоны</v>
      </c>
      <c r="H218" s="3"/>
      <c r="I218" s="3"/>
      <c r="J218" s="3"/>
      <c r="K218" s="3"/>
      <c r="L218" s="3"/>
      <c r="M218" s="3"/>
      <c r="N218" s="3"/>
      <c r="O218" s="3">
        <f t="shared" ref="O218:AT218" si="213">O295</f>
        <v>65333.08</v>
      </c>
      <c r="P218" s="3">
        <f t="shared" si="213"/>
        <v>41316.61</v>
      </c>
      <c r="Q218" s="3">
        <f t="shared" si="213"/>
        <v>1737.33</v>
      </c>
      <c r="R218" s="3">
        <f t="shared" si="213"/>
        <v>787.54</v>
      </c>
      <c r="S218" s="3">
        <f t="shared" si="213"/>
        <v>22279.14</v>
      </c>
      <c r="T218" s="3">
        <f t="shared" si="213"/>
        <v>0</v>
      </c>
      <c r="U218" s="3">
        <f t="shared" si="213"/>
        <v>94.830512249999984</v>
      </c>
      <c r="V218" s="3">
        <f t="shared" si="213"/>
        <v>2.4285975</v>
      </c>
      <c r="W218" s="3">
        <f t="shared" si="213"/>
        <v>67.63</v>
      </c>
      <c r="X218" s="3">
        <f t="shared" si="213"/>
        <v>24058.75</v>
      </c>
      <c r="Y218" s="3">
        <f t="shared" si="213"/>
        <v>15314.66</v>
      </c>
      <c r="Z218" s="3">
        <f t="shared" si="213"/>
        <v>0</v>
      </c>
      <c r="AA218" s="3">
        <f t="shared" si="213"/>
        <v>0</v>
      </c>
      <c r="AB218" s="3">
        <f t="shared" si="213"/>
        <v>65333.08</v>
      </c>
      <c r="AC218" s="3">
        <f t="shared" si="213"/>
        <v>41316.61</v>
      </c>
      <c r="AD218" s="3">
        <f t="shared" si="213"/>
        <v>1737.33</v>
      </c>
      <c r="AE218" s="3">
        <f t="shared" si="213"/>
        <v>787.54</v>
      </c>
      <c r="AF218" s="3">
        <f t="shared" si="213"/>
        <v>22279.14</v>
      </c>
      <c r="AG218" s="3">
        <f t="shared" si="213"/>
        <v>0</v>
      </c>
      <c r="AH218" s="3">
        <f t="shared" si="213"/>
        <v>94.830512249999984</v>
      </c>
      <c r="AI218" s="3">
        <f t="shared" si="213"/>
        <v>2.4285975</v>
      </c>
      <c r="AJ218" s="3">
        <f t="shared" si="213"/>
        <v>67.63</v>
      </c>
      <c r="AK218" s="3">
        <f t="shared" si="213"/>
        <v>24058.75</v>
      </c>
      <c r="AL218" s="3">
        <f t="shared" si="213"/>
        <v>15314.66</v>
      </c>
      <c r="AM218" s="3">
        <f t="shared" si="213"/>
        <v>0</v>
      </c>
      <c r="AN218" s="3">
        <f t="shared" si="213"/>
        <v>0</v>
      </c>
      <c r="AO218" s="3">
        <f t="shared" si="213"/>
        <v>0</v>
      </c>
      <c r="AP218" s="3">
        <f t="shared" si="213"/>
        <v>0</v>
      </c>
      <c r="AQ218" s="3">
        <f t="shared" si="213"/>
        <v>0</v>
      </c>
      <c r="AR218" s="3">
        <f t="shared" si="213"/>
        <v>104706.49</v>
      </c>
      <c r="AS218" s="3">
        <f t="shared" si="213"/>
        <v>104706.49</v>
      </c>
      <c r="AT218" s="3">
        <f t="shared" si="213"/>
        <v>0</v>
      </c>
      <c r="AU218" s="3">
        <f t="shared" ref="AU218:BZ218" si="214">AU295</f>
        <v>0</v>
      </c>
      <c r="AV218" s="3">
        <f t="shared" si="214"/>
        <v>41316.61</v>
      </c>
      <c r="AW218" s="3">
        <f t="shared" si="214"/>
        <v>41316.61</v>
      </c>
      <c r="AX218" s="3">
        <f t="shared" si="214"/>
        <v>0</v>
      </c>
      <c r="AY218" s="3">
        <f t="shared" si="214"/>
        <v>41316.61</v>
      </c>
      <c r="AZ218" s="3">
        <f t="shared" si="214"/>
        <v>0</v>
      </c>
      <c r="BA218" s="3">
        <f t="shared" si="214"/>
        <v>0</v>
      </c>
      <c r="BB218" s="3">
        <f t="shared" si="214"/>
        <v>0</v>
      </c>
      <c r="BC218" s="3">
        <f t="shared" si="214"/>
        <v>0</v>
      </c>
      <c r="BD218" s="3">
        <f t="shared" si="214"/>
        <v>0</v>
      </c>
      <c r="BE218" s="3">
        <f t="shared" si="214"/>
        <v>0</v>
      </c>
      <c r="BF218" s="3">
        <f t="shared" si="214"/>
        <v>0</v>
      </c>
      <c r="BG218" s="3">
        <f t="shared" si="214"/>
        <v>0</v>
      </c>
      <c r="BH218" s="3">
        <f t="shared" si="214"/>
        <v>0</v>
      </c>
      <c r="BI218" s="3">
        <f t="shared" si="214"/>
        <v>0</v>
      </c>
      <c r="BJ218" s="3">
        <f t="shared" si="214"/>
        <v>0</v>
      </c>
      <c r="BK218" s="3">
        <f t="shared" si="214"/>
        <v>0</v>
      </c>
      <c r="BL218" s="3">
        <f t="shared" si="214"/>
        <v>0</v>
      </c>
      <c r="BM218" s="3">
        <f t="shared" si="214"/>
        <v>0</v>
      </c>
      <c r="BN218" s="3">
        <f t="shared" si="214"/>
        <v>0</v>
      </c>
      <c r="BO218" s="3">
        <f t="shared" si="214"/>
        <v>0</v>
      </c>
      <c r="BP218" s="3">
        <f t="shared" si="214"/>
        <v>0</v>
      </c>
      <c r="BQ218" s="3">
        <f t="shared" si="214"/>
        <v>0</v>
      </c>
      <c r="BR218" s="3">
        <f t="shared" si="214"/>
        <v>0</v>
      </c>
      <c r="BS218" s="3">
        <f t="shared" si="214"/>
        <v>0</v>
      </c>
      <c r="BT218" s="3">
        <f t="shared" si="214"/>
        <v>0</v>
      </c>
      <c r="BU218" s="3">
        <f t="shared" si="214"/>
        <v>0</v>
      </c>
      <c r="BV218" s="3">
        <f t="shared" si="214"/>
        <v>0</v>
      </c>
      <c r="BW218" s="3">
        <f t="shared" si="214"/>
        <v>0</v>
      </c>
      <c r="BX218" s="3">
        <f t="shared" si="214"/>
        <v>0</v>
      </c>
      <c r="BY218" s="3">
        <f t="shared" si="214"/>
        <v>0</v>
      </c>
      <c r="BZ218" s="3">
        <f t="shared" si="214"/>
        <v>0</v>
      </c>
      <c r="CA218" s="3">
        <f t="shared" ref="CA218:DF218" si="215">CA295</f>
        <v>104706.49</v>
      </c>
      <c r="CB218" s="3">
        <f t="shared" si="215"/>
        <v>104706.49</v>
      </c>
      <c r="CC218" s="3">
        <f t="shared" si="215"/>
        <v>0</v>
      </c>
      <c r="CD218" s="3">
        <f t="shared" si="215"/>
        <v>0</v>
      </c>
      <c r="CE218" s="3">
        <f t="shared" si="215"/>
        <v>41316.61</v>
      </c>
      <c r="CF218" s="3">
        <f t="shared" si="215"/>
        <v>41316.61</v>
      </c>
      <c r="CG218" s="3">
        <f t="shared" si="215"/>
        <v>0</v>
      </c>
      <c r="CH218" s="3">
        <f t="shared" si="215"/>
        <v>41316.61</v>
      </c>
      <c r="CI218" s="3">
        <f t="shared" si="215"/>
        <v>0</v>
      </c>
      <c r="CJ218" s="3">
        <f t="shared" si="215"/>
        <v>0</v>
      </c>
      <c r="CK218" s="3">
        <f t="shared" si="215"/>
        <v>0</v>
      </c>
      <c r="CL218" s="3">
        <f t="shared" si="215"/>
        <v>0</v>
      </c>
      <c r="CM218" s="3">
        <f t="shared" si="215"/>
        <v>0</v>
      </c>
      <c r="CN218" s="3">
        <f t="shared" si="215"/>
        <v>0</v>
      </c>
      <c r="CO218" s="3">
        <f t="shared" si="215"/>
        <v>0</v>
      </c>
      <c r="CP218" s="3">
        <f t="shared" si="215"/>
        <v>0</v>
      </c>
      <c r="CQ218" s="3">
        <f t="shared" si="215"/>
        <v>0</v>
      </c>
      <c r="CR218" s="3">
        <f t="shared" si="215"/>
        <v>0</v>
      </c>
      <c r="CS218" s="3">
        <f t="shared" si="215"/>
        <v>0</v>
      </c>
      <c r="CT218" s="3">
        <f t="shared" si="215"/>
        <v>0</v>
      </c>
      <c r="CU218" s="3">
        <f t="shared" si="215"/>
        <v>0</v>
      </c>
      <c r="CV218" s="3">
        <f t="shared" si="215"/>
        <v>0</v>
      </c>
      <c r="CW218" s="3">
        <f t="shared" si="215"/>
        <v>0</v>
      </c>
      <c r="CX218" s="3">
        <f t="shared" si="215"/>
        <v>0</v>
      </c>
      <c r="CY218" s="3">
        <f t="shared" si="215"/>
        <v>0</v>
      </c>
      <c r="CZ218" s="3">
        <f t="shared" si="215"/>
        <v>0</v>
      </c>
      <c r="DA218" s="3">
        <f t="shared" si="215"/>
        <v>0</v>
      </c>
      <c r="DB218" s="3">
        <f t="shared" si="215"/>
        <v>0</v>
      </c>
      <c r="DC218" s="3">
        <f t="shared" si="215"/>
        <v>0</v>
      </c>
      <c r="DD218" s="3">
        <f t="shared" si="215"/>
        <v>0</v>
      </c>
      <c r="DE218" s="3">
        <f t="shared" si="215"/>
        <v>0</v>
      </c>
      <c r="DF218" s="3">
        <f t="shared" si="215"/>
        <v>0</v>
      </c>
      <c r="DG218" s="4">
        <f t="shared" ref="DG218:EL218" si="216">DG295</f>
        <v>68626.87</v>
      </c>
      <c r="DH218" s="4">
        <f t="shared" si="216"/>
        <v>42249.05</v>
      </c>
      <c r="DI218" s="4">
        <f t="shared" si="216"/>
        <v>1845.48</v>
      </c>
      <c r="DJ218" s="4">
        <f t="shared" si="216"/>
        <v>867.19</v>
      </c>
      <c r="DK218" s="4">
        <f t="shared" si="216"/>
        <v>24532.34</v>
      </c>
      <c r="DL218" s="4">
        <f t="shared" si="216"/>
        <v>0</v>
      </c>
      <c r="DM218" s="4">
        <f t="shared" si="216"/>
        <v>94.830512249999984</v>
      </c>
      <c r="DN218" s="4">
        <f t="shared" si="216"/>
        <v>2.4285975</v>
      </c>
      <c r="DO218" s="4">
        <f t="shared" si="216"/>
        <v>67.63</v>
      </c>
      <c r="DP218" s="4">
        <f t="shared" si="216"/>
        <v>26491.94</v>
      </c>
      <c r="DQ218" s="4">
        <f t="shared" si="216"/>
        <v>16863.490000000002</v>
      </c>
      <c r="DR218" s="4">
        <f t="shared" si="216"/>
        <v>0</v>
      </c>
      <c r="DS218" s="4">
        <f t="shared" si="216"/>
        <v>0</v>
      </c>
      <c r="DT218" s="4">
        <f t="shared" si="216"/>
        <v>68626.87</v>
      </c>
      <c r="DU218" s="4">
        <f t="shared" si="216"/>
        <v>42249.05</v>
      </c>
      <c r="DV218" s="4">
        <f t="shared" si="216"/>
        <v>1845.48</v>
      </c>
      <c r="DW218" s="4">
        <f t="shared" si="216"/>
        <v>867.19</v>
      </c>
      <c r="DX218" s="4">
        <f t="shared" si="216"/>
        <v>24532.34</v>
      </c>
      <c r="DY218" s="4">
        <f t="shared" si="216"/>
        <v>0</v>
      </c>
      <c r="DZ218" s="4">
        <f t="shared" si="216"/>
        <v>94.830512249999984</v>
      </c>
      <c r="EA218" s="4">
        <f t="shared" si="216"/>
        <v>2.4285975</v>
      </c>
      <c r="EB218" s="4">
        <f t="shared" si="216"/>
        <v>67.63</v>
      </c>
      <c r="EC218" s="4">
        <f t="shared" si="216"/>
        <v>26491.94</v>
      </c>
      <c r="ED218" s="4">
        <f t="shared" si="216"/>
        <v>16863.490000000002</v>
      </c>
      <c r="EE218" s="4">
        <f t="shared" si="216"/>
        <v>0</v>
      </c>
      <c r="EF218" s="4">
        <f t="shared" si="216"/>
        <v>0</v>
      </c>
      <c r="EG218" s="4">
        <f t="shared" si="216"/>
        <v>0</v>
      </c>
      <c r="EH218" s="4">
        <f t="shared" si="216"/>
        <v>0</v>
      </c>
      <c r="EI218" s="4">
        <f t="shared" si="216"/>
        <v>0</v>
      </c>
      <c r="EJ218" s="4">
        <f t="shared" si="216"/>
        <v>111982.3</v>
      </c>
      <c r="EK218" s="4">
        <f t="shared" si="216"/>
        <v>111982.3</v>
      </c>
      <c r="EL218" s="4">
        <f t="shared" si="216"/>
        <v>0</v>
      </c>
      <c r="EM218" s="4">
        <f t="shared" ref="EM218:FR218" si="217">EM295</f>
        <v>0</v>
      </c>
      <c r="EN218" s="4">
        <f t="shared" si="217"/>
        <v>42249.05</v>
      </c>
      <c r="EO218" s="4">
        <f t="shared" si="217"/>
        <v>42249.05</v>
      </c>
      <c r="EP218" s="4">
        <f t="shared" si="217"/>
        <v>0</v>
      </c>
      <c r="EQ218" s="4">
        <f t="shared" si="217"/>
        <v>42249.05</v>
      </c>
      <c r="ER218" s="4">
        <f t="shared" si="217"/>
        <v>0</v>
      </c>
      <c r="ES218" s="4">
        <f t="shared" si="217"/>
        <v>0</v>
      </c>
      <c r="ET218" s="4">
        <f t="shared" si="217"/>
        <v>0</v>
      </c>
      <c r="EU218" s="4">
        <f t="shared" si="217"/>
        <v>0</v>
      </c>
      <c r="EV218" s="4">
        <f t="shared" si="217"/>
        <v>0</v>
      </c>
      <c r="EW218" s="4">
        <f t="shared" si="217"/>
        <v>0</v>
      </c>
      <c r="EX218" s="4">
        <f t="shared" si="217"/>
        <v>0</v>
      </c>
      <c r="EY218" s="4">
        <f t="shared" si="217"/>
        <v>0</v>
      </c>
      <c r="EZ218" s="4">
        <f t="shared" si="217"/>
        <v>0</v>
      </c>
      <c r="FA218" s="4">
        <f t="shared" si="217"/>
        <v>0</v>
      </c>
      <c r="FB218" s="4">
        <f t="shared" si="217"/>
        <v>0</v>
      </c>
      <c r="FC218" s="4">
        <f t="shared" si="217"/>
        <v>0</v>
      </c>
      <c r="FD218" s="4">
        <f t="shared" si="217"/>
        <v>0</v>
      </c>
      <c r="FE218" s="4">
        <f t="shared" si="217"/>
        <v>0</v>
      </c>
      <c r="FF218" s="4">
        <f t="shared" si="217"/>
        <v>0</v>
      </c>
      <c r="FG218" s="4">
        <f t="shared" si="217"/>
        <v>0</v>
      </c>
      <c r="FH218" s="4">
        <f t="shared" si="217"/>
        <v>0</v>
      </c>
      <c r="FI218" s="4">
        <f t="shared" si="217"/>
        <v>0</v>
      </c>
      <c r="FJ218" s="4">
        <f t="shared" si="217"/>
        <v>0</v>
      </c>
      <c r="FK218" s="4">
        <f t="shared" si="217"/>
        <v>0</v>
      </c>
      <c r="FL218" s="4">
        <f t="shared" si="217"/>
        <v>0</v>
      </c>
      <c r="FM218" s="4">
        <f t="shared" si="217"/>
        <v>0</v>
      </c>
      <c r="FN218" s="4">
        <f t="shared" si="217"/>
        <v>0</v>
      </c>
      <c r="FO218" s="4">
        <f t="shared" si="217"/>
        <v>0</v>
      </c>
      <c r="FP218" s="4">
        <f t="shared" si="217"/>
        <v>0</v>
      </c>
      <c r="FQ218" s="4">
        <f t="shared" si="217"/>
        <v>0</v>
      </c>
      <c r="FR218" s="4">
        <f t="shared" si="217"/>
        <v>0</v>
      </c>
      <c r="FS218" s="4">
        <f t="shared" ref="FS218:GX218" si="218">FS295</f>
        <v>111982.3</v>
      </c>
      <c r="FT218" s="4">
        <f t="shared" si="218"/>
        <v>111982.3</v>
      </c>
      <c r="FU218" s="4">
        <f t="shared" si="218"/>
        <v>0</v>
      </c>
      <c r="FV218" s="4">
        <f t="shared" si="218"/>
        <v>0</v>
      </c>
      <c r="FW218" s="4">
        <f t="shared" si="218"/>
        <v>42249.05</v>
      </c>
      <c r="FX218" s="4">
        <f t="shared" si="218"/>
        <v>42249.05</v>
      </c>
      <c r="FY218" s="4">
        <f t="shared" si="218"/>
        <v>0</v>
      </c>
      <c r="FZ218" s="4">
        <f t="shared" si="218"/>
        <v>42249.05</v>
      </c>
      <c r="GA218" s="4">
        <f t="shared" si="218"/>
        <v>0</v>
      </c>
      <c r="GB218" s="4">
        <f t="shared" si="218"/>
        <v>0</v>
      </c>
      <c r="GC218" s="4">
        <f t="shared" si="218"/>
        <v>0</v>
      </c>
      <c r="GD218" s="4">
        <f t="shared" si="218"/>
        <v>0</v>
      </c>
      <c r="GE218" s="4">
        <f t="shared" si="218"/>
        <v>0</v>
      </c>
      <c r="GF218" s="4">
        <f t="shared" si="218"/>
        <v>0</v>
      </c>
      <c r="GG218" s="4">
        <f t="shared" si="218"/>
        <v>0</v>
      </c>
      <c r="GH218" s="4">
        <f t="shared" si="218"/>
        <v>0</v>
      </c>
      <c r="GI218" s="4">
        <f t="shared" si="218"/>
        <v>0</v>
      </c>
      <c r="GJ218" s="4">
        <f t="shared" si="218"/>
        <v>0</v>
      </c>
      <c r="GK218" s="4">
        <f t="shared" si="218"/>
        <v>0</v>
      </c>
      <c r="GL218" s="4">
        <f t="shared" si="218"/>
        <v>0</v>
      </c>
      <c r="GM218" s="4">
        <f t="shared" si="218"/>
        <v>0</v>
      </c>
      <c r="GN218" s="4">
        <f t="shared" si="218"/>
        <v>0</v>
      </c>
      <c r="GO218" s="4">
        <f t="shared" si="218"/>
        <v>0</v>
      </c>
      <c r="GP218" s="4">
        <f t="shared" si="218"/>
        <v>0</v>
      </c>
      <c r="GQ218" s="4">
        <f t="shared" si="218"/>
        <v>0</v>
      </c>
      <c r="GR218" s="4">
        <f t="shared" si="218"/>
        <v>0</v>
      </c>
      <c r="GS218" s="4">
        <f t="shared" si="218"/>
        <v>0</v>
      </c>
      <c r="GT218" s="4">
        <f t="shared" si="218"/>
        <v>0</v>
      </c>
      <c r="GU218" s="4">
        <f t="shared" si="218"/>
        <v>0</v>
      </c>
      <c r="GV218" s="4">
        <f t="shared" si="218"/>
        <v>0</v>
      </c>
      <c r="GW218" s="4">
        <f t="shared" si="218"/>
        <v>0</v>
      </c>
      <c r="GX218" s="4">
        <f t="shared" si="218"/>
        <v>0</v>
      </c>
    </row>
    <row r="220" spans="1:255" x14ac:dyDescent="0.2">
      <c r="A220" s="2">
        <v>17</v>
      </c>
      <c r="B220" s="2">
        <v>1</v>
      </c>
      <c r="C220" s="2">
        <f>ROW(SmtRes!A409)</f>
        <v>409</v>
      </c>
      <c r="D220" s="2">
        <f>ROW(EtalonRes!A365)</f>
        <v>365</v>
      </c>
      <c r="E220" s="2" t="s">
        <v>15</v>
      </c>
      <c r="F220" s="2" t="s">
        <v>193</v>
      </c>
      <c r="G220" s="2" t="s">
        <v>292</v>
      </c>
      <c r="H220" s="2" t="s">
        <v>195</v>
      </c>
      <c r="I220" s="2">
        <f>ROUND(9.45/100,9)</f>
        <v>9.4500000000000001E-2</v>
      </c>
      <c r="J220" s="2">
        <v>0</v>
      </c>
      <c r="K220" s="2"/>
      <c r="L220" s="2"/>
      <c r="M220" s="2"/>
      <c r="N220" s="2"/>
      <c r="O220" s="2">
        <f t="shared" ref="O220:O251" si="219">ROUND(CP220,2)</f>
        <v>3562.45</v>
      </c>
      <c r="P220" s="2">
        <f t="shared" ref="P220:P251" si="220">ROUND(CQ220*I220,2)</f>
        <v>0</v>
      </c>
      <c r="Q220" s="2">
        <f t="shared" ref="Q220:Q251" si="221">ROUND(CR220*I220,2)</f>
        <v>0</v>
      </c>
      <c r="R220" s="2">
        <f t="shared" ref="R220:R251" si="222">ROUND(CS220*I220,2)</f>
        <v>0</v>
      </c>
      <c r="S220" s="2">
        <f t="shared" ref="S220:S251" si="223">ROUND(CT220*I220,2)</f>
        <v>3562.45</v>
      </c>
      <c r="T220" s="2">
        <f t="shared" ref="T220:T251" si="224">ROUND(CU220*I220,2)</f>
        <v>0</v>
      </c>
      <c r="U220" s="2">
        <f t="shared" ref="U220:U251" si="225">CV220*I220</f>
        <v>16.735949999999999</v>
      </c>
      <c r="V220" s="2">
        <f t="shared" ref="V220:V251" si="226">CW220*I220</f>
        <v>0</v>
      </c>
      <c r="W220" s="2">
        <f t="shared" ref="W220:W251" si="227">ROUND(CX220*I220,2)</f>
        <v>0</v>
      </c>
      <c r="X220" s="2">
        <f t="shared" ref="X220:X251" si="228">ROUND(CY220,2)</f>
        <v>2849.96</v>
      </c>
      <c r="Y220" s="2">
        <f t="shared" ref="Y220:Y251" si="229">ROUND(CZ220,2)</f>
        <v>1603.1</v>
      </c>
      <c r="Z220" s="2"/>
      <c r="AA220" s="2">
        <v>42244862</v>
      </c>
      <c r="AB220" s="2">
        <f t="shared" ref="AB220:AB251" si="230">ROUND((AC220+AD220+AF220),6)</f>
        <v>1381.38</v>
      </c>
      <c r="AC220" s="2">
        <f t="shared" ref="AC220:AC251" si="231">ROUND((ES220),6)</f>
        <v>0</v>
      </c>
      <c r="AD220" s="2">
        <f t="shared" ref="AD220:AD227" si="232">ROUND(((((ET220*1.25))-((EU220*1.25)))+AE220),6)</f>
        <v>0</v>
      </c>
      <c r="AE220" s="2">
        <f t="shared" ref="AE220:AE227" si="233">ROUND(((EU220*1.25)),6)</f>
        <v>0</v>
      </c>
      <c r="AF220" s="2">
        <f t="shared" ref="AF220:AF227" si="234">ROUND(((EV220*1.15)),6)</f>
        <v>1381.38</v>
      </c>
      <c r="AG220" s="2">
        <f t="shared" ref="AG220:AG251" si="235">ROUND((AP220),6)</f>
        <v>0</v>
      </c>
      <c r="AH220" s="2">
        <f t="shared" ref="AH220:AH227" si="236">((EW220*1.15))</f>
        <v>177.1</v>
      </c>
      <c r="AI220" s="2">
        <f t="shared" ref="AI220:AI227" si="237">((EX220*1.25))</f>
        <v>0</v>
      </c>
      <c r="AJ220" s="2">
        <f t="shared" ref="AJ220:AJ251" si="238">(AS220)</f>
        <v>0</v>
      </c>
      <c r="AK220" s="2">
        <v>1201.2</v>
      </c>
      <c r="AL220" s="2">
        <v>0</v>
      </c>
      <c r="AM220" s="2">
        <v>0</v>
      </c>
      <c r="AN220" s="2">
        <v>0</v>
      </c>
      <c r="AO220" s="2">
        <v>1201.2</v>
      </c>
      <c r="AP220" s="2">
        <v>0</v>
      </c>
      <c r="AQ220" s="2">
        <v>154</v>
      </c>
      <c r="AR220" s="2">
        <v>0</v>
      </c>
      <c r="AS220" s="2">
        <v>0</v>
      </c>
      <c r="AT220" s="2">
        <v>80</v>
      </c>
      <c r="AU220" s="2">
        <v>45</v>
      </c>
      <c r="AV220" s="2">
        <v>1</v>
      </c>
      <c r="AW220" s="2">
        <v>1</v>
      </c>
      <c r="AX220" s="2"/>
      <c r="AY220" s="2"/>
      <c r="AZ220" s="2">
        <v>1</v>
      </c>
      <c r="BA220" s="2">
        <v>27.29</v>
      </c>
      <c r="BB220" s="2">
        <v>1</v>
      </c>
      <c r="BC220" s="2">
        <v>1</v>
      </c>
      <c r="BD220" s="2" t="s">
        <v>3</v>
      </c>
      <c r="BE220" s="2" t="s">
        <v>3</v>
      </c>
      <c r="BF220" s="2" t="s">
        <v>3</v>
      </c>
      <c r="BG220" s="2" t="s">
        <v>3</v>
      </c>
      <c r="BH220" s="2">
        <v>0</v>
      </c>
      <c r="BI220" s="2">
        <v>1</v>
      </c>
      <c r="BJ220" s="2" t="s">
        <v>196</v>
      </c>
      <c r="BK220" s="2"/>
      <c r="BL220" s="2"/>
      <c r="BM220" s="2">
        <v>1003</v>
      </c>
      <c r="BN220" s="2">
        <v>0</v>
      </c>
      <c r="BO220" s="2" t="s">
        <v>193</v>
      </c>
      <c r="BP220" s="2">
        <v>1</v>
      </c>
      <c r="BQ220" s="2">
        <v>2</v>
      </c>
      <c r="BR220" s="2">
        <v>0</v>
      </c>
      <c r="BS220" s="2">
        <v>27.29</v>
      </c>
      <c r="BT220" s="2">
        <v>1</v>
      </c>
      <c r="BU220" s="2">
        <v>1</v>
      </c>
      <c r="BV220" s="2">
        <v>1</v>
      </c>
      <c r="BW220" s="2">
        <v>1</v>
      </c>
      <c r="BX220" s="2">
        <v>1</v>
      </c>
      <c r="BY220" s="2" t="s">
        <v>3</v>
      </c>
      <c r="BZ220" s="2">
        <v>80</v>
      </c>
      <c r="CA220" s="2">
        <v>45</v>
      </c>
      <c r="CB220" s="2"/>
      <c r="CC220" s="2"/>
      <c r="CD220" s="2"/>
      <c r="CE220" s="2">
        <v>0</v>
      </c>
      <c r="CF220" s="2">
        <v>0</v>
      </c>
      <c r="CG220" s="2">
        <v>0</v>
      </c>
      <c r="CH220" s="2"/>
      <c r="CI220" s="2"/>
      <c r="CJ220" s="2"/>
      <c r="CK220" s="2"/>
      <c r="CL220" s="2"/>
      <c r="CM220" s="2">
        <v>0</v>
      </c>
      <c r="CN220" s="2" t="s">
        <v>575</v>
      </c>
      <c r="CO220" s="2">
        <v>0</v>
      </c>
      <c r="CP220" s="2">
        <f t="shared" ref="CP220:CP251" si="239">(P220+Q220+S220)</f>
        <v>3562.45</v>
      </c>
      <c r="CQ220" s="2">
        <f t="shared" ref="CQ220:CQ251" si="240">AC220*BC220</f>
        <v>0</v>
      </c>
      <c r="CR220" s="2">
        <f t="shared" ref="CR220:CR251" si="241">AD220*BB220</f>
        <v>0</v>
      </c>
      <c r="CS220" s="2">
        <f t="shared" ref="CS220:CS251" si="242">AE220*BS220</f>
        <v>0</v>
      </c>
      <c r="CT220" s="2">
        <f t="shared" ref="CT220:CT251" si="243">AF220*BA220</f>
        <v>37697.860200000003</v>
      </c>
      <c r="CU220" s="2">
        <f t="shared" ref="CU220:CU251" si="244">AG220</f>
        <v>0</v>
      </c>
      <c r="CV220" s="2">
        <f t="shared" ref="CV220:CV251" si="245">AH220</f>
        <v>177.1</v>
      </c>
      <c r="CW220" s="2">
        <f t="shared" ref="CW220:CW251" si="246">AI220</f>
        <v>0</v>
      </c>
      <c r="CX220" s="2">
        <f t="shared" ref="CX220:CX251" si="247">AJ220</f>
        <v>0</v>
      </c>
      <c r="CY220" s="2">
        <f t="shared" ref="CY220:CY251" si="248">(((S220+R220)*AT220)/100)</f>
        <v>2849.96</v>
      </c>
      <c r="CZ220" s="2">
        <f t="shared" ref="CZ220:CZ251" si="249">(((S220+R220)*AU220)/100)</f>
        <v>1603.1025</v>
      </c>
      <c r="DA220" s="2"/>
      <c r="DB220" s="2"/>
      <c r="DC220" s="2" t="s">
        <v>3</v>
      </c>
      <c r="DD220" s="2" t="s">
        <v>3</v>
      </c>
      <c r="DE220" s="2" t="s">
        <v>33</v>
      </c>
      <c r="DF220" s="2" t="s">
        <v>33</v>
      </c>
      <c r="DG220" s="2" t="s">
        <v>34</v>
      </c>
      <c r="DH220" s="2" t="s">
        <v>3</v>
      </c>
      <c r="DI220" s="2" t="s">
        <v>34</v>
      </c>
      <c r="DJ220" s="2" t="s">
        <v>33</v>
      </c>
      <c r="DK220" s="2" t="s">
        <v>3</v>
      </c>
      <c r="DL220" s="2" t="s">
        <v>3</v>
      </c>
      <c r="DM220" s="2" t="s">
        <v>3</v>
      </c>
      <c r="DN220" s="2">
        <v>0</v>
      </c>
      <c r="DO220" s="2">
        <v>0</v>
      </c>
      <c r="DP220" s="2">
        <v>1</v>
      </c>
      <c r="DQ220" s="2">
        <v>1</v>
      </c>
      <c r="DR220" s="2"/>
      <c r="DS220" s="2"/>
      <c r="DT220" s="2"/>
      <c r="DU220" s="2">
        <v>1013</v>
      </c>
      <c r="DV220" s="2" t="s">
        <v>195</v>
      </c>
      <c r="DW220" s="2" t="s">
        <v>195</v>
      </c>
      <c r="DX220" s="2">
        <v>1</v>
      </c>
      <c r="DY220" s="2"/>
      <c r="DZ220" s="2"/>
      <c r="EA220" s="2"/>
      <c r="EB220" s="2"/>
      <c r="EC220" s="2"/>
      <c r="ED220" s="2"/>
      <c r="EE220" s="2">
        <v>42018627</v>
      </c>
      <c r="EF220" s="2">
        <v>2</v>
      </c>
      <c r="EG220" s="2" t="s">
        <v>35</v>
      </c>
      <c r="EH220" s="2">
        <v>0</v>
      </c>
      <c r="EI220" s="2" t="s">
        <v>3</v>
      </c>
      <c r="EJ220" s="2">
        <v>1</v>
      </c>
      <c r="EK220" s="2">
        <v>1003</v>
      </c>
      <c r="EL220" s="2" t="s">
        <v>197</v>
      </c>
      <c r="EM220" s="2" t="s">
        <v>198</v>
      </c>
      <c r="EN220" s="2"/>
      <c r="EO220" s="2" t="s">
        <v>38</v>
      </c>
      <c r="EP220" s="2"/>
      <c r="EQ220" s="2">
        <v>0</v>
      </c>
      <c r="ER220" s="2">
        <v>1201.2</v>
      </c>
      <c r="ES220" s="2">
        <v>0</v>
      </c>
      <c r="ET220" s="2">
        <v>0</v>
      </c>
      <c r="EU220" s="2">
        <v>0</v>
      </c>
      <c r="EV220" s="2">
        <v>1201.2</v>
      </c>
      <c r="EW220" s="2">
        <v>154</v>
      </c>
      <c r="EX220" s="2">
        <v>0</v>
      </c>
      <c r="EY220" s="2">
        <v>0</v>
      </c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>
        <v>0</v>
      </c>
      <c r="FR220" s="2">
        <f t="shared" ref="FR220:FR251" si="250">ROUND(IF(AND(BH220=3,BI220=3),P220,0),2)</f>
        <v>0</v>
      </c>
      <c r="FS220" s="2">
        <v>0</v>
      </c>
      <c r="FT220" s="2"/>
      <c r="FU220" s="2"/>
      <c r="FV220" s="2"/>
      <c r="FW220" s="2"/>
      <c r="FX220" s="2">
        <v>80</v>
      </c>
      <c r="FY220" s="2">
        <v>45</v>
      </c>
      <c r="FZ220" s="2"/>
      <c r="GA220" s="2" t="s">
        <v>3</v>
      </c>
      <c r="GB220" s="2"/>
      <c r="GC220" s="2"/>
      <c r="GD220" s="2">
        <v>1</v>
      </c>
      <c r="GE220" s="2"/>
      <c r="GF220" s="2">
        <v>2057869084</v>
      </c>
      <c r="GG220" s="2">
        <v>2</v>
      </c>
      <c r="GH220" s="2">
        <v>1</v>
      </c>
      <c r="GI220" s="2">
        <v>2</v>
      </c>
      <c r="GJ220" s="2">
        <v>0</v>
      </c>
      <c r="GK220" s="2">
        <v>0</v>
      </c>
      <c r="GL220" s="2">
        <f t="shared" ref="GL220:GL251" si="251">ROUND(IF(AND(BH220=3,BI220=3,FS220&lt;&gt;0),P220,0),2)</f>
        <v>0</v>
      </c>
      <c r="GM220" s="2">
        <f t="shared" ref="GM220:GM251" si="252">ROUND(O220+X220+Y220,2)+GX220</f>
        <v>8015.51</v>
      </c>
      <c r="GN220" s="2">
        <f t="shared" ref="GN220:GN251" si="253">IF(OR(BI220=0,BI220=1),ROUND(O220+X220+Y220,2),0)</f>
        <v>8015.51</v>
      </c>
      <c r="GO220" s="2">
        <f t="shared" ref="GO220:GO251" si="254">IF(BI220=2,ROUND(O220+X220+Y220,2),0)</f>
        <v>0</v>
      </c>
      <c r="GP220" s="2">
        <f t="shared" ref="GP220:GP251" si="255">IF(BI220=4,ROUND(O220+X220+Y220,2)+GX220,0)</f>
        <v>0</v>
      </c>
      <c r="GQ220" s="2"/>
      <c r="GR220" s="2">
        <v>0</v>
      </c>
      <c r="GS220" s="2">
        <v>3</v>
      </c>
      <c r="GT220" s="2">
        <v>0</v>
      </c>
      <c r="GU220" s="2" t="s">
        <v>3</v>
      </c>
      <c r="GV220" s="2">
        <f t="shared" ref="GV220:GV251" si="256">ROUND((GT220),6)</f>
        <v>0</v>
      </c>
      <c r="GW220" s="2">
        <v>1</v>
      </c>
      <c r="GX220" s="2">
        <f t="shared" ref="GX220:GX251" si="257">ROUND(HC220*I220,2)</f>
        <v>0</v>
      </c>
      <c r="GY220" s="2"/>
      <c r="GZ220" s="2"/>
      <c r="HA220" s="2">
        <v>0</v>
      </c>
      <c r="HB220" s="2">
        <v>0</v>
      </c>
      <c r="HC220" s="2">
        <f t="shared" ref="HC220:HC251" si="258">GV220*GW220</f>
        <v>0</v>
      </c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>
        <v>0</v>
      </c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x14ac:dyDescent="0.2">
      <c r="A221">
        <v>17</v>
      </c>
      <c r="B221">
        <v>1</v>
      </c>
      <c r="C221">
        <f>ROW(SmtRes!A410)</f>
        <v>410</v>
      </c>
      <c r="D221">
        <f>ROW(EtalonRes!A366)</f>
        <v>366</v>
      </c>
      <c r="E221" t="s">
        <v>15</v>
      </c>
      <c r="F221" t="s">
        <v>193</v>
      </c>
      <c r="G221" t="s">
        <v>292</v>
      </c>
      <c r="H221" t="s">
        <v>195</v>
      </c>
      <c r="I221">
        <f>ROUND(9.45/100,9)</f>
        <v>9.4500000000000001E-2</v>
      </c>
      <c r="J221">
        <v>0</v>
      </c>
      <c r="O221">
        <f t="shared" si="219"/>
        <v>3922.74</v>
      </c>
      <c r="P221">
        <f t="shared" si="220"/>
        <v>0</v>
      </c>
      <c r="Q221">
        <f t="shared" si="221"/>
        <v>0</v>
      </c>
      <c r="R221">
        <f t="shared" si="222"/>
        <v>0</v>
      </c>
      <c r="S221">
        <f t="shared" si="223"/>
        <v>3922.74</v>
      </c>
      <c r="T221">
        <f t="shared" si="224"/>
        <v>0</v>
      </c>
      <c r="U221">
        <f t="shared" si="225"/>
        <v>16.735949999999999</v>
      </c>
      <c r="V221">
        <f t="shared" si="226"/>
        <v>0</v>
      </c>
      <c r="W221">
        <f t="shared" si="227"/>
        <v>0</v>
      </c>
      <c r="X221">
        <f t="shared" si="228"/>
        <v>3138.19</v>
      </c>
      <c r="Y221">
        <f t="shared" si="229"/>
        <v>1765.23</v>
      </c>
      <c r="AA221">
        <v>42244845</v>
      </c>
      <c r="AB221">
        <f t="shared" si="230"/>
        <v>1381.38</v>
      </c>
      <c r="AC221">
        <f t="shared" si="231"/>
        <v>0</v>
      </c>
      <c r="AD221">
        <f t="shared" si="232"/>
        <v>0</v>
      </c>
      <c r="AE221">
        <f t="shared" si="233"/>
        <v>0</v>
      </c>
      <c r="AF221">
        <f t="shared" si="234"/>
        <v>1381.38</v>
      </c>
      <c r="AG221">
        <f t="shared" si="235"/>
        <v>0</v>
      </c>
      <c r="AH221">
        <f t="shared" si="236"/>
        <v>177.1</v>
      </c>
      <c r="AI221">
        <f t="shared" si="237"/>
        <v>0</v>
      </c>
      <c r="AJ221">
        <f t="shared" si="238"/>
        <v>0</v>
      </c>
      <c r="AK221">
        <v>1201.2</v>
      </c>
      <c r="AL221">
        <v>0</v>
      </c>
      <c r="AM221">
        <v>0</v>
      </c>
      <c r="AN221">
        <v>0</v>
      </c>
      <c r="AO221">
        <v>1201.2</v>
      </c>
      <c r="AP221">
        <v>0</v>
      </c>
      <c r="AQ221">
        <v>154</v>
      </c>
      <c r="AR221">
        <v>0</v>
      </c>
      <c r="AS221">
        <v>0</v>
      </c>
      <c r="AT221">
        <v>80</v>
      </c>
      <c r="AU221">
        <v>45</v>
      </c>
      <c r="AV221">
        <v>1</v>
      </c>
      <c r="AW221">
        <v>1</v>
      </c>
      <c r="AZ221">
        <v>1</v>
      </c>
      <c r="BA221">
        <v>30.05</v>
      </c>
      <c r="BB221">
        <v>1</v>
      </c>
      <c r="BC221">
        <v>1</v>
      </c>
      <c r="BD221" t="s">
        <v>3</v>
      </c>
      <c r="BE221" t="s">
        <v>3</v>
      </c>
      <c r="BF221" t="s">
        <v>3</v>
      </c>
      <c r="BG221" t="s">
        <v>3</v>
      </c>
      <c r="BH221">
        <v>0</v>
      </c>
      <c r="BI221">
        <v>1</v>
      </c>
      <c r="BJ221" t="s">
        <v>196</v>
      </c>
      <c r="BM221">
        <v>1003</v>
      </c>
      <c r="BN221">
        <v>0</v>
      </c>
      <c r="BO221" t="s">
        <v>193</v>
      </c>
      <c r="BP221">
        <v>1</v>
      </c>
      <c r="BQ221">
        <v>2</v>
      </c>
      <c r="BR221">
        <v>0</v>
      </c>
      <c r="BS221">
        <v>30.05</v>
      </c>
      <c r="BT221">
        <v>1</v>
      </c>
      <c r="BU221">
        <v>1</v>
      </c>
      <c r="BV221">
        <v>1</v>
      </c>
      <c r="BW221">
        <v>1</v>
      </c>
      <c r="BX221">
        <v>1</v>
      </c>
      <c r="BY221" t="s">
        <v>3</v>
      </c>
      <c r="BZ221">
        <v>80</v>
      </c>
      <c r="CA221">
        <v>45</v>
      </c>
      <c r="CE221">
        <v>0</v>
      </c>
      <c r="CF221">
        <v>0</v>
      </c>
      <c r="CG221">
        <v>0</v>
      </c>
      <c r="CM221">
        <v>0</v>
      </c>
      <c r="CN221" t="s">
        <v>575</v>
      </c>
      <c r="CO221">
        <v>0</v>
      </c>
      <c r="CP221">
        <f t="shared" si="239"/>
        <v>3922.74</v>
      </c>
      <c r="CQ221">
        <f t="shared" si="240"/>
        <v>0</v>
      </c>
      <c r="CR221">
        <f t="shared" si="241"/>
        <v>0</v>
      </c>
      <c r="CS221">
        <f t="shared" si="242"/>
        <v>0</v>
      </c>
      <c r="CT221">
        <f t="shared" si="243"/>
        <v>41510.469000000005</v>
      </c>
      <c r="CU221">
        <f t="shared" si="244"/>
        <v>0</v>
      </c>
      <c r="CV221">
        <f t="shared" si="245"/>
        <v>177.1</v>
      </c>
      <c r="CW221">
        <f t="shared" si="246"/>
        <v>0</v>
      </c>
      <c r="CX221">
        <f t="shared" si="247"/>
        <v>0</v>
      </c>
      <c r="CY221">
        <f t="shared" si="248"/>
        <v>3138.1919999999996</v>
      </c>
      <c r="CZ221">
        <f t="shared" si="249"/>
        <v>1765.2329999999999</v>
      </c>
      <c r="DC221" t="s">
        <v>3</v>
      </c>
      <c r="DD221" t="s">
        <v>3</v>
      </c>
      <c r="DE221" t="s">
        <v>33</v>
      </c>
      <c r="DF221" t="s">
        <v>33</v>
      </c>
      <c r="DG221" t="s">
        <v>34</v>
      </c>
      <c r="DH221" t="s">
        <v>3</v>
      </c>
      <c r="DI221" t="s">
        <v>34</v>
      </c>
      <c r="DJ221" t="s">
        <v>33</v>
      </c>
      <c r="DK221" t="s">
        <v>3</v>
      </c>
      <c r="DL221" t="s">
        <v>3</v>
      </c>
      <c r="DM221" t="s">
        <v>3</v>
      </c>
      <c r="DN221">
        <v>0</v>
      </c>
      <c r="DO221">
        <v>0</v>
      </c>
      <c r="DP221">
        <v>1</v>
      </c>
      <c r="DQ221">
        <v>1</v>
      </c>
      <c r="DU221">
        <v>1013</v>
      </c>
      <c r="DV221" t="s">
        <v>195</v>
      </c>
      <c r="DW221" t="s">
        <v>195</v>
      </c>
      <c r="DX221">
        <v>1</v>
      </c>
      <c r="EE221">
        <v>42018627</v>
      </c>
      <c r="EF221">
        <v>2</v>
      </c>
      <c r="EG221" t="s">
        <v>35</v>
      </c>
      <c r="EH221">
        <v>0</v>
      </c>
      <c r="EI221" t="s">
        <v>3</v>
      </c>
      <c r="EJ221">
        <v>1</v>
      </c>
      <c r="EK221">
        <v>1003</v>
      </c>
      <c r="EL221" t="s">
        <v>197</v>
      </c>
      <c r="EM221" t="s">
        <v>198</v>
      </c>
      <c r="EO221" t="s">
        <v>38</v>
      </c>
      <c r="EQ221">
        <v>0</v>
      </c>
      <c r="ER221">
        <v>1201.2</v>
      </c>
      <c r="ES221">
        <v>0</v>
      </c>
      <c r="ET221">
        <v>0</v>
      </c>
      <c r="EU221">
        <v>0</v>
      </c>
      <c r="EV221">
        <v>1201.2</v>
      </c>
      <c r="EW221">
        <v>154</v>
      </c>
      <c r="EX221">
        <v>0</v>
      </c>
      <c r="EY221">
        <v>0</v>
      </c>
      <c r="FQ221">
        <v>0</v>
      </c>
      <c r="FR221">
        <f t="shared" si="250"/>
        <v>0</v>
      </c>
      <c r="FS221">
        <v>0</v>
      </c>
      <c r="FX221">
        <v>80</v>
      </c>
      <c r="FY221">
        <v>45</v>
      </c>
      <c r="GA221" t="s">
        <v>3</v>
      </c>
      <c r="GD221">
        <v>1</v>
      </c>
      <c r="GF221">
        <v>2057869084</v>
      </c>
      <c r="GG221">
        <v>2</v>
      </c>
      <c r="GH221">
        <v>1</v>
      </c>
      <c r="GI221">
        <v>2</v>
      </c>
      <c r="GJ221">
        <v>0</v>
      </c>
      <c r="GK221">
        <v>0</v>
      </c>
      <c r="GL221">
        <f t="shared" si="251"/>
        <v>0</v>
      </c>
      <c r="GM221">
        <f t="shared" si="252"/>
        <v>8826.16</v>
      </c>
      <c r="GN221">
        <f t="shared" si="253"/>
        <v>8826.16</v>
      </c>
      <c r="GO221">
        <f t="shared" si="254"/>
        <v>0</v>
      </c>
      <c r="GP221">
        <f t="shared" si="255"/>
        <v>0</v>
      </c>
      <c r="GR221">
        <v>0</v>
      </c>
      <c r="GS221">
        <v>3</v>
      </c>
      <c r="GT221">
        <v>0</v>
      </c>
      <c r="GU221" t="s">
        <v>3</v>
      </c>
      <c r="GV221">
        <f t="shared" si="256"/>
        <v>0</v>
      </c>
      <c r="GW221">
        <v>1</v>
      </c>
      <c r="GX221">
        <f t="shared" si="257"/>
        <v>0</v>
      </c>
      <c r="HA221">
        <v>0</v>
      </c>
      <c r="HB221">
        <v>0</v>
      </c>
      <c r="HC221">
        <f t="shared" si="258"/>
        <v>0</v>
      </c>
      <c r="IK221">
        <v>0</v>
      </c>
    </row>
    <row r="222" spans="1:255" x14ac:dyDescent="0.2">
      <c r="A222" s="2">
        <v>17</v>
      </c>
      <c r="B222" s="2">
        <v>1</v>
      </c>
      <c r="C222" s="2">
        <f>ROW(SmtRes!A413)</f>
        <v>413</v>
      </c>
      <c r="D222" s="2">
        <f>ROW(EtalonRes!A369)</f>
        <v>369</v>
      </c>
      <c r="E222" s="2" t="s">
        <v>23</v>
      </c>
      <c r="F222" s="2" t="s">
        <v>199</v>
      </c>
      <c r="G222" s="2" t="s">
        <v>200</v>
      </c>
      <c r="H222" s="2" t="s">
        <v>201</v>
      </c>
      <c r="I222" s="2">
        <f>ROUND(18.9/100,9)</f>
        <v>0.189</v>
      </c>
      <c r="J222" s="2">
        <v>0</v>
      </c>
      <c r="K222" s="2"/>
      <c r="L222" s="2"/>
      <c r="M222" s="2"/>
      <c r="N222" s="2"/>
      <c r="O222" s="2">
        <f t="shared" si="219"/>
        <v>603.09</v>
      </c>
      <c r="P222" s="2">
        <f t="shared" si="220"/>
        <v>424.55</v>
      </c>
      <c r="Q222" s="2">
        <f t="shared" si="221"/>
        <v>3.98</v>
      </c>
      <c r="R222" s="2">
        <f t="shared" si="222"/>
        <v>0</v>
      </c>
      <c r="S222" s="2">
        <f t="shared" si="223"/>
        <v>174.56</v>
      </c>
      <c r="T222" s="2">
        <f t="shared" si="224"/>
        <v>0</v>
      </c>
      <c r="U222" s="2">
        <f t="shared" si="225"/>
        <v>0.74985749999999995</v>
      </c>
      <c r="V222" s="2">
        <f t="shared" si="226"/>
        <v>0</v>
      </c>
      <c r="W222" s="2">
        <f t="shared" si="227"/>
        <v>0</v>
      </c>
      <c r="X222" s="2">
        <f t="shared" si="228"/>
        <v>214.71</v>
      </c>
      <c r="Y222" s="2">
        <f t="shared" si="229"/>
        <v>130.91999999999999</v>
      </c>
      <c r="Z222" s="2"/>
      <c r="AA222" s="2">
        <v>42244862</v>
      </c>
      <c r="AB222" s="2">
        <f t="shared" si="230"/>
        <v>760.62950000000001</v>
      </c>
      <c r="AC222" s="2">
        <f t="shared" si="231"/>
        <v>724.61</v>
      </c>
      <c r="AD222" s="2">
        <f t="shared" si="232"/>
        <v>2.1749999999999998</v>
      </c>
      <c r="AE222" s="2">
        <f t="shared" si="233"/>
        <v>0</v>
      </c>
      <c r="AF222" s="2">
        <f t="shared" si="234"/>
        <v>33.844499999999996</v>
      </c>
      <c r="AG222" s="2">
        <f t="shared" si="235"/>
        <v>0</v>
      </c>
      <c r="AH222" s="2">
        <f t="shared" si="236"/>
        <v>3.9674999999999998</v>
      </c>
      <c r="AI222" s="2">
        <f t="shared" si="237"/>
        <v>0</v>
      </c>
      <c r="AJ222" s="2">
        <f t="shared" si="238"/>
        <v>0</v>
      </c>
      <c r="AK222" s="2">
        <v>755.78</v>
      </c>
      <c r="AL222" s="2">
        <v>724.61</v>
      </c>
      <c r="AM222" s="2">
        <v>1.74</v>
      </c>
      <c r="AN222" s="2">
        <v>0</v>
      </c>
      <c r="AO222" s="2">
        <v>29.43</v>
      </c>
      <c r="AP222" s="2">
        <v>0</v>
      </c>
      <c r="AQ222" s="2">
        <v>3.45</v>
      </c>
      <c r="AR222" s="2">
        <v>0</v>
      </c>
      <c r="AS222" s="2">
        <v>0</v>
      </c>
      <c r="AT222" s="2">
        <v>123</v>
      </c>
      <c r="AU222" s="2">
        <v>75</v>
      </c>
      <c r="AV222" s="2">
        <v>1</v>
      </c>
      <c r="AW222" s="2">
        <v>1</v>
      </c>
      <c r="AX222" s="2"/>
      <c r="AY222" s="2"/>
      <c r="AZ222" s="2">
        <v>1</v>
      </c>
      <c r="BA222" s="2">
        <v>27.29</v>
      </c>
      <c r="BB222" s="2">
        <v>9.68</v>
      </c>
      <c r="BC222" s="2">
        <v>3.1</v>
      </c>
      <c r="BD222" s="2" t="s">
        <v>3</v>
      </c>
      <c r="BE222" s="2" t="s">
        <v>3</v>
      </c>
      <c r="BF222" s="2" t="s">
        <v>3</v>
      </c>
      <c r="BG222" s="2" t="s">
        <v>3</v>
      </c>
      <c r="BH222" s="2">
        <v>0</v>
      </c>
      <c r="BI222" s="2">
        <v>1</v>
      </c>
      <c r="BJ222" s="2" t="s">
        <v>202</v>
      </c>
      <c r="BK222" s="2"/>
      <c r="BL222" s="2"/>
      <c r="BM222" s="2">
        <v>11001</v>
      </c>
      <c r="BN222" s="2">
        <v>0</v>
      </c>
      <c r="BO222" s="2" t="s">
        <v>199</v>
      </c>
      <c r="BP222" s="2">
        <v>1</v>
      </c>
      <c r="BQ222" s="2">
        <v>2</v>
      </c>
      <c r="BR222" s="2">
        <v>0</v>
      </c>
      <c r="BS222" s="2">
        <v>27.29</v>
      </c>
      <c r="BT222" s="2">
        <v>1</v>
      </c>
      <c r="BU222" s="2">
        <v>1</v>
      </c>
      <c r="BV222" s="2">
        <v>1</v>
      </c>
      <c r="BW222" s="2">
        <v>1</v>
      </c>
      <c r="BX222" s="2">
        <v>1</v>
      </c>
      <c r="BY222" s="2" t="s">
        <v>3</v>
      </c>
      <c r="BZ222" s="2">
        <v>123</v>
      </c>
      <c r="CA222" s="2">
        <v>75</v>
      </c>
      <c r="CB222" s="2"/>
      <c r="CC222" s="2"/>
      <c r="CD222" s="2"/>
      <c r="CE222" s="2">
        <v>0</v>
      </c>
      <c r="CF222" s="2">
        <v>0</v>
      </c>
      <c r="CG222" s="2">
        <v>0</v>
      </c>
      <c r="CH222" s="2"/>
      <c r="CI222" s="2"/>
      <c r="CJ222" s="2"/>
      <c r="CK222" s="2"/>
      <c r="CL222" s="2"/>
      <c r="CM222" s="2">
        <v>0</v>
      </c>
      <c r="CN222" s="2" t="s">
        <v>575</v>
      </c>
      <c r="CO222" s="2">
        <v>0</v>
      </c>
      <c r="CP222" s="2">
        <f t="shared" si="239"/>
        <v>603.09</v>
      </c>
      <c r="CQ222" s="2">
        <f t="shared" si="240"/>
        <v>2246.2910000000002</v>
      </c>
      <c r="CR222" s="2">
        <f t="shared" si="241"/>
        <v>21.053999999999998</v>
      </c>
      <c r="CS222" s="2">
        <f t="shared" si="242"/>
        <v>0</v>
      </c>
      <c r="CT222" s="2">
        <f t="shared" si="243"/>
        <v>923.61640499999987</v>
      </c>
      <c r="CU222" s="2">
        <f t="shared" si="244"/>
        <v>0</v>
      </c>
      <c r="CV222" s="2">
        <f t="shared" si="245"/>
        <v>3.9674999999999998</v>
      </c>
      <c r="CW222" s="2">
        <f t="shared" si="246"/>
        <v>0</v>
      </c>
      <c r="CX222" s="2">
        <f t="shared" si="247"/>
        <v>0</v>
      </c>
      <c r="CY222" s="2">
        <f t="shared" si="248"/>
        <v>214.7088</v>
      </c>
      <c r="CZ222" s="2">
        <f t="shared" si="249"/>
        <v>130.91999999999999</v>
      </c>
      <c r="DA222" s="2"/>
      <c r="DB222" s="2"/>
      <c r="DC222" s="2" t="s">
        <v>3</v>
      </c>
      <c r="DD222" s="2" t="s">
        <v>3</v>
      </c>
      <c r="DE222" s="2" t="s">
        <v>33</v>
      </c>
      <c r="DF222" s="2" t="s">
        <v>33</v>
      </c>
      <c r="DG222" s="2" t="s">
        <v>34</v>
      </c>
      <c r="DH222" s="2" t="s">
        <v>3</v>
      </c>
      <c r="DI222" s="2" t="s">
        <v>34</v>
      </c>
      <c r="DJ222" s="2" t="s">
        <v>33</v>
      </c>
      <c r="DK222" s="2" t="s">
        <v>3</v>
      </c>
      <c r="DL222" s="2" t="s">
        <v>3</v>
      </c>
      <c r="DM222" s="2" t="s">
        <v>3</v>
      </c>
      <c r="DN222" s="2">
        <v>0</v>
      </c>
      <c r="DO222" s="2">
        <v>0</v>
      </c>
      <c r="DP222" s="2">
        <v>1</v>
      </c>
      <c r="DQ222" s="2">
        <v>1</v>
      </c>
      <c r="DR222" s="2"/>
      <c r="DS222" s="2"/>
      <c r="DT222" s="2"/>
      <c r="DU222" s="2">
        <v>1013</v>
      </c>
      <c r="DV222" s="2" t="s">
        <v>201</v>
      </c>
      <c r="DW222" s="2" t="s">
        <v>201</v>
      </c>
      <c r="DX222" s="2">
        <v>1</v>
      </c>
      <c r="DY222" s="2"/>
      <c r="DZ222" s="2"/>
      <c r="EA222" s="2"/>
      <c r="EB222" s="2"/>
      <c r="EC222" s="2"/>
      <c r="ED222" s="2"/>
      <c r="EE222" s="2">
        <v>42018652</v>
      </c>
      <c r="EF222" s="2">
        <v>2</v>
      </c>
      <c r="EG222" s="2" t="s">
        <v>35</v>
      </c>
      <c r="EH222" s="2">
        <v>0</v>
      </c>
      <c r="EI222" s="2" t="s">
        <v>3</v>
      </c>
      <c r="EJ222" s="2">
        <v>1</v>
      </c>
      <c r="EK222" s="2">
        <v>11001</v>
      </c>
      <c r="EL222" s="2" t="s">
        <v>79</v>
      </c>
      <c r="EM222" s="2" t="s">
        <v>80</v>
      </c>
      <c r="EN222" s="2"/>
      <c r="EO222" s="2" t="s">
        <v>38</v>
      </c>
      <c r="EP222" s="2"/>
      <c r="EQ222" s="2">
        <v>0</v>
      </c>
      <c r="ER222" s="2">
        <v>755.78</v>
      </c>
      <c r="ES222" s="2">
        <v>724.61</v>
      </c>
      <c r="ET222" s="2">
        <v>1.74</v>
      </c>
      <c r="EU222" s="2">
        <v>0</v>
      </c>
      <c r="EV222" s="2">
        <v>29.43</v>
      </c>
      <c r="EW222" s="2">
        <v>3.45</v>
      </c>
      <c r="EX222" s="2">
        <v>0</v>
      </c>
      <c r="EY222" s="2">
        <v>0</v>
      </c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>
        <v>0</v>
      </c>
      <c r="FR222" s="2">
        <f t="shared" si="250"/>
        <v>0</v>
      </c>
      <c r="FS222" s="2">
        <v>0</v>
      </c>
      <c r="FT222" s="2"/>
      <c r="FU222" s="2"/>
      <c r="FV222" s="2"/>
      <c r="FW222" s="2"/>
      <c r="FX222" s="2">
        <v>123</v>
      </c>
      <c r="FY222" s="2">
        <v>75</v>
      </c>
      <c r="FZ222" s="2"/>
      <c r="GA222" s="2" t="s">
        <v>3</v>
      </c>
      <c r="GB222" s="2"/>
      <c r="GC222" s="2"/>
      <c r="GD222" s="2">
        <v>1</v>
      </c>
      <c r="GE222" s="2"/>
      <c r="GF222" s="2">
        <v>1768103716</v>
      </c>
      <c r="GG222" s="2">
        <v>2</v>
      </c>
      <c r="GH222" s="2">
        <v>1</v>
      </c>
      <c r="GI222" s="2">
        <v>2</v>
      </c>
      <c r="GJ222" s="2">
        <v>0</v>
      </c>
      <c r="GK222" s="2">
        <v>0</v>
      </c>
      <c r="GL222" s="2">
        <f t="shared" si="251"/>
        <v>0</v>
      </c>
      <c r="GM222" s="2">
        <f t="shared" si="252"/>
        <v>948.72</v>
      </c>
      <c r="GN222" s="2">
        <f t="shared" si="253"/>
        <v>948.72</v>
      </c>
      <c r="GO222" s="2">
        <f t="shared" si="254"/>
        <v>0</v>
      </c>
      <c r="GP222" s="2">
        <f t="shared" si="255"/>
        <v>0</v>
      </c>
      <c r="GQ222" s="2"/>
      <c r="GR222" s="2">
        <v>0</v>
      </c>
      <c r="GS222" s="2">
        <v>3</v>
      </c>
      <c r="GT222" s="2">
        <v>0</v>
      </c>
      <c r="GU222" s="2" t="s">
        <v>3</v>
      </c>
      <c r="GV222" s="2">
        <f t="shared" si="256"/>
        <v>0</v>
      </c>
      <c r="GW222" s="2">
        <v>1</v>
      </c>
      <c r="GX222" s="2">
        <f t="shared" si="257"/>
        <v>0</v>
      </c>
      <c r="GY222" s="2"/>
      <c r="GZ222" s="2"/>
      <c r="HA222" s="2">
        <v>0</v>
      </c>
      <c r="HB222" s="2">
        <v>0</v>
      </c>
      <c r="HC222" s="2">
        <f t="shared" si="258"/>
        <v>0</v>
      </c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>
        <v>0</v>
      </c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x14ac:dyDescent="0.2">
      <c r="A223">
        <v>17</v>
      </c>
      <c r="B223">
        <v>1</v>
      </c>
      <c r="C223">
        <f>ROW(SmtRes!A416)</f>
        <v>416</v>
      </c>
      <c r="D223">
        <f>ROW(EtalonRes!A372)</f>
        <v>372</v>
      </c>
      <c r="E223" t="s">
        <v>23</v>
      </c>
      <c r="F223" t="s">
        <v>199</v>
      </c>
      <c r="G223" t="s">
        <v>200</v>
      </c>
      <c r="H223" t="s">
        <v>201</v>
      </c>
      <c r="I223">
        <f>ROUND(18.9/100,9)</f>
        <v>0.189</v>
      </c>
      <c r="J223">
        <v>0</v>
      </c>
      <c r="O223">
        <f t="shared" si="219"/>
        <v>607.26</v>
      </c>
      <c r="P223">
        <f t="shared" si="220"/>
        <v>410.85</v>
      </c>
      <c r="Q223">
        <f t="shared" si="221"/>
        <v>4.1900000000000004</v>
      </c>
      <c r="R223">
        <f t="shared" si="222"/>
        <v>0</v>
      </c>
      <c r="S223">
        <f t="shared" si="223"/>
        <v>192.22</v>
      </c>
      <c r="T223">
        <f t="shared" si="224"/>
        <v>0</v>
      </c>
      <c r="U223">
        <f t="shared" si="225"/>
        <v>0.74985749999999995</v>
      </c>
      <c r="V223">
        <f t="shared" si="226"/>
        <v>0</v>
      </c>
      <c r="W223">
        <f t="shared" si="227"/>
        <v>0</v>
      </c>
      <c r="X223">
        <f t="shared" si="228"/>
        <v>236.43</v>
      </c>
      <c r="Y223">
        <f t="shared" si="229"/>
        <v>144.16999999999999</v>
      </c>
      <c r="AA223">
        <v>42244845</v>
      </c>
      <c r="AB223">
        <f t="shared" si="230"/>
        <v>760.62950000000001</v>
      </c>
      <c r="AC223">
        <f t="shared" si="231"/>
        <v>724.61</v>
      </c>
      <c r="AD223">
        <f t="shared" si="232"/>
        <v>2.1749999999999998</v>
      </c>
      <c r="AE223">
        <f t="shared" si="233"/>
        <v>0</v>
      </c>
      <c r="AF223">
        <f t="shared" si="234"/>
        <v>33.844499999999996</v>
      </c>
      <c r="AG223">
        <f t="shared" si="235"/>
        <v>0</v>
      </c>
      <c r="AH223">
        <f t="shared" si="236"/>
        <v>3.9674999999999998</v>
      </c>
      <c r="AI223">
        <f t="shared" si="237"/>
        <v>0</v>
      </c>
      <c r="AJ223">
        <f t="shared" si="238"/>
        <v>0</v>
      </c>
      <c r="AK223">
        <v>755.78</v>
      </c>
      <c r="AL223">
        <v>724.61</v>
      </c>
      <c r="AM223">
        <v>1.74</v>
      </c>
      <c r="AN223">
        <v>0</v>
      </c>
      <c r="AO223">
        <v>29.43</v>
      </c>
      <c r="AP223">
        <v>0</v>
      </c>
      <c r="AQ223">
        <v>3.45</v>
      </c>
      <c r="AR223">
        <v>0</v>
      </c>
      <c r="AS223">
        <v>0</v>
      </c>
      <c r="AT223">
        <v>123</v>
      </c>
      <c r="AU223">
        <v>75</v>
      </c>
      <c r="AV223">
        <v>1</v>
      </c>
      <c r="AW223">
        <v>1</v>
      </c>
      <c r="AZ223">
        <v>1</v>
      </c>
      <c r="BA223">
        <v>30.05</v>
      </c>
      <c r="BB223">
        <v>10.199999999999999</v>
      </c>
      <c r="BC223">
        <v>3</v>
      </c>
      <c r="BD223" t="s">
        <v>3</v>
      </c>
      <c r="BE223" t="s">
        <v>3</v>
      </c>
      <c r="BF223" t="s">
        <v>3</v>
      </c>
      <c r="BG223" t="s">
        <v>3</v>
      </c>
      <c r="BH223">
        <v>0</v>
      </c>
      <c r="BI223">
        <v>1</v>
      </c>
      <c r="BJ223" t="s">
        <v>202</v>
      </c>
      <c r="BM223">
        <v>11001</v>
      </c>
      <c r="BN223">
        <v>0</v>
      </c>
      <c r="BO223" t="s">
        <v>199</v>
      </c>
      <c r="BP223">
        <v>1</v>
      </c>
      <c r="BQ223">
        <v>2</v>
      </c>
      <c r="BR223">
        <v>0</v>
      </c>
      <c r="BS223">
        <v>30.05</v>
      </c>
      <c r="BT223">
        <v>1</v>
      </c>
      <c r="BU223">
        <v>1</v>
      </c>
      <c r="BV223">
        <v>1</v>
      </c>
      <c r="BW223">
        <v>1</v>
      </c>
      <c r="BX223">
        <v>1</v>
      </c>
      <c r="BY223" t="s">
        <v>3</v>
      </c>
      <c r="BZ223">
        <v>123</v>
      </c>
      <c r="CA223">
        <v>75</v>
      </c>
      <c r="CE223">
        <v>0</v>
      </c>
      <c r="CF223">
        <v>0</v>
      </c>
      <c r="CG223">
        <v>0</v>
      </c>
      <c r="CM223">
        <v>0</v>
      </c>
      <c r="CN223" t="s">
        <v>575</v>
      </c>
      <c r="CO223">
        <v>0</v>
      </c>
      <c r="CP223">
        <f t="shared" si="239"/>
        <v>607.26</v>
      </c>
      <c r="CQ223">
        <f t="shared" si="240"/>
        <v>2173.83</v>
      </c>
      <c r="CR223">
        <f t="shared" si="241"/>
        <v>22.184999999999995</v>
      </c>
      <c r="CS223">
        <f t="shared" si="242"/>
        <v>0</v>
      </c>
      <c r="CT223">
        <f t="shared" si="243"/>
        <v>1017.0272249999999</v>
      </c>
      <c r="CU223">
        <f t="shared" si="244"/>
        <v>0</v>
      </c>
      <c r="CV223">
        <f t="shared" si="245"/>
        <v>3.9674999999999998</v>
      </c>
      <c r="CW223">
        <f t="shared" si="246"/>
        <v>0</v>
      </c>
      <c r="CX223">
        <f t="shared" si="247"/>
        <v>0</v>
      </c>
      <c r="CY223">
        <f t="shared" si="248"/>
        <v>236.43060000000003</v>
      </c>
      <c r="CZ223">
        <f t="shared" si="249"/>
        <v>144.16499999999999</v>
      </c>
      <c r="DC223" t="s">
        <v>3</v>
      </c>
      <c r="DD223" t="s">
        <v>3</v>
      </c>
      <c r="DE223" t="s">
        <v>33</v>
      </c>
      <c r="DF223" t="s">
        <v>33</v>
      </c>
      <c r="DG223" t="s">
        <v>34</v>
      </c>
      <c r="DH223" t="s">
        <v>3</v>
      </c>
      <c r="DI223" t="s">
        <v>34</v>
      </c>
      <c r="DJ223" t="s">
        <v>33</v>
      </c>
      <c r="DK223" t="s">
        <v>3</v>
      </c>
      <c r="DL223" t="s">
        <v>3</v>
      </c>
      <c r="DM223" t="s">
        <v>3</v>
      </c>
      <c r="DN223">
        <v>0</v>
      </c>
      <c r="DO223">
        <v>0</v>
      </c>
      <c r="DP223">
        <v>1</v>
      </c>
      <c r="DQ223">
        <v>1</v>
      </c>
      <c r="DU223">
        <v>1013</v>
      </c>
      <c r="DV223" t="s">
        <v>201</v>
      </c>
      <c r="DW223" t="s">
        <v>201</v>
      </c>
      <c r="DX223">
        <v>1</v>
      </c>
      <c r="EE223">
        <v>42018652</v>
      </c>
      <c r="EF223">
        <v>2</v>
      </c>
      <c r="EG223" t="s">
        <v>35</v>
      </c>
      <c r="EH223">
        <v>0</v>
      </c>
      <c r="EI223" t="s">
        <v>3</v>
      </c>
      <c r="EJ223">
        <v>1</v>
      </c>
      <c r="EK223">
        <v>11001</v>
      </c>
      <c r="EL223" t="s">
        <v>79</v>
      </c>
      <c r="EM223" t="s">
        <v>80</v>
      </c>
      <c r="EO223" t="s">
        <v>38</v>
      </c>
      <c r="EQ223">
        <v>0</v>
      </c>
      <c r="ER223">
        <v>755.78</v>
      </c>
      <c r="ES223">
        <v>724.61</v>
      </c>
      <c r="ET223">
        <v>1.74</v>
      </c>
      <c r="EU223">
        <v>0</v>
      </c>
      <c r="EV223">
        <v>29.43</v>
      </c>
      <c r="EW223">
        <v>3.45</v>
      </c>
      <c r="EX223">
        <v>0</v>
      </c>
      <c r="EY223">
        <v>0</v>
      </c>
      <c r="FQ223">
        <v>0</v>
      </c>
      <c r="FR223">
        <f t="shared" si="250"/>
        <v>0</v>
      </c>
      <c r="FS223">
        <v>0</v>
      </c>
      <c r="FX223">
        <v>123</v>
      </c>
      <c r="FY223">
        <v>75</v>
      </c>
      <c r="GA223" t="s">
        <v>3</v>
      </c>
      <c r="GD223">
        <v>1</v>
      </c>
      <c r="GF223">
        <v>1768103716</v>
      </c>
      <c r="GG223">
        <v>2</v>
      </c>
      <c r="GH223">
        <v>1</v>
      </c>
      <c r="GI223">
        <v>2</v>
      </c>
      <c r="GJ223">
        <v>0</v>
      </c>
      <c r="GK223">
        <v>0</v>
      </c>
      <c r="GL223">
        <f t="shared" si="251"/>
        <v>0</v>
      </c>
      <c r="GM223">
        <f t="shared" si="252"/>
        <v>987.86</v>
      </c>
      <c r="GN223">
        <f t="shared" si="253"/>
        <v>987.86</v>
      </c>
      <c r="GO223">
        <f t="shared" si="254"/>
        <v>0</v>
      </c>
      <c r="GP223">
        <f t="shared" si="255"/>
        <v>0</v>
      </c>
      <c r="GR223">
        <v>0</v>
      </c>
      <c r="GS223">
        <v>3</v>
      </c>
      <c r="GT223">
        <v>0</v>
      </c>
      <c r="GU223" t="s">
        <v>3</v>
      </c>
      <c r="GV223">
        <f t="shared" si="256"/>
        <v>0</v>
      </c>
      <c r="GW223">
        <v>1</v>
      </c>
      <c r="GX223">
        <f t="shared" si="257"/>
        <v>0</v>
      </c>
      <c r="HA223">
        <v>0</v>
      </c>
      <c r="HB223">
        <v>0</v>
      </c>
      <c r="HC223">
        <f t="shared" si="258"/>
        <v>0</v>
      </c>
      <c r="IK223">
        <v>0</v>
      </c>
    </row>
    <row r="224" spans="1:255" x14ac:dyDescent="0.2">
      <c r="A224" s="2">
        <v>17</v>
      </c>
      <c r="B224" s="2">
        <v>1</v>
      </c>
      <c r="C224" s="2">
        <f>ROW(SmtRes!A417)</f>
        <v>417</v>
      </c>
      <c r="D224" s="2">
        <f>ROW(EtalonRes!A373)</f>
        <v>373</v>
      </c>
      <c r="E224" s="2" t="s">
        <v>28</v>
      </c>
      <c r="F224" s="2" t="s">
        <v>29</v>
      </c>
      <c r="G224" s="2" t="s">
        <v>30</v>
      </c>
      <c r="H224" s="2" t="s">
        <v>31</v>
      </c>
      <c r="I224" s="2">
        <v>19.2</v>
      </c>
      <c r="J224" s="2">
        <v>0</v>
      </c>
      <c r="K224" s="2"/>
      <c r="L224" s="2"/>
      <c r="M224" s="2"/>
      <c r="N224" s="2"/>
      <c r="O224" s="2">
        <f t="shared" si="219"/>
        <v>4627.6899999999996</v>
      </c>
      <c r="P224" s="2">
        <f t="shared" si="220"/>
        <v>0</v>
      </c>
      <c r="Q224" s="2">
        <f t="shared" si="221"/>
        <v>0</v>
      </c>
      <c r="R224" s="2">
        <f t="shared" si="222"/>
        <v>0</v>
      </c>
      <c r="S224" s="2">
        <f t="shared" si="223"/>
        <v>4627.6899999999996</v>
      </c>
      <c r="T224" s="2">
        <f t="shared" si="224"/>
        <v>0</v>
      </c>
      <c r="U224" s="2">
        <f t="shared" si="225"/>
        <v>19.871999999999996</v>
      </c>
      <c r="V224" s="2">
        <f t="shared" si="226"/>
        <v>0</v>
      </c>
      <c r="W224" s="2">
        <f t="shared" si="227"/>
        <v>0</v>
      </c>
      <c r="X224" s="2">
        <f t="shared" si="228"/>
        <v>4164.92</v>
      </c>
      <c r="Y224" s="2">
        <f t="shared" si="229"/>
        <v>3239.38</v>
      </c>
      <c r="Z224" s="2"/>
      <c r="AA224" s="2">
        <v>42244862</v>
      </c>
      <c r="AB224" s="2">
        <f t="shared" si="230"/>
        <v>8.8320000000000007</v>
      </c>
      <c r="AC224" s="2">
        <f t="shared" si="231"/>
        <v>0</v>
      </c>
      <c r="AD224" s="2">
        <f t="shared" si="232"/>
        <v>0</v>
      </c>
      <c r="AE224" s="2">
        <f t="shared" si="233"/>
        <v>0</v>
      </c>
      <c r="AF224" s="2">
        <f t="shared" si="234"/>
        <v>8.8320000000000007</v>
      </c>
      <c r="AG224" s="2">
        <f t="shared" si="235"/>
        <v>0</v>
      </c>
      <c r="AH224" s="2">
        <f t="shared" si="236"/>
        <v>1.0349999999999999</v>
      </c>
      <c r="AI224" s="2">
        <f t="shared" si="237"/>
        <v>0</v>
      </c>
      <c r="AJ224" s="2">
        <f t="shared" si="238"/>
        <v>0</v>
      </c>
      <c r="AK224" s="2">
        <v>7.68</v>
      </c>
      <c r="AL224" s="2">
        <v>0</v>
      </c>
      <c r="AM224" s="2">
        <v>0</v>
      </c>
      <c r="AN224" s="2">
        <v>0</v>
      </c>
      <c r="AO224" s="2">
        <v>7.68</v>
      </c>
      <c r="AP224" s="2">
        <v>0</v>
      </c>
      <c r="AQ224" s="2">
        <v>0.9</v>
      </c>
      <c r="AR224" s="2">
        <v>0</v>
      </c>
      <c r="AS224" s="2">
        <v>0</v>
      </c>
      <c r="AT224" s="2">
        <v>90</v>
      </c>
      <c r="AU224" s="2">
        <v>70</v>
      </c>
      <c r="AV224" s="2">
        <v>1</v>
      </c>
      <c r="AW224" s="2">
        <v>1</v>
      </c>
      <c r="AX224" s="2"/>
      <c r="AY224" s="2"/>
      <c r="AZ224" s="2">
        <v>1</v>
      </c>
      <c r="BA224" s="2">
        <v>27.29</v>
      </c>
      <c r="BB224" s="2">
        <v>1</v>
      </c>
      <c r="BC224" s="2">
        <v>1</v>
      </c>
      <c r="BD224" s="2" t="s">
        <v>3</v>
      </c>
      <c r="BE224" s="2" t="s">
        <v>3</v>
      </c>
      <c r="BF224" s="2" t="s">
        <v>3</v>
      </c>
      <c r="BG224" s="2" t="s">
        <v>3</v>
      </c>
      <c r="BH224" s="2">
        <v>0</v>
      </c>
      <c r="BI224" s="2">
        <v>1</v>
      </c>
      <c r="BJ224" s="2" t="s">
        <v>32</v>
      </c>
      <c r="BK224" s="2"/>
      <c r="BL224" s="2"/>
      <c r="BM224" s="2">
        <v>13001</v>
      </c>
      <c r="BN224" s="2">
        <v>0</v>
      </c>
      <c r="BO224" s="2" t="s">
        <v>29</v>
      </c>
      <c r="BP224" s="2">
        <v>1</v>
      </c>
      <c r="BQ224" s="2">
        <v>2</v>
      </c>
      <c r="BR224" s="2">
        <v>0</v>
      </c>
      <c r="BS224" s="2">
        <v>27.29</v>
      </c>
      <c r="BT224" s="2">
        <v>1</v>
      </c>
      <c r="BU224" s="2">
        <v>1</v>
      </c>
      <c r="BV224" s="2">
        <v>1</v>
      </c>
      <c r="BW224" s="2">
        <v>1</v>
      </c>
      <c r="BX224" s="2">
        <v>1</v>
      </c>
      <c r="BY224" s="2" t="s">
        <v>3</v>
      </c>
      <c r="BZ224" s="2">
        <v>90</v>
      </c>
      <c r="CA224" s="2">
        <v>70</v>
      </c>
      <c r="CB224" s="2"/>
      <c r="CC224" s="2"/>
      <c r="CD224" s="2"/>
      <c r="CE224" s="2">
        <v>0</v>
      </c>
      <c r="CF224" s="2">
        <v>0</v>
      </c>
      <c r="CG224" s="2">
        <v>0</v>
      </c>
      <c r="CH224" s="2"/>
      <c r="CI224" s="2"/>
      <c r="CJ224" s="2"/>
      <c r="CK224" s="2"/>
      <c r="CL224" s="2"/>
      <c r="CM224" s="2">
        <v>0</v>
      </c>
      <c r="CN224" s="2" t="s">
        <v>575</v>
      </c>
      <c r="CO224" s="2">
        <v>0</v>
      </c>
      <c r="CP224" s="2">
        <f t="shared" si="239"/>
        <v>4627.6899999999996</v>
      </c>
      <c r="CQ224" s="2">
        <f t="shared" si="240"/>
        <v>0</v>
      </c>
      <c r="CR224" s="2">
        <f t="shared" si="241"/>
        <v>0</v>
      </c>
      <c r="CS224" s="2">
        <f t="shared" si="242"/>
        <v>0</v>
      </c>
      <c r="CT224" s="2">
        <f t="shared" si="243"/>
        <v>241.02528000000001</v>
      </c>
      <c r="CU224" s="2">
        <f t="shared" si="244"/>
        <v>0</v>
      </c>
      <c r="CV224" s="2">
        <f t="shared" si="245"/>
        <v>1.0349999999999999</v>
      </c>
      <c r="CW224" s="2">
        <f t="shared" si="246"/>
        <v>0</v>
      </c>
      <c r="CX224" s="2">
        <f t="shared" si="247"/>
        <v>0</v>
      </c>
      <c r="CY224" s="2">
        <f t="shared" si="248"/>
        <v>4164.9209999999994</v>
      </c>
      <c r="CZ224" s="2">
        <f t="shared" si="249"/>
        <v>3239.3829999999998</v>
      </c>
      <c r="DA224" s="2"/>
      <c r="DB224" s="2"/>
      <c r="DC224" s="2" t="s">
        <v>3</v>
      </c>
      <c r="DD224" s="2" t="s">
        <v>3</v>
      </c>
      <c r="DE224" s="2" t="s">
        <v>33</v>
      </c>
      <c r="DF224" s="2" t="s">
        <v>33</v>
      </c>
      <c r="DG224" s="2" t="s">
        <v>34</v>
      </c>
      <c r="DH224" s="2" t="s">
        <v>3</v>
      </c>
      <c r="DI224" s="2" t="s">
        <v>34</v>
      </c>
      <c r="DJ224" s="2" t="s">
        <v>33</v>
      </c>
      <c r="DK224" s="2" t="s">
        <v>3</v>
      </c>
      <c r="DL224" s="2" t="s">
        <v>3</v>
      </c>
      <c r="DM224" s="2" t="s">
        <v>3</v>
      </c>
      <c r="DN224" s="2">
        <v>0</v>
      </c>
      <c r="DO224" s="2">
        <v>0</v>
      </c>
      <c r="DP224" s="2">
        <v>1</v>
      </c>
      <c r="DQ224" s="2">
        <v>1</v>
      </c>
      <c r="DR224" s="2"/>
      <c r="DS224" s="2"/>
      <c r="DT224" s="2"/>
      <c r="DU224" s="2">
        <v>1013</v>
      </c>
      <c r="DV224" s="2" t="s">
        <v>31</v>
      </c>
      <c r="DW224" s="2" t="s">
        <v>31</v>
      </c>
      <c r="DX224" s="2">
        <v>1</v>
      </c>
      <c r="DY224" s="2"/>
      <c r="DZ224" s="2"/>
      <c r="EA224" s="2"/>
      <c r="EB224" s="2"/>
      <c r="EC224" s="2"/>
      <c r="ED224" s="2"/>
      <c r="EE224" s="2">
        <v>42018654</v>
      </c>
      <c r="EF224" s="2">
        <v>2</v>
      </c>
      <c r="EG224" s="2" t="s">
        <v>35</v>
      </c>
      <c r="EH224" s="2">
        <v>0</v>
      </c>
      <c r="EI224" s="2" t="s">
        <v>3</v>
      </c>
      <c r="EJ224" s="2">
        <v>1</v>
      </c>
      <c r="EK224" s="2">
        <v>13001</v>
      </c>
      <c r="EL224" s="2" t="s">
        <v>36</v>
      </c>
      <c r="EM224" s="2" t="s">
        <v>37</v>
      </c>
      <c r="EN224" s="2"/>
      <c r="EO224" s="2" t="s">
        <v>38</v>
      </c>
      <c r="EP224" s="2"/>
      <c r="EQ224" s="2">
        <v>0</v>
      </c>
      <c r="ER224" s="2">
        <v>7.68</v>
      </c>
      <c r="ES224" s="2">
        <v>0</v>
      </c>
      <c r="ET224" s="2">
        <v>0</v>
      </c>
      <c r="EU224" s="2">
        <v>0</v>
      </c>
      <c r="EV224" s="2">
        <v>7.68</v>
      </c>
      <c r="EW224" s="2">
        <v>0.9</v>
      </c>
      <c r="EX224" s="2">
        <v>0</v>
      </c>
      <c r="EY224" s="2">
        <v>0</v>
      </c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>
        <v>0</v>
      </c>
      <c r="FR224" s="2">
        <f t="shared" si="250"/>
        <v>0</v>
      </c>
      <c r="FS224" s="2">
        <v>0</v>
      </c>
      <c r="FT224" s="2"/>
      <c r="FU224" s="2"/>
      <c r="FV224" s="2"/>
      <c r="FW224" s="2"/>
      <c r="FX224" s="2">
        <v>90</v>
      </c>
      <c r="FY224" s="2">
        <v>70</v>
      </c>
      <c r="FZ224" s="2"/>
      <c r="GA224" s="2" t="s">
        <v>3</v>
      </c>
      <c r="GB224" s="2"/>
      <c r="GC224" s="2"/>
      <c r="GD224" s="2">
        <v>1</v>
      </c>
      <c r="GE224" s="2"/>
      <c r="GF224" s="2">
        <v>1553747501</v>
      </c>
      <c r="GG224" s="2">
        <v>2</v>
      </c>
      <c r="GH224" s="2">
        <v>1</v>
      </c>
      <c r="GI224" s="2">
        <v>2</v>
      </c>
      <c r="GJ224" s="2">
        <v>0</v>
      </c>
      <c r="GK224" s="2">
        <v>0</v>
      </c>
      <c r="GL224" s="2">
        <f t="shared" si="251"/>
        <v>0</v>
      </c>
      <c r="GM224" s="2">
        <f t="shared" si="252"/>
        <v>12031.99</v>
      </c>
      <c r="GN224" s="2">
        <f t="shared" si="253"/>
        <v>12031.99</v>
      </c>
      <c r="GO224" s="2">
        <f t="shared" si="254"/>
        <v>0</v>
      </c>
      <c r="GP224" s="2">
        <f t="shared" si="255"/>
        <v>0</v>
      </c>
      <c r="GQ224" s="2"/>
      <c r="GR224" s="2">
        <v>0</v>
      </c>
      <c r="GS224" s="2">
        <v>3</v>
      </c>
      <c r="GT224" s="2">
        <v>0</v>
      </c>
      <c r="GU224" s="2" t="s">
        <v>3</v>
      </c>
      <c r="GV224" s="2">
        <f t="shared" si="256"/>
        <v>0</v>
      </c>
      <c r="GW224" s="2">
        <v>1</v>
      </c>
      <c r="GX224" s="2">
        <f t="shared" si="257"/>
        <v>0</v>
      </c>
      <c r="GY224" s="2"/>
      <c r="GZ224" s="2"/>
      <c r="HA224" s="2">
        <v>0</v>
      </c>
      <c r="HB224" s="2">
        <v>0</v>
      </c>
      <c r="HC224" s="2">
        <f t="shared" si="258"/>
        <v>0</v>
      </c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>
        <v>0</v>
      </c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x14ac:dyDescent="0.2">
      <c r="A225">
        <v>17</v>
      </c>
      <c r="B225">
        <v>1</v>
      </c>
      <c r="C225">
        <f>ROW(SmtRes!A418)</f>
        <v>418</v>
      </c>
      <c r="D225">
        <f>ROW(EtalonRes!A374)</f>
        <v>374</v>
      </c>
      <c r="E225" t="s">
        <v>28</v>
      </c>
      <c r="F225" t="s">
        <v>29</v>
      </c>
      <c r="G225" t="s">
        <v>30</v>
      </c>
      <c r="H225" t="s">
        <v>31</v>
      </c>
      <c r="I225">
        <v>19.2</v>
      </c>
      <c r="J225">
        <v>0</v>
      </c>
      <c r="O225">
        <f t="shared" si="219"/>
        <v>5095.71</v>
      </c>
      <c r="P225">
        <f t="shared" si="220"/>
        <v>0</v>
      </c>
      <c r="Q225">
        <f t="shared" si="221"/>
        <v>0</v>
      </c>
      <c r="R225">
        <f t="shared" si="222"/>
        <v>0</v>
      </c>
      <c r="S225">
        <f t="shared" si="223"/>
        <v>5095.71</v>
      </c>
      <c r="T225">
        <f t="shared" si="224"/>
        <v>0</v>
      </c>
      <c r="U225">
        <f t="shared" si="225"/>
        <v>19.871999999999996</v>
      </c>
      <c r="V225">
        <f t="shared" si="226"/>
        <v>0</v>
      </c>
      <c r="W225">
        <f t="shared" si="227"/>
        <v>0</v>
      </c>
      <c r="X225">
        <f t="shared" si="228"/>
        <v>4586.1400000000003</v>
      </c>
      <c r="Y225">
        <f t="shared" si="229"/>
        <v>3567</v>
      </c>
      <c r="AA225">
        <v>42244845</v>
      </c>
      <c r="AB225">
        <f t="shared" si="230"/>
        <v>8.8320000000000007</v>
      </c>
      <c r="AC225">
        <f t="shared" si="231"/>
        <v>0</v>
      </c>
      <c r="AD225">
        <f t="shared" si="232"/>
        <v>0</v>
      </c>
      <c r="AE225">
        <f t="shared" si="233"/>
        <v>0</v>
      </c>
      <c r="AF225">
        <f t="shared" si="234"/>
        <v>8.8320000000000007</v>
      </c>
      <c r="AG225">
        <f t="shared" si="235"/>
        <v>0</v>
      </c>
      <c r="AH225">
        <f t="shared" si="236"/>
        <v>1.0349999999999999</v>
      </c>
      <c r="AI225">
        <f t="shared" si="237"/>
        <v>0</v>
      </c>
      <c r="AJ225">
        <f t="shared" si="238"/>
        <v>0</v>
      </c>
      <c r="AK225">
        <v>7.68</v>
      </c>
      <c r="AL225">
        <v>0</v>
      </c>
      <c r="AM225">
        <v>0</v>
      </c>
      <c r="AN225">
        <v>0</v>
      </c>
      <c r="AO225">
        <v>7.68</v>
      </c>
      <c r="AP225">
        <v>0</v>
      </c>
      <c r="AQ225">
        <v>0.9</v>
      </c>
      <c r="AR225">
        <v>0</v>
      </c>
      <c r="AS225">
        <v>0</v>
      </c>
      <c r="AT225">
        <v>90</v>
      </c>
      <c r="AU225">
        <v>70</v>
      </c>
      <c r="AV225">
        <v>1</v>
      </c>
      <c r="AW225">
        <v>1</v>
      </c>
      <c r="AZ225">
        <v>1</v>
      </c>
      <c r="BA225">
        <v>30.05</v>
      </c>
      <c r="BB225">
        <v>1</v>
      </c>
      <c r="BC225">
        <v>1</v>
      </c>
      <c r="BD225" t="s">
        <v>3</v>
      </c>
      <c r="BE225" t="s">
        <v>3</v>
      </c>
      <c r="BF225" t="s">
        <v>3</v>
      </c>
      <c r="BG225" t="s">
        <v>3</v>
      </c>
      <c r="BH225">
        <v>0</v>
      </c>
      <c r="BI225">
        <v>1</v>
      </c>
      <c r="BJ225" t="s">
        <v>32</v>
      </c>
      <c r="BM225">
        <v>13001</v>
      </c>
      <c r="BN225">
        <v>0</v>
      </c>
      <c r="BO225" t="s">
        <v>29</v>
      </c>
      <c r="BP225">
        <v>1</v>
      </c>
      <c r="BQ225">
        <v>2</v>
      </c>
      <c r="BR225">
        <v>0</v>
      </c>
      <c r="BS225">
        <v>30.05</v>
      </c>
      <c r="BT225">
        <v>1</v>
      </c>
      <c r="BU225">
        <v>1</v>
      </c>
      <c r="BV225">
        <v>1</v>
      </c>
      <c r="BW225">
        <v>1</v>
      </c>
      <c r="BX225">
        <v>1</v>
      </c>
      <c r="BY225" t="s">
        <v>3</v>
      </c>
      <c r="BZ225">
        <v>90</v>
      </c>
      <c r="CA225">
        <v>70</v>
      </c>
      <c r="CE225">
        <v>0</v>
      </c>
      <c r="CF225">
        <v>0</v>
      </c>
      <c r="CG225">
        <v>0</v>
      </c>
      <c r="CM225">
        <v>0</v>
      </c>
      <c r="CN225" t="s">
        <v>575</v>
      </c>
      <c r="CO225">
        <v>0</v>
      </c>
      <c r="CP225">
        <f t="shared" si="239"/>
        <v>5095.71</v>
      </c>
      <c r="CQ225">
        <f t="shared" si="240"/>
        <v>0</v>
      </c>
      <c r="CR225">
        <f t="shared" si="241"/>
        <v>0</v>
      </c>
      <c r="CS225">
        <f t="shared" si="242"/>
        <v>0</v>
      </c>
      <c r="CT225">
        <f t="shared" si="243"/>
        <v>265.40160000000003</v>
      </c>
      <c r="CU225">
        <f t="shared" si="244"/>
        <v>0</v>
      </c>
      <c r="CV225">
        <f t="shared" si="245"/>
        <v>1.0349999999999999</v>
      </c>
      <c r="CW225">
        <f t="shared" si="246"/>
        <v>0</v>
      </c>
      <c r="CX225">
        <f t="shared" si="247"/>
        <v>0</v>
      </c>
      <c r="CY225">
        <f t="shared" si="248"/>
        <v>4586.1390000000001</v>
      </c>
      <c r="CZ225">
        <f t="shared" si="249"/>
        <v>3566.9970000000003</v>
      </c>
      <c r="DC225" t="s">
        <v>3</v>
      </c>
      <c r="DD225" t="s">
        <v>3</v>
      </c>
      <c r="DE225" t="s">
        <v>33</v>
      </c>
      <c r="DF225" t="s">
        <v>33</v>
      </c>
      <c r="DG225" t="s">
        <v>34</v>
      </c>
      <c r="DH225" t="s">
        <v>3</v>
      </c>
      <c r="DI225" t="s">
        <v>34</v>
      </c>
      <c r="DJ225" t="s">
        <v>33</v>
      </c>
      <c r="DK225" t="s">
        <v>3</v>
      </c>
      <c r="DL225" t="s">
        <v>3</v>
      </c>
      <c r="DM225" t="s">
        <v>3</v>
      </c>
      <c r="DN225">
        <v>0</v>
      </c>
      <c r="DO225">
        <v>0</v>
      </c>
      <c r="DP225">
        <v>1</v>
      </c>
      <c r="DQ225">
        <v>1</v>
      </c>
      <c r="DU225">
        <v>1013</v>
      </c>
      <c r="DV225" t="s">
        <v>31</v>
      </c>
      <c r="DW225" t="s">
        <v>31</v>
      </c>
      <c r="DX225">
        <v>1</v>
      </c>
      <c r="EE225">
        <v>42018654</v>
      </c>
      <c r="EF225">
        <v>2</v>
      </c>
      <c r="EG225" t="s">
        <v>35</v>
      </c>
      <c r="EH225">
        <v>0</v>
      </c>
      <c r="EI225" t="s">
        <v>3</v>
      </c>
      <c r="EJ225">
        <v>1</v>
      </c>
      <c r="EK225">
        <v>13001</v>
      </c>
      <c r="EL225" t="s">
        <v>36</v>
      </c>
      <c r="EM225" t="s">
        <v>37</v>
      </c>
      <c r="EO225" t="s">
        <v>38</v>
      </c>
      <c r="EQ225">
        <v>0</v>
      </c>
      <c r="ER225">
        <v>7.68</v>
      </c>
      <c r="ES225">
        <v>0</v>
      </c>
      <c r="ET225">
        <v>0</v>
      </c>
      <c r="EU225">
        <v>0</v>
      </c>
      <c r="EV225">
        <v>7.68</v>
      </c>
      <c r="EW225">
        <v>0.9</v>
      </c>
      <c r="EX225">
        <v>0</v>
      </c>
      <c r="EY225">
        <v>0</v>
      </c>
      <c r="FQ225">
        <v>0</v>
      </c>
      <c r="FR225">
        <f t="shared" si="250"/>
        <v>0</v>
      </c>
      <c r="FS225">
        <v>0</v>
      </c>
      <c r="FX225">
        <v>90</v>
      </c>
      <c r="FY225">
        <v>70</v>
      </c>
      <c r="GA225" t="s">
        <v>3</v>
      </c>
      <c r="GD225">
        <v>1</v>
      </c>
      <c r="GF225">
        <v>1553747501</v>
      </c>
      <c r="GG225">
        <v>2</v>
      </c>
      <c r="GH225">
        <v>1</v>
      </c>
      <c r="GI225">
        <v>2</v>
      </c>
      <c r="GJ225">
        <v>0</v>
      </c>
      <c r="GK225">
        <v>0</v>
      </c>
      <c r="GL225">
        <f t="shared" si="251"/>
        <v>0</v>
      </c>
      <c r="GM225">
        <f t="shared" si="252"/>
        <v>13248.85</v>
      </c>
      <c r="GN225">
        <f t="shared" si="253"/>
        <v>13248.85</v>
      </c>
      <c r="GO225">
        <f t="shared" si="254"/>
        <v>0</v>
      </c>
      <c r="GP225">
        <f t="shared" si="255"/>
        <v>0</v>
      </c>
      <c r="GR225">
        <v>0</v>
      </c>
      <c r="GS225">
        <v>3</v>
      </c>
      <c r="GT225">
        <v>0</v>
      </c>
      <c r="GU225" t="s">
        <v>3</v>
      </c>
      <c r="GV225">
        <f t="shared" si="256"/>
        <v>0</v>
      </c>
      <c r="GW225">
        <v>1</v>
      </c>
      <c r="GX225">
        <f t="shared" si="257"/>
        <v>0</v>
      </c>
      <c r="HA225">
        <v>0</v>
      </c>
      <c r="HB225">
        <v>0</v>
      </c>
      <c r="HC225">
        <f t="shared" si="258"/>
        <v>0</v>
      </c>
      <c r="IK225">
        <v>0</v>
      </c>
    </row>
    <row r="226" spans="1:255" x14ac:dyDescent="0.2">
      <c r="A226" s="2">
        <v>17</v>
      </c>
      <c r="B226" s="2">
        <v>1</v>
      </c>
      <c r="C226" s="2">
        <f>ROW(SmtRes!A426)</f>
        <v>426</v>
      </c>
      <c r="D226" s="2">
        <f>ROW(EtalonRes!A382)</f>
        <v>382</v>
      </c>
      <c r="E226" s="2" t="s">
        <v>39</v>
      </c>
      <c r="F226" s="2" t="s">
        <v>40</v>
      </c>
      <c r="G226" s="2" t="s">
        <v>41</v>
      </c>
      <c r="H226" s="2" t="s">
        <v>42</v>
      </c>
      <c r="I226" s="2">
        <f>ROUND(19.2/100,9)</f>
        <v>0.192</v>
      </c>
      <c r="J226" s="2">
        <v>0</v>
      </c>
      <c r="K226" s="2"/>
      <c r="L226" s="2"/>
      <c r="M226" s="2"/>
      <c r="N226" s="2"/>
      <c r="O226" s="2">
        <f t="shared" si="219"/>
        <v>3016.27</v>
      </c>
      <c r="P226" s="2">
        <f t="shared" si="220"/>
        <v>2.35</v>
      </c>
      <c r="Q226" s="2">
        <f t="shared" si="221"/>
        <v>143.61000000000001</v>
      </c>
      <c r="R226" s="2">
        <f t="shared" si="222"/>
        <v>126.73</v>
      </c>
      <c r="S226" s="2">
        <f t="shared" si="223"/>
        <v>2870.31</v>
      </c>
      <c r="T226" s="2">
        <f t="shared" si="224"/>
        <v>0</v>
      </c>
      <c r="U226" s="2">
        <f t="shared" si="225"/>
        <v>11.457312</v>
      </c>
      <c r="V226" s="2">
        <f t="shared" si="226"/>
        <v>0.44880000000000009</v>
      </c>
      <c r="W226" s="2">
        <f t="shared" si="227"/>
        <v>0</v>
      </c>
      <c r="X226" s="2">
        <f t="shared" si="228"/>
        <v>3146.89</v>
      </c>
      <c r="Y226" s="2">
        <f t="shared" si="229"/>
        <v>1648.37</v>
      </c>
      <c r="Z226" s="2"/>
      <c r="AA226" s="2">
        <v>42244862</v>
      </c>
      <c r="AB226" s="2">
        <f t="shared" si="230"/>
        <v>586.48</v>
      </c>
      <c r="AC226" s="2">
        <f t="shared" si="231"/>
        <v>1.54</v>
      </c>
      <c r="AD226" s="2">
        <f t="shared" si="232"/>
        <v>37.137500000000003</v>
      </c>
      <c r="AE226" s="2">
        <f t="shared" si="233"/>
        <v>24.1875</v>
      </c>
      <c r="AF226" s="2">
        <f t="shared" si="234"/>
        <v>547.80250000000001</v>
      </c>
      <c r="AG226" s="2">
        <f t="shared" si="235"/>
        <v>0</v>
      </c>
      <c r="AH226" s="2">
        <f t="shared" si="236"/>
        <v>59.673499999999997</v>
      </c>
      <c r="AI226" s="2">
        <f t="shared" si="237"/>
        <v>2.3375000000000004</v>
      </c>
      <c r="AJ226" s="2">
        <f t="shared" si="238"/>
        <v>0</v>
      </c>
      <c r="AK226" s="2">
        <v>507.6</v>
      </c>
      <c r="AL226" s="2">
        <v>1.54</v>
      </c>
      <c r="AM226" s="2">
        <v>29.71</v>
      </c>
      <c r="AN226" s="2">
        <v>19.350000000000001</v>
      </c>
      <c r="AO226" s="2">
        <v>476.35</v>
      </c>
      <c r="AP226" s="2">
        <v>0</v>
      </c>
      <c r="AQ226" s="2">
        <v>51.89</v>
      </c>
      <c r="AR226" s="2">
        <v>1.87</v>
      </c>
      <c r="AS226" s="2">
        <v>0</v>
      </c>
      <c r="AT226" s="2">
        <v>105</v>
      </c>
      <c r="AU226" s="2">
        <v>55</v>
      </c>
      <c r="AV226" s="2">
        <v>1</v>
      </c>
      <c r="AW226" s="2">
        <v>1</v>
      </c>
      <c r="AX226" s="2"/>
      <c r="AY226" s="2"/>
      <c r="AZ226" s="2">
        <v>1</v>
      </c>
      <c r="BA226" s="2">
        <v>27.29</v>
      </c>
      <c r="BB226" s="2">
        <v>20.14</v>
      </c>
      <c r="BC226" s="2">
        <v>7.95</v>
      </c>
      <c r="BD226" s="2" t="s">
        <v>3</v>
      </c>
      <c r="BE226" s="2" t="s">
        <v>3</v>
      </c>
      <c r="BF226" s="2" t="s">
        <v>3</v>
      </c>
      <c r="BG226" s="2" t="s">
        <v>3</v>
      </c>
      <c r="BH226" s="2">
        <v>0</v>
      </c>
      <c r="BI226" s="2">
        <v>1</v>
      </c>
      <c r="BJ226" s="2" t="s">
        <v>43</v>
      </c>
      <c r="BK226" s="2"/>
      <c r="BL226" s="2"/>
      <c r="BM226" s="2">
        <v>15001</v>
      </c>
      <c r="BN226" s="2">
        <v>0</v>
      </c>
      <c r="BO226" s="2" t="s">
        <v>40</v>
      </c>
      <c r="BP226" s="2">
        <v>1</v>
      </c>
      <c r="BQ226" s="2">
        <v>2</v>
      </c>
      <c r="BR226" s="2">
        <v>0</v>
      </c>
      <c r="BS226" s="2">
        <v>27.29</v>
      </c>
      <c r="BT226" s="2">
        <v>1</v>
      </c>
      <c r="BU226" s="2">
        <v>1</v>
      </c>
      <c r="BV226" s="2">
        <v>1</v>
      </c>
      <c r="BW226" s="2">
        <v>1</v>
      </c>
      <c r="BX226" s="2">
        <v>1</v>
      </c>
      <c r="BY226" s="2" t="s">
        <v>3</v>
      </c>
      <c r="BZ226" s="2">
        <v>105</v>
      </c>
      <c r="CA226" s="2">
        <v>55</v>
      </c>
      <c r="CB226" s="2"/>
      <c r="CC226" s="2"/>
      <c r="CD226" s="2"/>
      <c r="CE226" s="2">
        <v>0</v>
      </c>
      <c r="CF226" s="2">
        <v>0</v>
      </c>
      <c r="CG226" s="2">
        <v>0</v>
      </c>
      <c r="CH226" s="2"/>
      <c r="CI226" s="2"/>
      <c r="CJ226" s="2"/>
      <c r="CK226" s="2"/>
      <c r="CL226" s="2"/>
      <c r="CM226" s="2">
        <v>0</v>
      </c>
      <c r="CN226" s="2" t="s">
        <v>575</v>
      </c>
      <c r="CO226" s="2">
        <v>0</v>
      </c>
      <c r="CP226" s="2">
        <f t="shared" si="239"/>
        <v>3016.27</v>
      </c>
      <c r="CQ226" s="2">
        <f t="shared" si="240"/>
        <v>12.243</v>
      </c>
      <c r="CR226" s="2">
        <f t="shared" si="241"/>
        <v>747.94925000000012</v>
      </c>
      <c r="CS226" s="2">
        <f t="shared" si="242"/>
        <v>660.07687499999997</v>
      </c>
      <c r="CT226" s="2">
        <f t="shared" si="243"/>
        <v>14949.530225</v>
      </c>
      <c r="CU226" s="2">
        <f t="shared" si="244"/>
        <v>0</v>
      </c>
      <c r="CV226" s="2">
        <f t="shared" si="245"/>
        <v>59.673499999999997</v>
      </c>
      <c r="CW226" s="2">
        <f t="shared" si="246"/>
        <v>2.3375000000000004</v>
      </c>
      <c r="CX226" s="2">
        <f t="shared" si="247"/>
        <v>0</v>
      </c>
      <c r="CY226" s="2">
        <f t="shared" si="248"/>
        <v>3146.8920000000003</v>
      </c>
      <c r="CZ226" s="2">
        <f t="shared" si="249"/>
        <v>1648.3720000000001</v>
      </c>
      <c r="DA226" s="2"/>
      <c r="DB226" s="2"/>
      <c r="DC226" s="2" t="s">
        <v>3</v>
      </c>
      <c r="DD226" s="2" t="s">
        <v>3</v>
      </c>
      <c r="DE226" s="2" t="s">
        <v>33</v>
      </c>
      <c r="DF226" s="2" t="s">
        <v>33</v>
      </c>
      <c r="DG226" s="2" t="s">
        <v>34</v>
      </c>
      <c r="DH226" s="2" t="s">
        <v>3</v>
      </c>
      <c r="DI226" s="2" t="s">
        <v>34</v>
      </c>
      <c r="DJ226" s="2" t="s">
        <v>33</v>
      </c>
      <c r="DK226" s="2" t="s">
        <v>3</v>
      </c>
      <c r="DL226" s="2" t="s">
        <v>3</v>
      </c>
      <c r="DM226" s="2" t="s">
        <v>3</v>
      </c>
      <c r="DN226" s="2">
        <v>0</v>
      </c>
      <c r="DO226" s="2">
        <v>0</v>
      </c>
      <c r="DP226" s="2">
        <v>1</v>
      </c>
      <c r="DQ226" s="2">
        <v>1</v>
      </c>
      <c r="DR226" s="2"/>
      <c r="DS226" s="2"/>
      <c r="DT226" s="2"/>
      <c r="DU226" s="2">
        <v>1013</v>
      </c>
      <c r="DV226" s="2" t="s">
        <v>42</v>
      </c>
      <c r="DW226" s="2" t="s">
        <v>42</v>
      </c>
      <c r="DX226" s="2">
        <v>1</v>
      </c>
      <c r="DY226" s="2"/>
      <c r="DZ226" s="2"/>
      <c r="EA226" s="2"/>
      <c r="EB226" s="2"/>
      <c r="EC226" s="2"/>
      <c r="ED226" s="2"/>
      <c r="EE226" s="2">
        <v>42018677</v>
      </c>
      <c r="EF226" s="2">
        <v>2</v>
      </c>
      <c r="EG226" s="2" t="s">
        <v>35</v>
      </c>
      <c r="EH226" s="2">
        <v>0</v>
      </c>
      <c r="EI226" s="2" t="s">
        <v>3</v>
      </c>
      <c r="EJ226" s="2">
        <v>1</v>
      </c>
      <c r="EK226" s="2">
        <v>15001</v>
      </c>
      <c r="EL226" s="2" t="s">
        <v>44</v>
      </c>
      <c r="EM226" s="2" t="s">
        <v>45</v>
      </c>
      <c r="EN226" s="2"/>
      <c r="EO226" s="2" t="s">
        <v>38</v>
      </c>
      <c r="EP226" s="2"/>
      <c r="EQ226" s="2">
        <v>0</v>
      </c>
      <c r="ER226" s="2">
        <v>507.6</v>
      </c>
      <c r="ES226" s="2">
        <v>1.54</v>
      </c>
      <c r="ET226" s="2">
        <v>29.71</v>
      </c>
      <c r="EU226" s="2">
        <v>19.350000000000001</v>
      </c>
      <c r="EV226" s="2">
        <v>476.35</v>
      </c>
      <c r="EW226" s="2">
        <v>51.89</v>
      </c>
      <c r="EX226" s="2">
        <v>1.87</v>
      </c>
      <c r="EY226" s="2">
        <v>0</v>
      </c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>
        <v>0</v>
      </c>
      <c r="FR226" s="2">
        <f t="shared" si="250"/>
        <v>0</v>
      </c>
      <c r="FS226" s="2">
        <v>0</v>
      </c>
      <c r="FT226" s="2"/>
      <c r="FU226" s="2"/>
      <c r="FV226" s="2"/>
      <c r="FW226" s="2"/>
      <c r="FX226" s="2">
        <v>105</v>
      </c>
      <c r="FY226" s="2">
        <v>55</v>
      </c>
      <c r="FZ226" s="2"/>
      <c r="GA226" s="2" t="s">
        <v>3</v>
      </c>
      <c r="GB226" s="2"/>
      <c r="GC226" s="2"/>
      <c r="GD226" s="2">
        <v>1</v>
      </c>
      <c r="GE226" s="2"/>
      <c r="GF226" s="2">
        <v>1860992946</v>
      </c>
      <c r="GG226" s="2">
        <v>2</v>
      </c>
      <c r="GH226" s="2">
        <v>1</v>
      </c>
      <c r="GI226" s="2">
        <v>2</v>
      </c>
      <c r="GJ226" s="2">
        <v>0</v>
      </c>
      <c r="GK226" s="2">
        <v>0</v>
      </c>
      <c r="GL226" s="2">
        <f t="shared" si="251"/>
        <v>0</v>
      </c>
      <c r="GM226" s="2">
        <f t="shared" si="252"/>
        <v>7811.53</v>
      </c>
      <c r="GN226" s="2">
        <f t="shared" si="253"/>
        <v>7811.53</v>
      </c>
      <c r="GO226" s="2">
        <f t="shared" si="254"/>
        <v>0</v>
      </c>
      <c r="GP226" s="2">
        <f t="shared" si="255"/>
        <v>0</v>
      </c>
      <c r="GQ226" s="2"/>
      <c r="GR226" s="2">
        <v>0</v>
      </c>
      <c r="GS226" s="2">
        <v>3</v>
      </c>
      <c r="GT226" s="2">
        <v>0</v>
      </c>
      <c r="GU226" s="2" t="s">
        <v>3</v>
      </c>
      <c r="GV226" s="2">
        <f t="shared" si="256"/>
        <v>0</v>
      </c>
      <c r="GW226" s="2">
        <v>1</v>
      </c>
      <c r="GX226" s="2">
        <f t="shared" si="257"/>
        <v>0</v>
      </c>
      <c r="GY226" s="2"/>
      <c r="GZ226" s="2"/>
      <c r="HA226" s="2">
        <v>0</v>
      </c>
      <c r="HB226" s="2">
        <v>0</v>
      </c>
      <c r="HC226" s="2">
        <f t="shared" si="258"/>
        <v>0</v>
      </c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>
        <v>0</v>
      </c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x14ac:dyDescent="0.2">
      <c r="A227">
        <v>17</v>
      </c>
      <c r="B227">
        <v>1</v>
      </c>
      <c r="C227">
        <f>ROW(SmtRes!A434)</f>
        <v>434</v>
      </c>
      <c r="D227">
        <f>ROW(EtalonRes!A390)</f>
        <v>390</v>
      </c>
      <c r="E227" t="s">
        <v>39</v>
      </c>
      <c r="F227" t="s">
        <v>40</v>
      </c>
      <c r="G227" t="s">
        <v>41</v>
      </c>
      <c r="H227" t="s">
        <v>42</v>
      </c>
      <c r="I227">
        <f>ROUND(19.2/100,9)</f>
        <v>0.192</v>
      </c>
      <c r="J227">
        <v>0</v>
      </c>
      <c r="O227">
        <f t="shared" si="219"/>
        <v>3320.32</v>
      </c>
      <c r="P227">
        <f t="shared" si="220"/>
        <v>2.57</v>
      </c>
      <c r="Q227">
        <f t="shared" si="221"/>
        <v>157.15</v>
      </c>
      <c r="R227">
        <f t="shared" si="222"/>
        <v>139.55000000000001</v>
      </c>
      <c r="S227">
        <f t="shared" si="223"/>
        <v>3160.6</v>
      </c>
      <c r="T227">
        <f t="shared" si="224"/>
        <v>0</v>
      </c>
      <c r="U227">
        <f t="shared" si="225"/>
        <v>11.457312</v>
      </c>
      <c r="V227">
        <f t="shared" si="226"/>
        <v>0.44880000000000009</v>
      </c>
      <c r="W227">
        <f t="shared" si="227"/>
        <v>0</v>
      </c>
      <c r="X227">
        <f t="shared" si="228"/>
        <v>3465.16</v>
      </c>
      <c r="Y227">
        <f t="shared" si="229"/>
        <v>1815.08</v>
      </c>
      <c r="AA227">
        <v>42244845</v>
      </c>
      <c r="AB227">
        <f t="shared" si="230"/>
        <v>586.48</v>
      </c>
      <c r="AC227">
        <f t="shared" si="231"/>
        <v>1.54</v>
      </c>
      <c r="AD227">
        <f t="shared" si="232"/>
        <v>37.137500000000003</v>
      </c>
      <c r="AE227">
        <f t="shared" si="233"/>
        <v>24.1875</v>
      </c>
      <c r="AF227">
        <f t="shared" si="234"/>
        <v>547.80250000000001</v>
      </c>
      <c r="AG227">
        <f t="shared" si="235"/>
        <v>0</v>
      </c>
      <c r="AH227">
        <f t="shared" si="236"/>
        <v>59.673499999999997</v>
      </c>
      <c r="AI227">
        <f t="shared" si="237"/>
        <v>2.3375000000000004</v>
      </c>
      <c r="AJ227">
        <f t="shared" si="238"/>
        <v>0</v>
      </c>
      <c r="AK227">
        <v>507.6</v>
      </c>
      <c r="AL227">
        <v>1.54</v>
      </c>
      <c r="AM227">
        <v>29.71</v>
      </c>
      <c r="AN227">
        <v>19.350000000000001</v>
      </c>
      <c r="AO227">
        <v>476.35</v>
      </c>
      <c r="AP227">
        <v>0</v>
      </c>
      <c r="AQ227">
        <v>51.89</v>
      </c>
      <c r="AR227">
        <v>1.87</v>
      </c>
      <c r="AS227">
        <v>0</v>
      </c>
      <c r="AT227">
        <v>105</v>
      </c>
      <c r="AU227">
        <v>55</v>
      </c>
      <c r="AV227">
        <v>1</v>
      </c>
      <c r="AW227">
        <v>1</v>
      </c>
      <c r="AZ227">
        <v>1</v>
      </c>
      <c r="BA227">
        <v>30.05</v>
      </c>
      <c r="BB227">
        <v>22.04</v>
      </c>
      <c r="BC227">
        <v>8.6999999999999993</v>
      </c>
      <c r="BD227" t="s">
        <v>3</v>
      </c>
      <c r="BE227" t="s">
        <v>3</v>
      </c>
      <c r="BF227" t="s">
        <v>3</v>
      </c>
      <c r="BG227" t="s">
        <v>3</v>
      </c>
      <c r="BH227">
        <v>0</v>
      </c>
      <c r="BI227">
        <v>1</v>
      </c>
      <c r="BJ227" t="s">
        <v>43</v>
      </c>
      <c r="BM227">
        <v>15001</v>
      </c>
      <c r="BN227">
        <v>0</v>
      </c>
      <c r="BO227" t="s">
        <v>40</v>
      </c>
      <c r="BP227">
        <v>1</v>
      </c>
      <c r="BQ227">
        <v>2</v>
      </c>
      <c r="BR227">
        <v>0</v>
      </c>
      <c r="BS227">
        <v>30.05</v>
      </c>
      <c r="BT227">
        <v>1</v>
      </c>
      <c r="BU227">
        <v>1</v>
      </c>
      <c r="BV227">
        <v>1</v>
      </c>
      <c r="BW227">
        <v>1</v>
      </c>
      <c r="BX227">
        <v>1</v>
      </c>
      <c r="BY227" t="s">
        <v>3</v>
      </c>
      <c r="BZ227">
        <v>105</v>
      </c>
      <c r="CA227">
        <v>55</v>
      </c>
      <c r="CE227">
        <v>0</v>
      </c>
      <c r="CF227">
        <v>0</v>
      </c>
      <c r="CG227">
        <v>0</v>
      </c>
      <c r="CM227">
        <v>0</v>
      </c>
      <c r="CN227" t="s">
        <v>575</v>
      </c>
      <c r="CO227">
        <v>0</v>
      </c>
      <c r="CP227">
        <f t="shared" si="239"/>
        <v>3320.3199999999997</v>
      </c>
      <c r="CQ227">
        <f t="shared" si="240"/>
        <v>13.398</v>
      </c>
      <c r="CR227">
        <f t="shared" si="241"/>
        <v>818.51049999999998</v>
      </c>
      <c r="CS227">
        <f t="shared" si="242"/>
        <v>726.83437500000002</v>
      </c>
      <c r="CT227">
        <f t="shared" si="243"/>
        <v>16461.465125000002</v>
      </c>
      <c r="CU227">
        <f t="shared" si="244"/>
        <v>0</v>
      </c>
      <c r="CV227">
        <f t="shared" si="245"/>
        <v>59.673499999999997</v>
      </c>
      <c r="CW227">
        <f t="shared" si="246"/>
        <v>2.3375000000000004</v>
      </c>
      <c r="CX227">
        <f t="shared" si="247"/>
        <v>0</v>
      </c>
      <c r="CY227">
        <f t="shared" si="248"/>
        <v>3465.1574999999998</v>
      </c>
      <c r="CZ227">
        <f t="shared" si="249"/>
        <v>1815.0825</v>
      </c>
      <c r="DC227" t="s">
        <v>3</v>
      </c>
      <c r="DD227" t="s">
        <v>3</v>
      </c>
      <c r="DE227" t="s">
        <v>33</v>
      </c>
      <c r="DF227" t="s">
        <v>33</v>
      </c>
      <c r="DG227" t="s">
        <v>34</v>
      </c>
      <c r="DH227" t="s">
        <v>3</v>
      </c>
      <c r="DI227" t="s">
        <v>34</v>
      </c>
      <c r="DJ227" t="s">
        <v>33</v>
      </c>
      <c r="DK227" t="s">
        <v>3</v>
      </c>
      <c r="DL227" t="s">
        <v>3</v>
      </c>
      <c r="DM227" t="s">
        <v>3</v>
      </c>
      <c r="DN227">
        <v>0</v>
      </c>
      <c r="DO227">
        <v>0</v>
      </c>
      <c r="DP227">
        <v>1</v>
      </c>
      <c r="DQ227">
        <v>1</v>
      </c>
      <c r="DU227">
        <v>1013</v>
      </c>
      <c r="DV227" t="s">
        <v>42</v>
      </c>
      <c r="DW227" t="s">
        <v>42</v>
      </c>
      <c r="DX227">
        <v>1</v>
      </c>
      <c r="EE227">
        <v>42018677</v>
      </c>
      <c r="EF227">
        <v>2</v>
      </c>
      <c r="EG227" t="s">
        <v>35</v>
      </c>
      <c r="EH227">
        <v>0</v>
      </c>
      <c r="EI227" t="s">
        <v>3</v>
      </c>
      <c r="EJ227">
        <v>1</v>
      </c>
      <c r="EK227">
        <v>15001</v>
      </c>
      <c r="EL227" t="s">
        <v>44</v>
      </c>
      <c r="EM227" t="s">
        <v>45</v>
      </c>
      <c r="EO227" t="s">
        <v>38</v>
      </c>
      <c r="EQ227">
        <v>0</v>
      </c>
      <c r="ER227">
        <v>507.6</v>
      </c>
      <c r="ES227">
        <v>1.54</v>
      </c>
      <c r="ET227">
        <v>29.71</v>
      </c>
      <c r="EU227">
        <v>19.350000000000001</v>
      </c>
      <c r="EV227">
        <v>476.35</v>
      </c>
      <c r="EW227">
        <v>51.89</v>
      </c>
      <c r="EX227">
        <v>1.87</v>
      </c>
      <c r="EY227">
        <v>0</v>
      </c>
      <c r="FQ227">
        <v>0</v>
      </c>
      <c r="FR227">
        <f t="shared" si="250"/>
        <v>0</v>
      </c>
      <c r="FS227">
        <v>0</v>
      </c>
      <c r="FX227">
        <v>105</v>
      </c>
      <c r="FY227">
        <v>55</v>
      </c>
      <c r="GA227" t="s">
        <v>3</v>
      </c>
      <c r="GD227">
        <v>1</v>
      </c>
      <c r="GF227">
        <v>1860992946</v>
      </c>
      <c r="GG227">
        <v>2</v>
      </c>
      <c r="GH227">
        <v>1</v>
      </c>
      <c r="GI227">
        <v>2</v>
      </c>
      <c r="GJ227">
        <v>0</v>
      </c>
      <c r="GK227">
        <v>0</v>
      </c>
      <c r="GL227">
        <f t="shared" si="251"/>
        <v>0</v>
      </c>
      <c r="GM227">
        <f t="shared" si="252"/>
        <v>8600.56</v>
      </c>
      <c r="GN227">
        <f t="shared" si="253"/>
        <v>8600.56</v>
      </c>
      <c r="GO227">
        <f t="shared" si="254"/>
        <v>0</v>
      </c>
      <c r="GP227">
        <f t="shared" si="255"/>
        <v>0</v>
      </c>
      <c r="GR227">
        <v>0</v>
      </c>
      <c r="GS227">
        <v>3</v>
      </c>
      <c r="GT227">
        <v>0</v>
      </c>
      <c r="GU227" t="s">
        <v>3</v>
      </c>
      <c r="GV227">
        <f t="shared" si="256"/>
        <v>0</v>
      </c>
      <c r="GW227">
        <v>1</v>
      </c>
      <c r="GX227">
        <f t="shared" si="257"/>
        <v>0</v>
      </c>
      <c r="HA227">
        <v>0</v>
      </c>
      <c r="HB227">
        <v>0</v>
      </c>
      <c r="HC227">
        <f t="shared" si="258"/>
        <v>0</v>
      </c>
      <c r="IK227">
        <v>0</v>
      </c>
    </row>
    <row r="228" spans="1:255" x14ac:dyDescent="0.2">
      <c r="A228" s="2">
        <v>18</v>
      </c>
      <c r="B228" s="2">
        <v>1</v>
      </c>
      <c r="C228" s="2">
        <v>424</v>
      </c>
      <c r="D228" s="2"/>
      <c r="E228" s="2" t="s">
        <v>46</v>
      </c>
      <c r="F228" s="2" t="s">
        <v>47</v>
      </c>
      <c r="G228" s="2" t="s">
        <v>48</v>
      </c>
      <c r="H228" s="2" t="s">
        <v>49</v>
      </c>
      <c r="I228" s="2">
        <f>I226*J228</f>
        <v>0.16320000000000001</v>
      </c>
      <c r="J228" s="2">
        <v>0.85000000000000009</v>
      </c>
      <c r="K228" s="2"/>
      <c r="L228" s="2"/>
      <c r="M228" s="2"/>
      <c r="N228" s="2"/>
      <c r="O228" s="2">
        <f t="shared" si="219"/>
        <v>2643.49</v>
      </c>
      <c r="P228" s="2">
        <f t="shared" si="220"/>
        <v>2643.49</v>
      </c>
      <c r="Q228" s="2">
        <f t="shared" si="221"/>
        <v>0</v>
      </c>
      <c r="R228" s="2">
        <f t="shared" si="222"/>
        <v>0</v>
      </c>
      <c r="S228" s="2">
        <f t="shared" si="223"/>
        <v>0</v>
      </c>
      <c r="T228" s="2">
        <f t="shared" si="224"/>
        <v>0</v>
      </c>
      <c r="U228" s="2">
        <f t="shared" si="225"/>
        <v>0</v>
      </c>
      <c r="V228" s="2">
        <f t="shared" si="226"/>
        <v>0</v>
      </c>
      <c r="W228" s="2">
        <f t="shared" si="227"/>
        <v>6.69</v>
      </c>
      <c r="X228" s="2">
        <f t="shared" si="228"/>
        <v>0</v>
      </c>
      <c r="Y228" s="2">
        <f t="shared" si="229"/>
        <v>0</v>
      </c>
      <c r="Z228" s="2"/>
      <c r="AA228" s="2">
        <v>42244862</v>
      </c>
      <c r="AB228" s="2">
        <f t="shared" si="230"/>
        <v>7329.36</v>
      </c>
      <c r="AC228" s="2">
        <f t="shared" si="231"/>
        <v>7329.36</v>
      </c>
      <c r="AD228" s="2">
        <f>ROUND((((ET228)-(EU228))+AE228),6)</f>
        <v>0</v>
      </c>
      <c r="AE228" s="2">
        <f t="shared" ref="AE228:AF231" si="259">ROUND((EU228),6)</f>
        <v>0</v>
      </c>
      <c r="AF228" s="2">
        <f t="shared" si="259"/>
        <v>0</v>
      </c>
      <c r="AG228" s="2">
        <f t="shared" si="235"/>
        <v>0</v>
      </c>
      <c r="AH228" s="2">
        <f t="shared" ref="AH228:AI231" si="260">(EW228)</f>
        <v>0</v>
      </c>
      <c r="AI228" s="2">
        <f t="shared" si="260"/>
        <v>0</v>
      </c>
      <c r="AJ228" s="2">
        <f t="shared" si="238"/>
        <v>41</v>
      </c>
      <c r="AK228" s="2">
        <v>7329.36</v>
      </c>
      <c r="AL228" s="2">
        <v>7329.36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41</v>
      </c>
      <c r="AT228" s="2">
        <v>105</v>
      </c>
      <c r="AU228" s="2">
        <v>55</v>
      </c>
      <c r="AV228" s="2">
        <v>1</v>
      </c>
      <c r="AW228" s="2">
        <v>1</v>
      </c>
      <c r="AX228" s="2"/>
      <c r="AY228" s="2"/>
      <c r="AZ228" s="2">
        <v>1</v>
      </c>
      <c r="BA228" s="2">
        <v>1</v>
      </c>
      <c r="BB228" s="2">
        <v>1</v>
      </c>
      <c r="BC228" s="2">
        <v>2.21</v>
      </c>
      <c r="BD228" s="2" t="s">
        <v>3</v>
      </c>
      <c r="BE228" s="2" t="s">
        <v>3</v>
      </c>
      <c r="BF228" s="2" t="s">
        <v>3</v>
      </c>
      <c r="BG228" s="2" t="s">
        <v>3</v>
      </c>
      <c r="BH228" s="2">
        <v>3</v>
      </c>
      <c r="BI228" s="2">
        <v>1</v>
      </c>
      <c r="BJ228" s="2" t="s">
        <v>50</v>
      </c>
      <c r="BK228" s="2"/>
      <c r="BL228" s="2"/>
      <c r="BM228" s="2">
        <v>15001</v>
      </c>
      <c r="BN228" s="2">
        <v>0</v>
      </c>
      <c r="BO228" s="2" t="s">
        <v>47</v>
      </c>
      <c r="BP228" s="2">
        <v>1</v>
      </c>
      <c r="BQ228" s="2">
        <v>2</v>
      </c>
      <c r="BR228" s="2">
        <v>0</v>
      </c>
      <c r="BS228" s="2">
        <v>1</v>
      </c>
      <c r="BT228" s="2">
        <v>1</v>
      </c>
      <c r="BU228" s="2">
        <v>1</v>
      </c>
      <c r="BV228" s="2">
        <v>1</v>
      </c>
      <c r="BW228" s="2">
        <v>1</v>
      </c>
      <c r="BX228" s="2">
        <v>1</v>
      </c>
      <c r="BY228" s="2" t="s">
        <v>3</v>
      </c>
      <c r="BZ228" s="2">
        <v>105</v>
      </c>
      <c r="CA228" s="2">
        <v>55</v>
      </c>
      <c r="CB228" s="2"/>
      <c r="CC228" s="2"/>
      <c r="CD228" s="2"/>
      <c r="CE228" s="2">
        <v>0</v>
      </c>
      <c r="CF228" s="2">
        <v>0</v>
      </c>
      <c r="CG228" s="2">
        <v>0</v>
      </c>
      <c r="CH228" s="2"/>
      <c r="CI228" s="2"/>
      <c r="CJ228" s="2"/>
      <c r="CK228" s="2"/>
      <c r="CL228" s="2"/>
      <c r="CM228" s="2">
        <v>0</v>
      </c>
      <c r="CN228" s="2" t="s">
        <v>3</v>
      </c>
      <c r="CO228" s="2">
        <v>0</v>
      </c>
      <c r="CP228" s="2">
        <f t="shared" si="239"/>
        <v>2643.49</v>
      </c>
      <c r="CQ228" s="2">
        <f t="shared" si="240"/>
        <v>16197.8856</v>
      </c>
      <c r="CR228" s="2">
        <f t="shared" si="241"/>
        <v>0</v>
      </c>
      <c r="CS228" s="2">
        <f t="shared" si="242"/>
        <v>0</v>
      </c>
      <c r="CT228" s="2">
        <f t="shared" si="243"/>
        <v>0</v>
      </c>
      <c r="CU228" s="2">
        <f t="shared" si="244"/>
        <v>0</v>
      </c>
      <c r="CV228" s="2">
        <f t="shared" si="245"/>
        <v>0</v>
      </c>
      <c r="CW228" s="2">
        <f t="shared" si="246"/>
        <v>0</v>
      </c>
      <c r="CX228" s="2">
        <f t="shared" si="247"/>
        <v>41</v>
      </c>
      <c r="CY228" s="2">
        <f t="shared" si="248"/>
        <v>0</v>
      </c>
      <c r="CZ228" s="2">
        <f t="shared" si="249"/>
        <v>0</v>
      </c>
      <c r="DA228" s="2"/>
      <c r="DB228" s="2"/>
      <c r="DC228" s="2" t="s">
        <v>3</v>
      </c>
      <c r="DD228" s="2" t="s">
        <v>3</v>
      </c>
      <c r="DE228" s="2" t="s">
        <v>3</v>
      </c>
      <c r="DF228" s="2" t="s">
        <v>3</v>
      </c>
      <c r="DG228" s="2" t="s">
        <v>3</v>
      </c>
      <c r="DH228" s="2" t="s">
        <v>3</v>
      </c>
      <c r="DI228" s="2" t="s">
        <v>3</v>
      </c>
      <c r="DJ228" s="2" t="s">
        <v>3</v>
      </c>
      <c r="DK228" s="2" t="s">
        <v>3</v>
      </c>
      <c r="DL228" s="2" t="s">
        <v>3</v>
      </c>
      <c r="DM228" s="2" t="s">
        <v>3</v>
      </c>
      <c r="DN228" s="2">
        <v>0</v>
      </c>
      <c r="DO228" s="2">
        <v>0</v>
      </c>
      <c r="DP228" s="2">
        <v>1</v>
      </c>
      <c r="DQ228" s="2">
        <v>1</v>
      </c>
      <c r="DR228" s="2"/>
      <c r="DS228" s="2"/>
      <c r="DT228" s="2"/>
      <c r="DU228" s="2">
        <v>1009</v>
      </c>
      <c r="DV228" s="2" t="s">
        <v>49</v>
      </c>
      <c r="DW228" s="2" t="s">
        <v>49</v>
      </c>
      <c r="DX228" s="2">
        <v>1000</v>
      </c>
      <c r="DY228" s="2"/>
      <c r="DZ228" s="2"/>
      <c r="EA228" s="2"/>
      <c r="EB228" s="2"/>
      <c r="EC228" s="2"/>
      <c r="ED228" s="2"/>
      <c r="EE228" s="2">
        <v>42018677</v>
      </c>
      <c r="EF228" s="2">
        <v>2</v>
      </c>
      <c r="EG228" s="2" t="s">
        <v>35</v>
      </c>
      <c r="EH228" s="2">
        <v>0</v>
      </c>
      <c r="EI228" s="2" t="s">
        <v>3</v>
      </c>
      <c r="EJ228" s="2">
        <v>1</v>
      </c>
      <c r="EK228" s="2">
        <v>15001</v>
      </c>
      <c r="EL228" s="2" t="s">
        <v>44</v>
      </c>
      <c r="EM228" s="2" t="s">
        <v>45</v>
      </c>
      <c r="EN228" s="2"/>
      <c r="EO228" s="2" t="s">
        <v>3</v>
      </c>
      <c r="EP228" s="2"/>
      <c r="EQ228" s="2">
        <v>0</v>
      </c>
      <c r="ER228" s="2">
        <v>7329.36</v>
      </c>
      <c r="ES228" s="2">
        <v>7329.36</v>
      </c>
      <c r="ET228" s="2">
        <v>0</v>
      </c>
      <c r="EU228" s="2">
        <v>0</v>
      </c>
      <c r="EV228" s="2">
        <v>0</v>
      </c>
      <c r="EW228" s="2">
        <v>0</v>
      </c>
      <c r="EX228" s="2">
        <v>0</v>
      </c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>
        <v>0</v>
      </c>
      <c r="FR228" s="2">
        <f t="shared" si="250"/>
        <v>0</v>
      </c>
      <c r="FS228" s="2">
        <v>0</v>
      </c>
      <c r="FT228" s="2"/>
      <c r="FU228" s="2"/>
      <c r="FV228" s="2"/>
      <c r="FW228" s="2"/>
      <c r="FX228" s="2">
        <v>105</v>
      </c>
      <c r="FY228" s="2">
        <v>55</v>
      </c>
      <c r="FZ228" s="2"/>
      <c r="GA228" s="2" t="s">
        <v>3</v>
      </c>
      <c r="GB228" s="2"/>
      <c r="GC228" s="2"/>
      <c r="GD228" s="2">
        <v>1</v>
      </c>
      <c r="GE228" s="2"/>
      <c r="GF228" s="2">
        <v>1197594138</v>
      </c>
      <c r="GG228" s="2">
        <v>2</v>
      </c>
      <c r="GH228" s="2">
        <v>1</v>
      </c>
      <c r="GI228" s="2">
        <v>2</v>
      </c>
      <c r="GJ228" s="2">
        <v>0</v>
      </c>
      <c r="GK228" s="2">
        <v>0</v>
      </c>
      <c r="GL228" s="2">
        <f t="shared" si="251"/>
        <v>0</v>
      </c>
      <c r="GM228" s="2">
        <f t="shared" si="252"/>
        <v>2643.49</v>
      </c>
      <c r="GN228" s="2">
        <f t="shared" si="253"/>
        <v>2643.49</v>
      </c>
      <c r="GO228" s="2">
        <f t="shared" si="254"/>
        <v>0</v>
      </c>
      <c r="GP228" s="2">
        <f t="shared" si="255"/>
        <v>0</v>
      </c>
      <c r="GQ228" s="2"/>
      <c r="GR228" s="2">
        <v>0</v>
      </c>
      <c r="GS228" s="2">
        <v>3</v>
      </c>
      <c r="GT228" s="2">
        <v>0</v>
      </c>
      <c r="GU228" s="2" t="s">
        <v>3</v>
      </c>
      <c r="GV228" s="2">
        <f t="shared" si="256"/>
        <v>0</v>
      </c>
      <c r="GW228" s="2">
        <v>1</v>
      </c>
      <c r="GX228" s="2">
        <f t="shared" si="257"/>
        <v>0</v>
      </c>
      <c r="GY228" s="2"/>
      <c r="GZ228" s="2"/>
      <c r="HA228" s="2">
        <v>0</v>
      </c>
      <c r="HB228" s="2">
        <v>0</v>
      </c>
      <c r="HC228" s="2">
        <f t="shared" si="258"/>
        <v>0</v>
      </c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>
        <v>0</v>
      </c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x14ac:dyDescent="0.2">
      <c r="A229">
        <v>18</v>
      </c>
      <c r="B229">
        <v>1</v>
      </c>
      <c r="C229">
        <v>432</v>
      </c>
      <c r="E229" t="s">
        <v>46</v>
      </c>
      <c r="F229" t="s">
        <v>47</v>
      </c>
      <c r="G229" t="s">
        <v>48</v>
      </c>
      <c r="H229" t="s">
        <v>49</v>
      </c>
      <c r="I229">
        <f>I227*J229</f>
        <v>0.16320000000000001</v>
      </c>
      <c r="J229">
        <v>0.85000000000000009</v>
      </c>
      <c r="O229">
        <f t="shared" si="219"/>
        <v>2918.61</v>
      </c>
      <c r="P229">
        <f t="shared" si="220"/>
        <v>2918.61</v>
      </c>
      <c r="Q229">
        <f t="shared" si="221"/>
        <v>0</v>
      </c>
      <c r="R229">
        <f t="shared" si="222"/>
        <v>0</v>
      </c>
      <c r="S229">
        <f t="shared" si="223"/>
        <v>0</v>
      </c>
      <c r="T229">
        <f t="shared" si="224"/>
        <v>0</v>
      </c>
      <c r="U229">
        <f t="shared" si="225"/>
        <v>0</v>
      </c>
      <c r="V229">
        <f t="shared" si="226"/>
        <v>0</v>
      </c>
      <c r="W229">
        <f t="shared" si="227"/>
        <v>6.69</v>
      </c>
      <c r="X229">
        <f t="shared" si="228"/>
        <v>0</v>
      </c>
      <c r="Y229">
        <f t="shared" si="229"/>
        <v>0</v>
      </c>
      <c r="AA229">
        <v>42244845</v>
      </c>
      <c r="AB229">
        <f t="shared" si="230"/>
        <v>7329.36</v>
      </c>
      <c r="AC229">
        <f t="shared" si="231"/>
        <v>7329.36</v>
      </c>
      <c r="AD229">
        <f>ROUND((((ET229)-(EU229))+AE229),6)</f>
        <v>0</v>
      </c>
      <c r="AE229">
        <f t="shared" si="259"/>
        <v>0</v>
      </c>
      <c r="AF229">
        <f t="shared" si="259"/>
        <v>0</v>
      </c>
      <c r="AG229">
        <f t="shared" si="235"/>
        <v>0</v>
      </c>
      <c r="AH229">
        <f t="shared" si="260"/>
        <v>0</v>
      </c>
      <c r="AI229">
        <f t="shared" si="260"/>
        <v>0</v>
      </c>
      <c r="AJ229">
        <f t="shared" si="238"/>
        <v>41</v>
      </c>
      <c r="AK229">
        <v>7329.36</v>
      </c>
      <c r="AL229">
        <v>7329.36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41</v>
      </c>
      <c r="AT229">
        <v>105</v>
      </c>
      <c r="AU229">
        <v>55</v>
      </c>
      <c r="AV229">
        <v>1</v>
      </c>
      <c r="AW229">
        <v>1</v>
      </c>
      <c r="AZ229">
        <v>1</v>
      </c>
      <c r="BA229">
        <v>1</v>
      </c>
      <c r="BB229">
        <v>1</v>
      </c>
      <c r="BC229">
        <v>2.44</v>
      </c>
      <c r="BD229" t="s">
        <v>3</v>
      </c>
      <c r="BE229" t="s">
        <v>3</v>
      </c>
      <c r="BF229" t="s">
        <v>3</v>
      </c>
      <c r="BG229" t="s">
        <v>3</v>
      </c>
      <c r="BH229">
        <v>3</v>
      </c>
      <c r="BI229">
        <v>1</v>
      </c>
      <c r="BJ229" t="s">
        <v>50</v>
      </c>
      <c r="BM229">
        <v>15001</v>
      </c>
      <c r="BN229">
        <v>0</v>
      </c>
      <c r="BO229" t="s">
        <v>47</v>
      </c>
      <c r="BP229">
        <v>1</v>
      </c>
      <c r="BQ229">
        <v>2</v>
      </c>
      <c r="BR229">
        <v>0</v>
      </c>
      <c r="BS229">
        <v>1</v>
      </c>
      <c r="BT229">
        <v>1</v>
      </c>
      <c r="BU229">
        <v>1</v>
      </c>
      <c r="BV229">
        <v>1</v>
      </c>
      <c r="BW229">
        <v>1</v>
      </c>
      <c r="BX229">
        <v>1</v>
      </c>
      <c r="BY229" t="s">
        <v>3</v>
      </c>
      <c r="BZ229">
        <v>105</v>
      </c>
      <c r="CA229">
        <v>55</v>
      </c>
      <c r="CE229">
        <v>0</v>
      </c>
      <c r="CF229">
        <v>0</v>
      </c>
      <c r="CG229">
        <v>0</v>
      </c>
      <c r="CM229">
        <v>0</v>
      </c>
      <c r="CN229" t="s">
        <v>3</v>
      </c>
      <c r="CO229">
        <v>0</v>
      </c>
      <c r="CP229">
        <f t="shared" si="239"/>
        <v>2918.61</v>
      </c>
      <c r="CQ229">
        <f t="shared" si="240"/>
        <v>17883.6384</v>
      </c>
      <c r="CR229">
        <f t="shared" si="241"/>
        <v>0</v>
      </c>
      <c r="CS229">
        <f t="shared" si="242"/>
        <v>0</v>
      </c>
      <c r="CT229">
        <f t="shared" si="243"/>
        <v>0</v>
      </c>
      <c r="CU229">
        <f t="shared" si="244"/>
        <v>0</v>
      </c>
      <c r="CV229">
        <f t="shared" si="245"/>
        <v>0</v>
      </c>
      <c r="CW229">
        <f t="shared" si="246"/>
        <v>0</v>
      </c>
      <c r="CX229">
        <f t="shared" si="247"/>
        <v>41</v>
      </c>
      <c r="CY229">
        <f t="shared" si="248"/>
        <v>0</v>
      </c>
      <c r="CZ229">
        <f t="shared" si="249"/>
        <v>0</v>
      </c>
      <c r="DC229" t="s">
        <v>3</v>
      </c>
      <c r="DD229" t="s">
        <v>3</v>
      </c>
      <c r="DE229" t="s">
        <v>3</v>
      </c>
      <c r="DF229" t="s">
        <v>3</v>
      </c>
      <c r="DG229" t="s">
        <v>3</v>
      </c>
      <c r="DH229" t="s">
        <v>3</v>
      </c>
      <c r="DI229" t="s">
        <v>3</v>
      </c>
      <c r="DJ229" t="s">
        <v>3</v>
      </c>
      <c r="DK229" t="s">
        <v>3</v>
      </c>
      <c r="DL229" t="s">
        <v>3</v>
      </c>
      <c r="DM229" t="s">
        <v>3</v>
      </c>
      <c r="DN229">
        <v>0</v>
      </c>
      <c r="DO229">
        <v>0</v>
      </c>
      <c r="DP229">
        <v>1</v>
      </c>
      <c r="DQ229">
        <v>1</v>
      </c>
      <c r="DU229">
        <v>1009</v>
      </c>
      <c r="DV229" t="s">
        <v>49</v>
      </c>
      <c r="DW229" t="s">
        <v>49</v>
      </c>
      <c r="DX229">
        <v>1000</v>
      </c>
      <c r="EE229">
        <v>42018677</v>
      </c>
      <c r="EF229">
        <v>2</v>
      </c>
      <c r="EG229" t="s">
        <v>35</v>
      </c>
      <c r="EH229">
        <v>0</v>
      </c>
      <c r="EI229" t="s">
        <v>3</v>
      </c>
      <c r="EJ229">
        <v>1</v>
      </c>
      <c r="EK229">
        <v>15001</v>
      </c>
      <c r="EL229" t="s">
        <v>44</v>
      </c>
      <c r="EM229" t="s">
        <v>45</v>
      </c>
      <c r="EO229" t="s">
        <v>3</v>
      </c>
      <c r="EQ229">
        <v>0</v>
      </c>
      <c r="ER229">
        <v>7329.36</v>
      </c>
      <c r="ES229">
        <v>7329.36</v>
      </c>
      <c r="ET229">
        <v>0</v>
      </c>
      <c r="EU229">
        <v>0</v>
      </c>
      <c r="EV229">
        <v>0</v>
      </c>
      <c r="EW229">
        <v>0</v>
      </c>
      <c r="EX229">
        <v>0</v>
      </c>
      <c r="FQ229">
        <v>0</v>
      </c>
      <c r="FR229">
        <f t="shared" si="250"/>
        <v>0</v>
      </c>
      <c r="FS229">
        <v>0</v>
      </c>
      <c r="FX229">
        <v>105</v>
      </c>
      <c r="FY229">
        <v>55</v>
      </c>
      <c r="GA229" t="s">
        <v>3</v>
      </c>
      <c r="GD229">
        <v>1</v>
      </c>
      <c r="GF229">
        <v>1197594138</v>
      </c>
      <c r="GG229">
        <v>2</v>
      </c>
      <c r="GH229">
        <v>1</v>
      </c>
      <c r="GI229">
        <v>2</v>
      </c>
      <c r="GJ229">
        <v>0</v>
      </c>
      <c r="GK229">
        <v>0</v>
      </c>
      <c r="GL229">
        <f t="shared" si="251"/>
        <v>0</v>
      </c>
      <c r="GM229">
        <f t="shared" si="252"/>
        <v>2918.61</v>
      </c>
      <c r="GN229">
        <f t="shared" si="253"/>
        <v>2918.61</v>
      </c>
      <c r="GO229">
        <f t="shared" si="254"/>
        <v>0</v>
      </c>
      <c r="GP229">
        <f t="shared" si="255"/>
        <v>0</v>
      </c>
      <c r="GR229">
        <v>0</v>
      </c>
      <c r="GS229">
        <v>3</v>
      </c>
      <c r="GT229">
        <v>0</v>
      </c>
      <c r="GU229" t="s">
        <v>3</v>
      </c>
      <c r="GV229">
        <f t="shared" si="256"/>
        <v>0</v>
      </c>
      <c r="GW229">
        <v>1</v>
      </c>
      <c r="GX229">
        <f t="shared" si="257"/>
        <v>0</v>
      </c>
      <c r="HA229">
        <v>0</v>
      </c>
      <c r="HB229">
        <v>0</v>
      </c>
      <c r="HC229">
        <f t="shared" si="258"/>
        <v>0</v>
      </c>
      <c r="IK229">
        <v>0</v>
      </c>
    </row>
    <row r="230" spans="1:255" x14ac:dyDescent="0.2">
      <c r="A230" s="2">
        <v>18</v>
      </c>
      <c r="B230" s="2">
        <v>1</v>
      </c>
      <c r="C230" s="2">
        <v>425</v>
      </c>
      <c r="D230" s="2"/>
      <c r="E230" s="2" t="s">
        <v>51</v>
      </c>
      <c r="F230" s="2" t="s">
        <v>52</v>
      </c>
      <c r="G230" s="2" t="s">
        <v>53</v>
      </c>
      <c r="H230" s="2" t="s">
        <v>49</v>
      </c>
      <c r="I230" s="2">
        <f>I226*J230</f>
        <v>0</v>
      </c>
      <c r="J230" s="2">
        <v>0</v>
      </c>
      <c r="K230" s="2"/>
      <c r="L230" s="2"/>
      <c r="M230" s="2"/>
      <c r="N230" s="2"/>
      <c r="O230" s="2">
        <f t="shared" si="219"/>
        <v>0</v>
      </c>
      <c r="P230" s="2">
        <f t="shared" si="220"/>
        <v>0</v>
      </c>
      <c r="Q230" s="2">
        <f t="shared" si="221"/>
        <v>0</v>
      </c>
      <c r="R230" s="2">
        <f t="shared" si="222"/>
        <v>0</v>
      </c>
      <c r="S230" s="2">
        <f t="shared" si="223"/>
        <v>0</v>
      </c>
      <c r="T230" s="2">
        <f t="shared" si="224"/>
        <v>0</v>
      </c>
      <c r="U230" s="2">
        <f t="shared" si="225"/>
        <v>0</v>
      </c>
      <c r="V230" s="2">
        <f t="shared" si="226"/>
        <v>0</v>
      </c>
      <c r="W230" s="2">
        <f t="shared" si="227"/>
        <v>0</v>
      </c>
      <c r="X230" s="2">
        <f t="shared" si="228"/>
        <v>0</v>
      </c>
      <c r="Y230" s="2">
        <f t="shared" si="229"/>
        <v>0</v>
      </c>
      <c r="Z230" s="2"/>
      <c r="AA230" s="2">
        <v>42244862</v>
      </c>
      <c r="AB230" s="2">
        <f t="shared" si="230"/>
        <v>0</v>
      </c>
      <c r="AC230" s="2">
        <f t="shared" si="231"/>
        <v>0</v>
      </c>
      <c r="AD230" s="2">
        <f>ROUND((((ET230)-(EU230))+AE230),6)</f>
        <v>0</v>
      </c>
      <c r="AE230" s="2">
        <f t="shared" si="259"/>
        <v>0</v>
      </c>
      <c r="AF230" s="2">
        <f t="shared" si="259"/>
        <v>0</v>
      </c>
      <c r="AG230" s="2">
        <f t="shared" si="235"/>
        <v>0</v>
      </c>
      <c r="AH230" s="2">
        <f t="shared" si="260"/>
        <v>0</v>
      </c>
      <c r="AI230" s="2">
        <f t="shared" si="260"/>
        <v>0</v>
      </c>
      <c r="AJ230" s="2">
        <f t="shared" si="238"/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105</v>
      </c>
      <c r="AU230" s="2">
        <v>55</v>
      </c>
      <c r="AV230" s="2">
        <v>1</v>
      </c>
      <c r="AW230" s="2">
        <v>1</v>
      </c>
      <c r="AX230" s="2"/>
      <c r="AY230" s="2"/>
      <c r="AZ230" s="2">
        <v>1</v>
      </c>
      <c r="BA230" s="2">
        <v>1</v>
      </c>
      <c r="BB230" s="2">
        <v>1</v>
      </c>
      <c r="BC230" s="2">
        <v>1</v>
      </c>
      <c r="BD230" s="2" t="s">
        <v>3</v>
      </c>
      <c r="BE230" s="2" t="s">
        <v>3</v>
      </c>
      <c r="BF230" s="2" t="s">
        <v>3</v>
      </c>
      <c r="BG230" s="2" t="s">
        <v>3</v>
      </c>
      <c r="BH230" s="2">
        <v>3</v>
      </c>
      <c r="BI230" s="2">
        <v>1</v>
      </c>
      <c r="BJ230" s="2" t="s">
        <v>54</v>
      </c>
      <c r="BK230" s="2"/>
      <c r="BL230" s="2"/>
      <c r="BM230" s="2">
        <v>15001</v>
      </c>
      <c r="BN230" s="2">
        <v>0</v>
      </c>
      <c r="BO230" s="2" t="s">
        <v>3</v>
      </c>
      <c r="BP230" s="2">
        <v>0</v>
      </c>
      <c r="BQ230" s="2">
        <v>2</v>
      </c>
      <c r="BR230" s="2">
        <v>0</v>
      </c>
      <c r="BS230" s="2">
        <v>1</v>
      </c>
      <c r="BT230" s="2">
        <v>1</v>
      </c>
      <c r="BU230" s="2">
        <v>1</v>
      </c>
      <c r="BV230" s="2">
        <v>1</v>
      </c>
      <c r="BW230" s="2">
        <v>1</v>
      </c>
      <c r="BX230" s="2">
        <v>1</v>
      </c>
      <c r="BY230" s="2" t="s">
        <v>3</v>
      </c>
      <c r="BZ230" s="2">
        <v>105</v>
      </c>
      <c r="CA230" s="2">
        <v>55</v>
      </c>
      <c r="CB230" s="2"/>
      <c r="CC230" s="2"/>
      <c r="CD230" s="2"/>
      <c r="CE230" s="2">
        <v>0</v>
      </c>
      <c r="CF230" s="2">
        <v>0</v>
      </c>
      <c r="CG230" s="2">
        <v>0</v>
      </c>
      <c r="CH230" s="2"/>
      <c r="CI230" s="2"/>
      <c r="CJ230" s="2"/>
      <c r="CK230" s="2"/>
      <c r="CL230" s="2"/>
      <c r="CM230" s="2">
        <v>0</v>
      </c>
      <c r="CN230" s="2" t="s">
        <v>3</v>
      </c>
      <c r="CO230" s="2">
        <v>0</v>
      </c>
      <c r="CP230" s="2">
        <f t="shared" si="239"/>
        <v>0</v>
      </c>
      <c r="CQ230" s="2">
        <f t="shared" si="240"/>
        <v>0</v>
      </c>
      <c r="CR230" s="2">
        <f t="shared" si="241"/>
        <v>0</v>
      </c>
      <c r="CS230" s="2">
        <f t="shared" si="242"/>
        <v>0</v>
      </c>
      <c r="CT230" s="2">
        <f t="shared" si="243"/>
        <v>0</v>
      </c>
      <c r="CU230" s="2">
        <f t="shared" si="244"/>
        <v>0</v>
      </c>
      <c r="CV230" s="2">
        <f t="shared" si="245"/>
        <v>0</v>
      </c>
      <c r="CW230" s="2">
        <f t="shared" si="246"/>
        <v>0</v>
      </c>
      <c r="CX230" s="2">
        <f t="shared" si="247"/>
        <v>0</v>
      </c>
      <c r="CY230" s="2">
        <f t="shared" si="248"/>
        <v>0</v>
      </c>
      <c r="CZ230" s="2">
        <f t="shared" si="249"/>
        <v>0</v>
      </c>
      <c r="DA230" s="2"/>
      <c r="DB230" s="2"/>
      <c r="DC230" s="2" t="s">
        <v>3</v>
      </c>
      <c r="DD230" s="2" t="s">
        <v>3</v>
      </c>
      <c r="DE230" s="2" t="s">
        <v>3</v>
      </c>
      <c r="DF230" s="2" t="s">
        <v>3</v>
      </c>
      <c r="DG230" s="2" t="s">
        <v>3</v>
      </c>
      <c r="DH230" s="2" t="s">
        <v>3</v>
      </c>
      <c r="DI230" s="2" t="s">
        <v>3</v>
      </c>
      <c r="DJ230" s="2" t="s">
        <v>3</v>
      </c>
      <c r="DK230" s="2" t="s">
        <v>3</v>
      </c>
      <c r="DL230" s="2" t="s">
        <v>3</v>
      </c>
      <c r="DM230" s="2" t="s">
        <v>3</v>
      </c>
      <c r="DN230" s="2">
        <v>0</v>
      </c>
      <c r="DO230" s="2">
        <v>0</v>
      </c>
      <c r="DP230" s="2">
        <v>1</v>
      </c>
      <c r="DQ230" s="2">
        <v>1</v>
      </c>
      <c r="DR230" s="2"/>
      <c r="DS230" s="2"/>
      <c r="DT230" s="2"/>
      <c r="DU230" s="2">
        <v>1009</v>
      </c>
      <c r="DV230" s="2" t="s">
        <v>49</v>
      </c>
      <c r="DW230" s="2" t="s">
        <v>49</v>
      </c>
      <c r="DX230" s="2">
        <v>1000</v>
      </c>
      <c r="DY230" s="2"/>
      <c r="DZ230" s="2"/>
      <c r="EA230" s="2"/>
      <c r="EB230" s="2"/>
      <c r="EC230" s="2"/>
      <c r="ED230" s="2"/>
      <c r="EE230" s="2">
        <v>42018677</v>
      </c>
      <c r="EF230" s="2">
        <v>2</v>
      </c>
      <c r="EG230" s="2" t="s">
        <v>35</v>
      </c>
      <c r="EH230" s="2">
        <v>0</v>
      </c>
      <c r="EI230" s="2" t="s">
        <v>3</v>
      </c>
      <c r="EJ230" s="2">
        <v>1</v>
      </c>
      <c r="EK230" s="2">
        <v>15001</v>
      </c>
      <c r="EL230" s="2" t="s">
        <v>44</v>
      </c>
      <c r="EM230" s="2" t="s">
        <v>45</v>
      </c>
      <c r="EN230" s="2"/>
      <c r="EO230" s="2" t="s">
        <v>3</v>
      </c>
      <c r="EP230" s="2"/>
      <c r="EQ230" s="2">
        <v>0</v>
      </c>
      <c r="ER230" s="2">
        <v>0</v>
      </c>
      <c r="ES230" s="2">
        <v>0</v>
      </c>
      <c r="ET230" s="2">
        <v>0</v>
      </c>
      <c r="EU230" s="2">
        <v>0</v>
      </c>
      <c r="EV230" s="2">
        <v>0</v>
      </c>
      <c r="EW230" s="2">
        <v>0</v>
      </c>
      <c r="EX230" s="2">
        <v>0</v>
      </c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>
        <v>0</v>
      </c>
      <c r="FR230" s="2">
        <f t="shared" si="250"/>
        <v>0</v>
      </c>
      <c r="FS230" s="2">
        <v>0</v>
      </c>
      <c r="FT230" s="2"/>
      <c r="FU230" s="2"/>
      <c r="FV230" s="2"/>
      <c r="FW230" s="2"/>
      <c r="FX230" s="2">
        <v>105</v>
      </c>
      <c r="FY230" s="2">
        <v>55</v>
      </c>
      <c r="FZ230" s="2"/>
      <c r="GA230" s="2" t="s">
        <v>3</v>
      </c>
      <c r="GB230" s="2"/>
      <c r="GC230" s="2"/>
      <c r="GD230" s="2">
        <v>1</v>
      </c>
      <c r="GE230" s="2"/>
      <c r="GF230" s="2">
        <v>-1113803170</v>
      </c>
      <c r="GG230" s="2">
        <v>2</v>
      </c>
      <c r="GH230" s="2">
        <v>1</v>
      </c>
      <c r="GI230" s="2">
        <v>-2</v>
      </c>
      <c r="GJ230" s="2">
        <v>0</v>
      </c>
      <c r="GK230" s="2">
        <v>0</v>
      </c>
      <c r="GL230" s="2">
        <f t="shared" si="251"/>
        <v>0</v>
      </c>
      <c r="GM230" s="2">
        <f t="shared" si="252"/>
        <v>0</v>
      </c>
      <c r="GN230" s="2">
        <f t="shared" si="253"/>
        <v>0</v>
      </c>
      <c r="GO230" s="2">
        <f t="shared" si="254"/>
        <v>0</v>
      </c>
      <c r="GP230" s="2">
        <f t="shared" si="255"/>
        <v>0</v>
      </c>
      <c r="GQ230" s="2"/>
      <c r="GR230" s="2">
        <v>0</v>
      </c>
      <c r="GS230" s="2">
        <v>3</v>
      </c>
      <c r="GT230" s="2">
        <v>0</v>
      </c>
      <c r="GU230" s="2" t="s">
        <v>3</v>
      </c>
      <c r="GV230" s="2">
        <f t="shared" si="256"/>
        <v>0</v>
      </c>
      <c r="GW230" s="2">
        <v>1</v>
      </c>
      <c r="GX230" s="2">
        <f t="shared" si="257"/>
        <v>0</v>
      </c>
      <c r="GY230" s="2"/>
      <c r="GZ230" s="2"/>
      <c r="HA230" s="2">
        <v>0</v>
      </c>
      <c r="HB230" s="2">
        <v>0</v>
      </c>
      <c r="HC230" s="2">
        <f t="shared" si="258"/>
        <v>0</v>
      </c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>
        <v>0</v>
      </c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x14ac:dyDescent="0.2">
      <c r="A231">
        <v>18</v>
      </c>
      <c r="B231">
        <v>1</v>
      </c>
      <c r="C231">
        <v>433</v>
      </c>
      <c r="E231" t="s">
        <v>51</v>
      </c>
      <c r="F231" t="s">
        <v>52</v>
      </c>
      <c r="G231" t="s">
        <v>53</v>
      </c>
      <c r="H231" t="s">
        <v>49</v>
      </c>
      <c r="I231">
        <f>I227*J231</f>
        <v>0</v>
      </c>
      <c r="J231">
        <v>0</v>
      </c>
      <c r="O231">
        <f t="shared" si="219"/>
        <v>0</v>
      </c>
      <c r="P231">
        <f t="shared" si="220"/>
        <v>0</v>
      </c>
      <c r="Q231">
        <f t="shared" si="221"/>
        <v>0</v>
      </c>
      <c r="R231">
        <f t="shared" si="222"/>
        <v>0</v>
      </c>
      <c r="S231">
        <f t="shared" si="223"/>
        <v>0</v>
      </c>
      <c r="T231">
        <f t="shared" si="224"/>
        <v>0</v>
      </c>
      <c r="U231">
        <f t="shared" si="225"/>
        <v>0</v>
      </c>
      <c r="V231">
        <f t="shared" si="226"/>
        <v>0</v>
      </c>
      <c r="W231">
        <f t="shared" si="227"/>
        <v>0</v>
      </c>
      <c r="X231">
        <f t="shared" si="228"/>
        <v>0</v>
      </c>
      <c r="Y231">
        <f t="shared" si="229"/>
        <v>0</v>
      </c>
      <c r="AA231">
        <v>42244845</v>
      </c>
      <c r="AB231">
        <f t="shared" si="230"/>
        <v>0</v>
      </c>
      <c r="AC231">
        <f t="shared" si="231"/>
        <v>0</v>
      </c>
      <c r="AD231">
        <f>ROUND((((ET231)-(EU231))+AE231),6)</f>
        <v>0</v>
      </c>
      <c r="AE231">
        <f t="shared" si="259"/>
        <v>0</v>
      </c>
      <c r="AF231">
        <f t="shared" si="259"/>
        <v>0</v>
      </c>
      <c r="AG231">
        <f t="shared" si="235"/>
        <v>0</v>
      </c>
      <c r="AH231">
        <f t="shared" si="260"/>
        <v>0</v>
      </c>
      <c r="AI231">
        <f t="shared" si="260"/>
        <v>0</v>
      </c>
      <c r="AJ231">
        <f t="shared" si="238"/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105</v>
      </c>
      <c r="AU231">
        <v>55</v>
      </c>
      <c r="AV231">
        <v>1</v>
      </c>
      <c r="AW231">
        <v>1</v>
      </c>
      <c r="AZ231">
        <v>1</v>
      </c>
      <c r="BA231">
        <v>1</v>
      </c>
      <c r="BB231">
        <v>1</v>
      </c>
      <c r="BC231">
        <v>1</v>
      </c>
      <c r="BD231" t="s">
        <v>3</v>
      </c>
      <c r="BE231" t="s">
        <v>3</v>
      </c>
      <c r="BF231" t="s">
        <v>3</v>
      </c>
      <c r="BG231" t="s">
        <v>3</v>
      </c>
      <c r="BH231">
        <v>3</v>
      </c>
      <c r="BI231">
        <v>1</v>
      </c>
      <c r="BJ231" t="s">
        <v>54</v>
      </c>
      <c r="BM231">
        <v>15001</v>
      </c>
      <c r="BN231">
        <v>0</v>
      </c>
      <c r="BO231" t="s">
        <v>3</v>
      </c>
      <c r="BP231">
        <v>0</v>
      </c>
      <c r="BQ231">
        <v>2</v>
      </c>
      <c r="BR231">
        <v>0</v>
      </c>
      <c r="BS231">
        <v>1</v>
      </c>
      <c r="BT231">
        <v>1</v>
      </c>
      <c r="BU231">
        <v>1</v>
      </c>
      <c r="BV231">
        <v>1</v>
      </c>
      <c r="BW231">
        <v>1</v>
      </c>
      <c r="BX231">
        <v>1</v>
      </c>
      <c r="BY231" t="s">
        <v>3</v>
      </c>
      <c r="BZ231">
        <v>105</v>
      </c>
      <c r="CA231">
        <v>55</v>
      </c>
      <c r="CE231">
        <v>0</v>
      </c>
      <c r="CF231">
        <v>0</v>
      </c>
      <c r="CG231">
        <v>0</v>
      </c>
      <c r="CM231">
        <v>0</v>
      </c>
      <c r="CN231" t="s">
        <v>3</v>
      </c>
      <c r="CO231">
        <v>0</v>
      </c>
      <c r="CP231">
        <f t="shared" si="239"/>
        <v>0</v>
      </c>
      <c r="CQ231">
        <f t="shared" si="240"/>
        <v>0</v>
      </c>
      <c r="CR231">
        <f t="shared" si="241"/>
        <v>0</v>
      </c>
      <c r="CS231">
        <f t="shared" si="242"/>
        <v>0</v>
      </c>
      <c r="CT231">
        <f t="shared" si="243"/>
        <v>0</v>
      </c>
      <c r="CU231">
        <f t="shared" si="244"/>
        <v>0</v>
      </c>
      <c r="CV231">
        <f t="shared" si="245"/>
        <v>0</v>
      </c>
      <c r="CW231">
        <f t="shared" si="246"/>
        <v>0</v>
      </c>
      <c r="CX231">
        <f t="shared" si="247"/>
        <v>0</v>
      </c>
      <c r="CY231">
        <f t="shared" si="248"/>
        <v>0</v>
      </c>
      <c r="CZ231">
        <f t="shared" si="249"/>
        <v>0</v>
      </c>
      <c r="DC231" t="s">
        <v>3</v>
      </c>
      <c r="DD231" t="s">
        <v>3</v>
      </c>
      <c r="DE231" t="s">
        <v>3</v>
      </c>
      <c r="DF231" t="s">
        <v>3</v>
      </c>
      <c r="DG231" t="s">
        <v>3</v>
      </c>
      <c r="DH231" t="s">
        <v>3</v>
      </c>
      <c r="DI231" t="s">
        <v>3</v>
      </c>
      <c r="DJ231" t="s">
        <v>3</v>
      </c>
      <c r="DK231" t="s">
        <v>3</v>
      </c>
      <c r="DL231" t="s">
        <v>3</v>
      </c>
      <c r="DM231" t="s">
        <v>3</v>
      </c>
      <c r="DN231">
        <v>0</v>
      </c>
      <c r="DO231">
        <v>0</v>
      </c>
      <c r="DP231">
        <v>1</v>
      </c>
      <c r="DQ231">
        <v>1</v>
      </c>
      <c r="DU231">
        <v>1009</v>
      </c>
      <c r="DV231" t="s">
        <v>49</v>
      </c>
      <c r="DW231" t="s">
        <v>49</v>
      </c>
      <c r="DX231">
        <v>1000</v>
      </c>
      <c r="EE231">
        <v>42018677</v>
      </c>
      <c r="EF231">
        <v>2</v>
      </c>
      <c r="EG231" t="s">
        <v>35</v>
      </c>
      <c r="EH231">
        <v>0</v>
      </c>
      <c r="EI231" t="s">
        <v>3</v>
      </c>
      <c r="EJ231">
        <v>1</v>
      </c>
      <c r="EK231">
        <v>15001</v>
      </c>
      <c r="EL231" t="s">
        <v>44</v>
      </c>
      <c r="EM231" t="s">
        <v>45</v>
      </c>
      <c r="EO231" t="s">
        <v>3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FQ231">
        <v>0</v>
      </c>
      <c r="FR231">
        <f t="shared" si="250"/>
        <v>0</v>
      </c>
      <c r="FS231">
        <v>0</v>
      </c>
      <c r="FX231">
        <v>105</v>
      </c>
      <c r="FY231">
        <v>55</v>
      </c>
      <c r="GA231" t="s">
        <v>3</v>
      </c>
      <c r="GD231">
        <v>1</v>
      </c>
      <c r="GF231">
        <v>-1113803170</v>
      </c>
      <c r="GG231">
        <v>2</v>
      </c>
      <c r="GH231">
        <v>1</v>
      </c>
      <c r="GI231">
        <v>-2</v>
      </c>
      <c r="GJ231">
        <v>0</v>
      </c>
      <c r="GK231">
        <v>0</v>
      </c>
      <c r="GL231">
        <f t="shared" si="251"/>
        <v>0</v>
      </c>
      <c r="GM231">
        <f t="shared" si="252"/>
        <v>0</v>
      </c>
      <c r="GN231">
        <f t="shared" si="253"/>
        <v>0</v>
      </c>
      <c r="GO231">
        <f t="shared" si="254"/>
        <v>0</v>
      </c>
      <c r="GP231">
        <f t="shared" si="255"/>
        <v>0</v>
      </c>
      <c r="GR231">
        <v>0</v>
      </c>
      <c r="GS231">
        <v>3</v>
      </c>
      <c r="GT231">
        <v>0</v>
      </c>
      <c r="GU231" t="s">
        <v>3</v>
      </c>
      <c r="GV231">
        <f t="shared" si="256"/>
        <v>0</v>
      </c>
      <c r="GW231">
        <v>1</v>
      </c>
      <c r="GX231">
        <f t="shared" si="257"/>
        <v>0</v>
      </c>
      <c r="HA231">
        <v>0</v>
      </c>
      <c r="HB231">
        <v>0</v>
      </c>
      <c r="HC231">
        <f t="shared" si="258"/>
        <v>0</v>
      </c>
      <c r="IK231">
        <v>0</v>
      </c>
    </row>
    <row r="232" spans="1:255" x14ac:dyDescent="0.2">
      <c r="A232" s="2">
        <v>17</v>
      </c>
      <c r="B232" s="2">
        <v>1</v>
      </c>
      <c r="C232" s="2">
        <f>ROW(SmtRes!A444)</f>
        <v>444</v>
      </c>
      <c r="D232" s="2">
        <f>ROW(EtalonRes!A397)</f>
        <v>397</v>
      </c>
      <c r="E232" s="2" t="s">
        <v>55</v>
      </c>
      <c r="F232" s="2" t="s">
        <v>56</v>
      </c>
      <c r="G232" s="2" t="s">
        <v>57</v>
      </c>
      <c r="H232" s="2" t="s">
        <v>58</v>
      </c>
      <c r="I232" s="2">
        <f>ROUND(19.2/100,9)</f>
        <v>0.192</v>
      </c>
      <c r="J232" s="2">
        <v>0</v>
      </c>
      <c r="K232" s="2"/>
      <c r="L232" s="2"/>
      <c r="M232" s="2"/>
      <c r="N232" s="2"/>
      <c r="O232" s="2">
        <f t="shared" si="219"/>
        <v>2461.86</v>
      </c>
      <c r="P232" s="2">
        <f t="shared" si="220"/>
        <v>1150.6300000000001</v>
      </c>
      <c r="Q232" s="2">
        <f t="shared" si="221"/>
        <v>96.4</v>
      </c>
      <c r="R232" s="2">
        <f t="shared" si="222"/>
        <v>0</v>
      </c>
      <c r="S232" s="2">
        <f t="shared" si="223"/>
        <v>1214.83</v>
      </c>
      <c r="T232" s="2">
        <f t="shared" si="224"/>
        <v>0</v>
      </c>
      <c r="U232" s="2">
        <f t="shared" si="225"/>
        <v>4.6809599999999998</v>
      </c>
      <c r="V232" s="2">
        <f t="shared" si="226"/>
        <v>0</v>
      </c>
      <c r="W232" s="2">
        <f t="shared" si="227"/>
        <v>0</v>
      </c>
      <c r="X232" s="2">
        <f t="shared" si="228"/>
        <v>1482.09</v>
      </c>
      <c r="Y232" s="2">
        <f t="shared" si="229"/>
        <v>971.86</v>
      </c>
      <c r="Z232" s="2"/>
      <c r="AA232" s="2">
        <v>42244862</v>
      </c>
      <c r="AB232" s="2">
        <f t="shared" si="230"/>
        <v>1225.2439999999999</v>
      </c>
      <c r="AC232" s="2">
        <f t="shared" si="231"/>
        <v>898.48</v>
      </c>
      <c r="AD232" s="2">
        <f>ROUND(((((ET232*1.25))-((EU232*1.25)))+AE232),6)</f>
        <v>94.912499999999994</v>
      </c>
      <c r="AE232" s="2">
        <f>ROUND(((EU232*1.25)),6)</f>
        <v>0</v>
      </c>
      <c r="AF232" s="2">
        <f>ROUND(((EV232*1.15)),6)</f>
        <v>231.85149999999999</v>
      </c>
      <c r="AG232" s="2">
        <f t="shared" si="235"/>
        <v>0</v>
      </c>
      <c r="AH232" s="2">
        <f>((EW232*1.15))</f>
        <v>24.38</v>
      </c>
      <c r="AI232" s="2">
        <f>((EX232*1.25))</f>
        <v>0</v>
      </c>
      <c r="AJ232" s="2">
        <f t="shared" si="238"/>
        <v>0</v>
      </c>
      <c r="AK232" s="2">
        <v>1176.02</v>
      </c>
      <c r="AL232" s="2">
        <v>898.48</v>
      </c>
      <c r="AM232" s="2">
        <v>75.930000000000007</v>
      </c>
      <c r="AN232" s="2">
        <v>0</v>
      </c>
      <c r="AO232" s="2">
        <v>201.61</v>
      </c>
      <c r="AP232" s="2">
        <v>0</v>
      </c>
      <c r="AQ232" s="2">
        <v>21.2</v>
      </c>
      <c r="AR232" s="2">
        <v>0</v>
      </c>
      <c r="AS232" s="2">
        <v>0</v>
      </c>
      <c r="AT232" s="2">
        <v>122</v>
      </c>
      <c r="AU232" s="2">
        <v>80</v>
      </c>
      <c r="AV232" s="2">
        <v>1</v>
      </c>
      <c r="AW232" s="2">
        <v>1</v>
      </c>
      <c r="AX232" s="2"/>
      <c r="AY232" s="2"/>
      <c r="AZ232" s="2">
        <v>1</v>
      </c>
      <c r="BA232" s="2">
        <v>27.29</v>
      </c>
      <c r="BB232" s="2">
        <v>5.29</v>
      </c>
      <c r="BC232" s="2">
        <v>6.67</v>
      </c>
      <c r="BD232" s="2" t="s">
        <v>3</v>
      </c>
      <c r="BE232" s="2" t="s">
        <v>3</v>
      </c>
      <c r="BF232" s="2" t="s">
        <v>3</v>
      </c>
      <c r="BG232" s="2" t="s">
        <v>3</v>
      </c>
      <c r="BH232" s="2">
        <v>0</v>
      </c>
      <c r="BI232" s="2">
        <v>1</v>
      </c>
      <c r="BJ232" s="2" t="s">
        <v>59</v>
      </c>
      <c r="BK232" s="2"/>
      <c r="BL232" s="2"/>
      <c r="BM232" s="2">
        <v>8001</v>
      </c>
      <c r="BN232" s="2">
        <v>0</v>
      </c>
      <c r="BO232" s="2" t="s">
        <v>56</v>
      </c>
      <c r="BP232" s="2">
        <v>1</v>
      </c>
      <c r="BQ232" s="2">
        <v>2</v>
      </c>
      <c r="BR232" s="2">
        <v>0</v>
      </c>
      <c r="BS232" s="2">
        <v>27.29</v>
      </c>
      <c r="BT232" s="2">
        <v>1</v>
      </c>
      <c r="BU232" s="2">
        <v>1</v>
      </c>
      <c r="BV232" s="2">
        <v>1</v>
      </c>
      <c r="BW232" s="2">
        <v>1</v>
      </c>
      <c r="BX232" s="2">
        <v>1</v>
      </c>
      <c r="BY232" s="2" t="s">
        <v>3</v>
      </c>
      <c r="BZ232" s="2">
        <v>122</v>
      </c>
      <c r="CA232" s="2">
        <v>80</v>
      </c>
      <c r="CB232" s="2"/>
      <c r="CC232" s="2"/>
      <c r="CD232" s="2"/>
      <c r="CE232" s="2">
        <v>0</v>
      </c>
      <c r="CF232" s="2">
        <v>0</v>
      </c>
      <c r="CG232" s="2">
        <v>0</v>
      </c>
      <c r="CH232" s="2"/>
      <c r="CI232" s="2"/>
      <c r="CJ232" s="2"/>
      <c r="CK232" s="2"/>
      <c r="CL232" s="2"/>
      <c r="CM232" s="2">
        <v>0</v>
      </c>
      <c r="CN232" s="2" t="s">
        <v>575</v>
      </c>
      <c r="CO232" s="2">
        <v>0</v>
      </c>
      <c r="CP232" s="2">
        <f t="shared" si="239"/>
        <v>2461.86</v>
      </c>
      <c r="CQ232" s="2">
        <f t="shared" si="240"/>
        <v>5992.8616000000002</v>
      </c>
      <c r="CR232" s="2">
        <f t="shared" si="241"/>
        <v>502.08712499999996</v>
      </c>
      <c r="CS232" s="2">
        <f t="shared" si="242"/>
        <v>0</v>
      </c>
      <c r="CT232" s="2">
        <f t="shared" si="243"/>
        <v>6327.2274349999998</v>
      </c>
      <c r="CU232" s="2">
        <f t="shared" si="244"/>
        <v>0</v>
      </c>
      <c r="CV232" s="2">
        <f t="shared" si="245"/>
        <v>24.38</v>
      </c>
      <c r="CW232" s="2">
        <f t="shared" si="246"/>
        <v>0</v>
      </c>
      <c r="CX232" s="2">
        <f t="shared" si="247"/>
        <v>0</v>
      </c>
      <c r="CY232" s="2">
        <f t="shared" si="248"/>
        <v>1482.0925999999997</v>
      </c>
      <c r="CZ232" s="2">
        <f t="shared" si="249"/>
        <v>971.86399999999992</v>
      </c>
      <c r="DA232" s="2"/>
      <c r="DB232" s="2"/>
      <c r="DC232" s="2" t="s">
        <v>3</v>
      </c>
      <c r="DD232" s="2" t="s">
        <v>3</v>
      </c>
      <c r="DE232" s="2" t="s">
        <v>33</v>
      </c>
      <c r="DF232" s="2" t="s">
        <v>33</v>
      </c>
      <c r="DG232" s="2" t="s">
        <v>34</v>
      </c>
      <c r="DH232" s="2" t="s">
        <v>3</v>
      </c>
      <c r="DI232" s="2" t="s">
        <v>34</v>
      </c>
      <c r="DJ232" s="2" t="s">
        <v>33</v>
      </c>
      <c r="DK232" s="2" t="s">
        <v>3</v>
      </c>
      <c r="DL232" s="2" t="s">
        <v>3</v>
      </c>
      <c r="DM232" s="2" t="s">
        <v>3</v>
      </c>
      <c r="DN232" s="2">
        <v>0</v>
      </c>
      <c r="DO232" s="2">
        <v>0</v>
      </c>
      <c r="DP232" s="2">
        <v>1</v>
      </c>
      <c r="DQ232" s="2">
        <v>1</v>
      </c>
      <c r="DR232" s="2"/>
      <c r="DS232" s="2"/>
      <c r="DT232" s="2"/>
      <c r="DU232" s="2">
        <v>1005</v>
      </c>
      <c r="DV232" s="2" t="s">
        <v>58</v>
      </c>
      <c r="DW232" s="2" t="s">
        <v>58</v>
      </c>
      <c r="DX232" s="2">
        <v>100</v>
      </c>
      <c r="DY232" s="2"/>
      <c r="DZ232" s="2"/>
      <c r="EA232" s="2"/>
      <c r="EB232" s="2"/>
      <c r="EC232" s="2"/>
      <c r="ED232" s="2"/>
      <c r="EE232" s="2">
        <v>42018649</v>
      </c>
      <c r="EF232" s="2">
        <v>2</v>
      </c>
      <c r="EG232" s="2" t="s">
        <v>35</v>
      </c>
      <c r="EH232" s="2">
        <v>0</v>
      </c>
      <c r="EI232" s="2" t="s">
        <v>3</v>
      </c>
      <c r="EJ232" s="2">
        <v>1</v>
      </c>
      <c r="EK232" s="2">
        <v>8001</v>
      </c>
      <c r="EL232" s="2" t="s">
        <v>60</v>
      </c>
      <c r="EM232" s="2" t="s">
        <v>61</v>
      </c>
      <c r="EN232" s="2"/>
      <c r="EO232" s="2" t="s">
        <v>38</v>
      </c>
      <c r="EP232" s="2"/>
      <c r="EQ232" s="2">
        <v>0</v>
      </c>
      <c r="ER232" s="2">
        <v>1176.02</v>
      </c>
      <c r="ES232" s="2">
        <v>898.48</v>
      </c>
      <c r="ET232" s="2">
        <v>75.930000000000007</v>
      </c>
      <c r="EU232" s="2">
        <v>0</v>
      </c>
      <c r="EV232" s="2">
        <v>201.61</v>
      </c>
      <c r="EW232" s="2">
        <v>21.2</v>
      </c>
      <c r="EX232" s="2">
        <v>0</v>
      </c>
      <c r="EY232" s="2">
        <v>0</v>
      </c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>
        <v>0</v>
      </c>
      <c r="FR232" s="2">
        <f t="shared" si="250"/>
        <v>0</v>
      </c>
      <c r="FS232" s="2">
        <v>0</v>
      </c>
      <c r="FT232" s="2"/>
      <c r="FU232" s="2"/>
      <c r="FV232" s="2"/>
      <c r="FW232" s="2"/>
      <c r="FX232" s="2">
        <v>122</v>
      </c>
      <c r="FY232" s="2">
        <v>80</v>
      </c>
      <c r="FZ232" s="2"/>
      <c r="GA232" s="2" t="s">
        <v>3</v>
      </c>
      <c r="GB232" s="2"/>
      <c r="GC232" s="2"/>
      <c r="GD232" s="2">
        <v>1</v>
      </c>
      <c r="GE232" s="2"/>
      <c r="GF232" s="2">
        <v>-1245815952</v>
      </c>
      <c r="GG232" s="2">
        <v>2</v>
      </c>
      <c r="GH232" s="2">
        <v>1</v>
      </c>
      <c r="GI232" s="2">
        <v>2</v>
      </c>
      <c r="GJ232" s="2">
        <v>0</v>
      </c>
      <c r="GK232" s="2">
        <v>0</v>
      </c>
      <c r="GL232" s="2">
        <f t="shared" si="251"/>
        <v>0</v>
      </c>
      <c r="GM232" s="2">
        <f t="shared" si="252"/>
        <v>4915.8100000000004</v>
      </c>
      <c r="GN232" s="2">
        <f t="shared" si="253"/>
        <v>4915.8100000000004</v>
      </c>
      <c r="GO232" s="2">
        <f t="shared" si="254"/>
        <v>0</v>
      </c>
      <c r="GP232" s="2">
        <f t="shared" si="255"/>
        <v>0</v>
      </c>
      <c r="GQ232" s="2"/>
      <c r="GR232" s="2">
        <v>0</v>
      </c>
      <c r="GS232" s="2">
        <v>3</v>
      </c>
      <c r="GT232" s="2">
        <v>0</v>
      </c>
      <c r="GU232" s="2" t="s">
        <v>3</v>
      </c>
      <c r="GV232" s="2">
        <f t="shared" si="256"/>
        <v>0</v>
      </c>
      <c r="GW232" s="2">
        <v>1</v>
      </c>
      <c r="GX232" s="2">
        <f t="shared" si="257"/>
        <v>0</v>
      </c>
      <c r="GY232" s="2"/>
      <c r="GZ232" s="2"/>
      <c r="HA232" s="2">
        <v>0</v>
      </c>
      <c r="HB232" s="2">
        <v>0</v>
      </c>
      <c r="HC232" s="2">
        <f t="shared" si="258"/>
        <v>0</v>
      </c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>
        <v>0</v>
      </c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x14ac:dyDescent="0.2">
      <c r="A233">
        <v>17</v>
      </c>
      <c r="B233">
        <v>1</v>
      </c>
      <c r="C233">
        <f>ROW(SmtRes!A454)</f>
        <v>454</v>
      </c>
      <c r="D233">
        <f>ROW(EtalonRes!A404)</f>
        <v>404</v>
      </c>
      <c r="E233" t="s">
        <v>55</v>
      </c>
      <c r="F233" t="s">
        <v>56</v>
      </c>
      <c r="G233" t="s">
        <v>57</v>
      </c>
      <c r="H233" t="s">
        <v>58</v>
      </c>
      <c r="I233">
        <f>ROUND(19.2/100,9)</f>
        <v>0.192</v>
      </c>
      <c r="J233">
        <v>0</v>
      </c>
      <c r="O233">
        <f t="shared" si="219"/>
        <v>2631.31</v>
      </c>
      <c r="P233">
        <f t="shared" si="220"/>
        <v>1193.76</v>
      </c>
      <c r="Q233">
        <f t="shared" si="221"/>
        <v>99.86</v>
      </c>
      <c r="R233">
        <f t="shared" si="222"/>
        <v>0</v>
      </c>
      <c r="S233">
        <f t="shared" si="223"/>
        <v>1337.69</v>
      </c>
      <c r="T233">
        <f t="shared" si="224"/>
        <v>0</v>
      </c>
      <c r="U233">
        <f t="shared" si="225"/>
        <v>4.6809599999999998</v>
      </c>
      <c r="V233">
        <f t="shared" si="226"/>
        <v>0</v>
      </c>
      <c r="W233">
        <f t="shared" si="227"/>
        <v>0</v>
      </c>
      <c r="X233">
        <f t="shared" si="228"/>
        <v>1631.98</v>
      </c>
      <c r="Y233">
        <f t="shared" si="229"/>
        <v>1070.1500000000001</v>
      </c>
      <c r="AA233">
        <v>42244845</v>
      </c>
      <c r="AB233">
        <f t="shared" si="230"/>
        <v>1225.2439999999999</v>
      </c>
      <c r="AC233">
        <f t="shared" si="231"/>
        <v>898.48</v>
      </c>
      <c r="AD233">
        <f>ROUND(((((ET233*1.25))-((EU233*1.25)))+AE233),6)</f>
        <v>94.912499999999994</v>
      </c>
      <c r="AE233">
        <f>ROUND(((EU233*1.25)),6)</f>
        <v>0</v>
      </c>
      <c r="AF233">
        <f>ROUND(((EV233*1.15)),6)</f>
        <v>231.85149999999999</v>
      </c>
      <c r="AG233">
        <f t="shared" si="235"/>
        <v>0</v>
      </c>
      <c r="AH233">
        <f>((EW233*1.15))</f>
        <v>24.38</v>
      </c>
      <c r="AI233">
        <f>((EX233*1.25))</f>
        <v>0</v>
      </c>
      <c r="AJ233">
        <f t="shared" si="238"/>
        <v>0</v>
      </c>
      <c r="AK233">
        <v>1176.02</v>
      </c>
      <c r="AL233">
        <v>898.48</v>
      </c>
      <c r="AM233">
        <v>75.930000000000007</v>
      </c>
      <c r="AN233">
        <v>0</v>
      </c>
      <c r="AO233">
        <v>201.61</v>
      </c>
      <c r="AP233">
        <v>0</v>
      </c>
      <c r="AQ233">
        <v>21.2</v>
      </c>
      <c r="AR233">
        <v>0</v>
      </c>
      <c r="AS233">
        <v>0</v>
      </c>
      <c r="AT233">
        <v>122</v>
      </c>
      <c r="AU233">
        <v>80</v>
      </c>
      <c r="AV233">
        <v>1</v>
      </c>
      <c r="AW233">
        <v>1</v>
      </c>
      <c r="AZ233">
        <v>1</v>
      </c>
      <c r="BA233">
        <v>30.05</v>
      </c>
      <c r="BB233">
        <v>5.48</v>
      </c>
      <c r="BC233">
        <v>6.92</v>
      </c>
      <c r="BD233" t="s">
        <v>3</v>
      </c>
      <c r="BE233" t="s">
        <v>3</v>
      </c>
      <c r="BF233" t="s">
        <v>3</v>
      </c>
      <c r="BG233" t="s">
        <v>3</v>
      </c>
      <c r="BH233">
        <v>0</v>
      </c>
      <c r="BI233">
        <v>1</v>
      </c>
      <c r="BJ233" t="s">
        <v>59</v>
      </c>
      <c r="BM233">
        <v>8001</v>
      </c>
      <c r="BN233">
        <v>0</v>
      </c>
      <c r="BO233" t="s">
        <v>56</v>
      </c>
      <c r="BP233">
        <v>1</v>
      </c>
      <c r="BQ233">
        <v>2</v>
      </c>
      <c r="BR233">
        <v>0</v>
      </c>
      <c r="BS233">
        <v>30.05</v>
      </c>
      <c r="BT233">
        <v>1</v>
      </c>
      <c r="BU233">
        <v>1</v>
      </c>
      <c r="BV233">
        <v>1</v>
      </c>
      <c r="BW233">
        <v>1</v>
      </c>
      <c r="BX233">
        <v>1</v>
      </c>
      <c r="BY233" t="s">
        <v>3</v>
      </c>
      <c r="BZ233">
        <v>122</v>
      </c>
      <c r="CA233">
        <v>80</v>
      </c>
      <c r="CE233">
        <v>0</v>
      </c>
      <c r="CF233">
        <v>0</v>
      </c>
      <c r="CG233">
        <v>0</v>
      </c>
      <c r="CM233">
        <v>0</v>
      </c>
      <c r="CN233" t="s">
        <v>575</v>
      </c>
      <c r="CO233">
        <v>0</v>
      </c>
      <c r="CP233">
        <f t="shared" si="239"/>
        <v>2631.31</v>
      </c>
      <c r="CQ233">
        <f t="shared" si="240"/>
        <v>6217.4816000000001</v>
      </c>
      <c r="CR233">
        <f t="shared" si="241"/>
        <v>520.12049999999999</v>
      </c>
      <c r="CS233">
        <f t="shared" si="242"/>
        <v>0</v>
      </c>
      <c r="CT233">
        <f t="shared" si="243"/>
        <v>6967.1375749999997</v>
      </c>
      <c r="CU233">
        <f t="shared" si="244"/>
        <v>0</v>
      </c>
      <c r="CV233">
        <f t="shared" si="245"/>
        <v>24.38</v>
      </c>
      <c r="CW233">
        <f t="shared" si="246"/>
        <v>0</v>
      </c>
      <c r="CX233">
        <f t="shared" si="247"/>
        <v>0</v>
      </c>
      <c r="CY233">
        <f t="shared" si="248"/>
        <v>1631.9818</v>
      </c>
      <c r="CZ233">
        <f t="shared" si="249"/>
        <v>1070.152</v>
      </c>
      <c r="DC233" t="s">
        <v>3</v>
      </c>
      <c r="DD233" t="s">
        <v>3</v>
      </c>
      <c r="DE233" t="s">
        <v>33</v>
      </c>
      <c r="DF233" t="s">
        <v>33</v>
      </c>
      <c r="DG233" t="s">
        <v>34</v>
      </c>
      <c r="DH233" t="s">
        <v>3</v>
      </c>
      <c r="DI233" t="s">
        <v>34</v>
      </c>
      <c r="DJ233" t="s">
        <v>33</v>
      </c>
      <c r="DK233" t="s">
        <v>3</v>
      </c>
      <c r="DL233" t="s">
        <v>3</v>
      </c>
      <c r="DM233" t="s">
        <v>3</v>
      </c>
      <c r="DN233">
        <v>0</v>
      </c>
      <c r="DO233">
        <v>0</v>
      </c>
      <c r="DP233">
        <v>1</v>
      </c>
      <c r="DQ233">
        <v>1</v>
      </c>
      <c r="DU233">
        <v>1005</v>
      </c>
      <c r="DV233" t="s">
        <v>58</v>
      </c>
      <c r="DW233" t="s">
        <v>58</v>
      </c>
      <c r="DX233">
        <v>100</v>
      </c>
      <c r="EE233">
        <v>42018649</v>
      </c>
      <c r="EF233">
        <v>2</v>
      </c>
      <c r="EG233" t="s">
        <v>35</v>
      </c>
      <c r="EH233">
        <v>0</v>
      </c>
      <c r="EI233" t="s">
        <v>3</v>
      </c>
      <c r="EJ233">
        <v>1</v>
      </c>
      <c r="EK233">
        <v>8001</v>
      </c>
      <c r="EL233" t="s">
        <v>60</v>
      </c>
      <c r="EM233" t="s">
        <v>61</v>
      </c>
      <c r="EO233" t="s">
        <v>38</v>
      </c>
      <c r="EQ233">
        <v>0</v>
      </c>
      <c r="ER233">
        <v>1176.02</v>
      </c>
      <c r="ES233">
        <v>898.48</v>
      </c>
      <c r="ET233">
        <v>75.930000000000007</v>
      </c>
      <c r="EU233">
        <v>0</v>
      </c>
      <c r="EV233">
        <v>201.61</v>
      </c>
      <c r="EW233">
        <v>21.2</v>
      </c>
      <c r="EX233">
        <v>0</v>
      </c>
      <c r="EY233">
        <v>0</v>
      </c>
      <c r="FQ233">
        <v>0</v>
      </c>
      <c r="FR233">
        <f t="shared" si="250"/>
        <v>0</v>
      </c>
      <c r="FS233">
        <v>0</v>
      </c>
      <c r="FX233">
        <v>122</v>
      </c>
      <c r="FY233">
        <v>80</v>
      </c>
      <c r="GA233" t="s">
        <v>3</v>
      </c>
      <c r="GD233">
        <v>1</v>
      </c>
      <c r="GF233">
        <v>-1245815952</v>
      </c>
      <c r="GG233">
        <v>2</v>
      </c>
      <c r="GH233">
        <v>1</v>
      </c>
      <c r="GI233">
        <v>2</v>
      </c>
      <c r="GJ233">
        <v>0</v>
      </c>
      <c r="GK233">
        <v>0</v>
      </c>
      <c r="GL233">
        <f t="shared" si="251"/>
        <v>0</v>
      </c>
      <c r="GM233">
        <f t="shared" si="252"/>
        <v>5333.44</v>
      </c>
      <c r="GN233">
        <f t="shared" si="253"/>
        <v>5333.44</v>
      </c>
      <c r="GO233">
        <f t="shared" si="254"/>
        <v>0</v>
      </c>
      <c r="GP233">
        <f t="shared" si="255"/>
        <v>0</v>
      </c>
      <c r="GR233">
        <v>0</v>
      </c>
      <c r="GS233">
        <v>3</v>
      </c>
      <c r="GT233">
        <v>0</v>
      </c>
      <c r="GU233" t="s">
        <v>3</v>
      </c>
      <c r="GV233">
        <f t="shared" si="256"/>
        <v>0</v>
      </c>
      <c r="GW233">
        <v>1</v>
      </c>
      <c r="GX233">
        <f t="shared" si="257"/>
        <v>0</v>
      </c>
      <c r="HA233">
        <v>0</v>
      </c>
      <c r="HB233">
        <v>0</v>
      </c>
      <c r="HC233">
        <f t="shared" si="258"/>
        <v>0</v>
      </c>
      <c r="IK233">
        <v>0</v>
      </c>
    </row>
    <row r="234" spans="1:255" x14ac:dyDescent="0.2">
      <c r="A234" s="2">
        <v>18</v>
      </c>
      <c r="B234" s="2">
        <v>1</v>
      </c>
      <c r="C234" s="2">
        <v>440</v>
      </c>
      <c r="D234" s="2"/>
      <c r="E234" s="2" t="s">
        <v>62</v>
      </c>
      <c r="F234" s="2" t="s">
        <v>63</v>
      </c>
      <c r="G234" s="2" t="s">
        <v>64</v>
      </c>
      <c r="H234" s="2" t="s">
        <v>49</v>
      </c>
      <c r="I234" s="2">
        <f>I232*J234</f>
        <v>-4.6080000000000001E-3</v>
      </c>
      <c r="J234" s="2">
        <v>-2.4E-2</v>
      </c>
      <c r="K234" s="2"/>
      <c r="L234" s="2"/>
      <c r="M234" s="2"/>
      <c r="N234" s="2"/>
      <c r="O234" s="2">
        <f t="shared" si="219"/>
        <v>-137.30000000000001</v>
      </c>
      <c r="P234" s="2">
        <f t="shared" si="220"/>
        <v>-137.30000000000001</v>
      </c>
      <c r="Q234" s="2">
        <f t="shared" si="221"/>
        <v>0</v>
      </c>
      <c r="R234" s="2">
        <f t="shared" si="222"/>
        <v>0</v>
      </c>
      <c r="S234" s="2">
        <f t="shared" si="223"/>
        <v>0</v>
      </c>
      <c r="T234" s="2">
        <f t="shared" si="224"/>
        <v>0</v>
      </c>
      <c r="U234" s="2">
        <f t="shared" si="225"/>
        <v>0</v>
      </c>
      <c r="V234" s="2">
        <f t="shared" si="226"/>
        <v>0</v>
      </c>
      <c r="W234" s="2">
        <f t="shared" si="227"/>
        <v>-0.19</v>
      </c>
      <c r="X234" s="2">
        <f t="shared" si="228"/>
        <v>0</v>
      </c>
      <c r="Y234" s="2">
        <f t="shared" si="229"/>
        <v>0</v>
      </c>
      <c r="Z234" s="2"/>
      <c r="AA234" s="2">
        <v>42244862</v>
      </c>
      <c r="AB234" s="2">
        <f t="shared" si="230"/>
        <v>2606.89</v>
      </c>
      <c r="AC234" s="2">
        <f t="shared" si="231"/>
        <v>2606.89</v>
      </c>
      <c r="AD234" s="2">
        <f t="shared" ref="AD234:AD239" si="261">ROUND((((ET234)-(EU234))+AE234),6)</f>
        <v>0</v>
      </c>
      <c r="AE234" s="2">
        <f t="shared" ref="AE234:AF239" si="262">ROUND((EU234),6)</f>
        <v>0</v>
      </c>
      <c r="AF234" s="2">
        <f t="shared" si="262"/>
        <v>0</v>
      </c>
      <c r="AG234" s="2">
        <f t="shared" si="235"/>
        <v>0</v>
      </c>
      <c r="AH234" s="2">
        <f t="shared" ref="AH234:AI239" si="263">(EW234)</f>
        <v>0</v>
      </c>
      <c r="AI234" s="2">
        <f t="shared" si="263"/>
        <v>0</v>
      </c>
      <c r="AJ234" s="2">
        <f t="shared" si="238"/>
        <v>41.41</v>
      </c>
      <c r="AK234" s="2">
        <v>2606.89</v>
      </c>
      <c r="AL234" s="2">
        <v>2606.89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41.41</v>
      </c>
      <c r="AT234" s="2">
        <v>122</v>
      </c>
      <c r="AU234" s="2">
        <v>80</v>
      </c>
      <c r="AV234" s="2">
        <v>1</v>
      </c>
      <c r="AW234" s="2">
        <v>1</v>
      </c>
      <c r="AX234" s="2"/>
      <c r="AY234" s="2"/>
      <c r="AZ234" s="2">
        <v>1</v>
      </c>
      <c r="BA234" s="2">
        <v>1</v>
      </c>
      <c r="BB234" s="2">
        <v>1</v>
      </c>
      <c r="BC234" s="2">
        <v>11.43</v>
      </c>
      <c r="BD234" s="2" t="s">
        <v>3</v>
      </c>
      <c r="BE234" s="2" t="s">
        <v>3</v>
      </c>
      <c r="BF234" s="2" t="s">
        <v>3</v>
      </c>
      <c r="BG234" s="2" t="s">
        <v>3</v>
      </c>
      <c r="BH234" s="2">
        <v>3</v>
      </c>
      <c r="BI234" s="2">
        <v>1</v>
      </c>
      <c r="BJ234" s="2" t="s">
        <v>65</v>
      </c>
      <c r="BK234" s="2"/>
      <c r="BL234" s="2"/>
      <c r="BM234" s="2">
        <v>8001</v>
      </c>
      <c r="BN234" s="2">
        <v>0</v>
      </c>
      <c r="BO234" s="2" t="s">
        <v>63</v>
      </c>
      <c r="BP234" s="2">
        <v>1</v>
      </c>
      <c r="BQ234" s="2">
        <v>2</v>
      </c>
      <c r="BR234" s="2">
        <v>0</v>
      </c>
      <c r="BS234" s="2">
        <v>1</v>
      </c>
      <c r="BT234" s="2">
        <v>1</v>
      </c>
      <c r="BU234" s="2">
        <v>1</v>
      </c>
      <c r="BV234" s="2">
        <v>1</v>
      </c>
      <c r="BW234" s="2">
        <v>1</v>
      </c>
      <c r="BX234" s="2">
        <v>1</v>
      </c>
      <c r="BY234" s="2" t="s">
        <v>3</v>
      </c>
      <c r="BZ234" s="2">
        <v>122</v>
      </c>
      <c r="CA234" s="2">
        <v>80</v>
      </c>
      <c r="CB234" s="2"/>
      <c r="CC234" s="2"/>
      <c r="CD234" s="2"/>
      <c r="CE234" s="2">
        <v>0</v>
      </c>
      <c r="CF234" s="2">
        <v>0</v>
      </c>
      <c r="CG234" s="2">
        <v>0</v>
      </c>
      <c r="CH234" s="2"/>
      <c r="CI234" s="2"/>
      <c r="CJ234" s="2"/>
      <c r="CK234" s="2"/>
      <c r="CL234" s="2"/>
      <c r="CM234" s="2">
        <v>0</v>
      </c>
      <c r="CN234" s="2" t="s">
        <v>3</v>
      </c>
      <c r="CO234" s="2">
        <v>0</v>
      </c>
      <c r="CP234" s="2">
        <f t="shared" si="239"/>
        <v>-137.30000000000001</v>
      </c>
      <c r="CQ234" s="2">
        <f t="shared" si="240"/>
        <v>29796.752699999997</v>
      </c>
      <c r="CR234" s="2">
        <f t="shared" si="241"/>
        <v>0</v>
      </c>
      <c r="CS234" s="2">
        <f t="shared" si="242"/>
        <v>0</v>
      </c>
      <c r="CT234" s="2">
        <f t="shared" si="243"/>
        <v>0</v>
      </c>
      <c r="CU234" s="2">
        <f t="shared" si="244"/>
        <v>0</v>
      </c>
      <c r="CV234" s="2">
        <f t="shared" si="245"/>
        <v>0</v>
      </c>
      <c r="CW234" s="2">
        <f t="shared" si="246"/>
        <v>0</v>
      </c>
      <c r="CX234" s="2">
        <f t="shared" si="247"/>
        <v>41.41</v>
      </c>
      <c r="CY234" s="2">
        <f t="shared" si="248"/>
        <v>0</v>
      </c>
      <c r="CZ234" s="2">
        <f t="shared" si="249"/>
        <v>0</v>
      </c>
      <c r="DA234" s="2"/>
      <c r="DB234" s="2"/>
      <c r="DC234" s="2" t="s">
        <v>3</v>
      </c>
      <c r="DD234" s="2" t="s">
        <v>3</v>
      </c>
      <c r="DE234" s="2" t="s">
        <v>3</v>
      </c>
      <c r="DF234" s="2" t="s">
        <v>3</v>
      </c>
      <c r="DG234" s="2" t="s">
        <v>3</v>
      </c>
      <c r="DH234" s="2" t="s">
        <v>3</v>
      </c>
      <c r="DI234" s="2" t="s">
        <v>3</v>
      </c>
      <c r="DJ234" s="2" t="s">
        <v>3</v>
      </c>
      <c r="DK234" s="2" t="s">
        <v>3</v>
      </c>
      <c r="DL234" s="2" t="s">
        <v>3</v>
      </c>
      <c r="DM234" s="2" t="s">
        <v>3</v>
      </c>
      <c r="DN234" s="2">
        <v>0</v>
      </c>
      <c r="DO234" s="2">
        <v>0</v>
      </c>
      <c r="DP234" s="2">
        <v>1</v>
      </c>
      <c r="DQ234" s="2">
        <v>1</v>
      </c>
      <c r="DR234" s="2"/>
      <c r="DS234" s="2"/>
      <c r="DT234" s="2"/>
      <c r="DU234" s="2">
        <v>1009</v>
      </c>
      <c r="DV234" s="2" t="s">
        <v>49</v>
      </c>
      <c r="DW234" s="2" t="s">
        <v>49</v>
      </c>
      <c r="DX234" s="2">
        <v>1000</v>
      </c>
      <c r="DY234" s="2"/>
      <c r="DZ234" s="2"/>
      <c r="EA234" s="2"/>
      <c r="EB234" s="2"/>
      <c r="EC234" s="2"/>
      <c r="ED234" s="2"/>
      <c r="EE234" s="2">
        <v>42018649</v>
      </c>
      <c r="EF234" s="2">
        <v>2</v>
      </c>
      <c r="EG234" s="2" t="s">
        <v>35</v>
      </c>
      <c r="EH234" s="2">
        <v>0</v>
      </c>
      <c r="EI234" s="2" t="s">
        <v>3</v>
      </c>
      <c r="EJ234" s="2">
        <v>1</v>
      </c>
      <c r="EK234" s="2">
        <v>8001</v>
      </c>
      <c r="EL234" s="2" t="s">
        <v>60</v>
      </c>
      <c r="EM234" s="2" t="s">
        <v>61</v>
      </c>
      <c r="EN234" s="2"/>
      <c r="EO234" s="2" t="s">
        <v>3</v>
      </c>
      <c r="EP234" s="2"/>
      <c r="EQ234" s="2">
        <v>0</v>
      </c>
      <c r="ER234" s="2">
        <v>2606.89</v>
      </c>
      <c r="ES234" s="2">
        <v>2606.89</v>
      </c>
      <c r="ET234" s="2">
        <v>0</v>
      </c>
      <c r="EU234" s="2">
        <v>0</v>
      </c>
      <c r="EV234" s="2">
        <v>0</v>
      </c>
      <c r="EW234" s="2">
        <v>0</v>
      </c>
      <c r="EX234" s="2">
        <v>0</v>
      </c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>
        <v>0</v>
      </c>
      <c r="FR234" s="2">
        <f t="shared" si="250"/>
        <v>0</v>
      </c>
      <c r="FS234" s="2">
        <v>0</v>
      </c>
      <c r="FT234" s="2"/>
      <c r="FU234" s="2"/>
      <c r="FV234" s="2"/>
      <c r="FW234" s="2"/>
      <c r="FX234" s="2">
        <v>122</v>
      </c>
      <c r="FY234" s="2">
        <v>80</v>
      </c>
      <c r="FZ234" s="2"/>
      <c r="GA234" s="2" t="s">
        <v>3</v>
      </c>
      <c r="GB234" s="2"/>
      <c r="GC234" s="2"/>
      <c r="GD234" s="2">
        <v>1</v>
      </c>
      <c r="GE234" s="2"/>
      <c r="GF234" s="2">
        <v>1313199458</v>
      </c>
      <c r="GG234" s="2">
        <v>2</v>
      </c>
      <c r="GH234" s="2">
        <v>1</v>
      </c>
      <c r="GI234" s="2">
        <v>2</v>
      </c>
      <c r="GJ234" s="2">
        <v>0</v>
      </c>
      <c r="GK234" s="2">
        <v>0</v>
      </c>
      <c r="GL234" s="2">
        <f t="shared" si="251"/>
        <v>0</v>
      </c>
      <c r="GM234" s="2">
        <f t="shared" si="252"/>
        <v>-137.30000000000001</v>
      </c>
      <c r="GN234" s="2">
        <f t="shared" si="253"/>
        <v>-137.30000000000001</v>
      </c>
      <c r="GO234" s="2">
        <f t="shared" si="254"/>
        <v>0</v>
      </c>
      <c r="GP234" s="2">
        <f t="shared" si="255"/>
        <v>0</v>
      </c>
      <c r="GQ234" s="2"/>
      <c r="GR234" s="2">
        <v>0</v>
      </c>
      <c r="GS234" s="2">
        <v>3</v>
      </c>
      <c r="GT234" s="2">
        <v>0</v>
      </c>
      <c r="GU234" s="2" t="s">
        <v>3</v>
      </c>
      <c r="GV234" s="2">
        <f t="shared" si="256"/>
        <v>0</v>
      </c>
      <c r="GW234" s="2">
        <v>1</v>
      </c>
      <c r="GX234" s="2">
        <f t="shared" si="257"/>
        <v>0</v>
      </c>
      <c r="GY234" s="2"/>
      <c r="GZ234" s="2"/>
      <c r="HA234" s="2">
        <v>0</v>
      </c>
      <c r="HB234" s="2">
        <v>0</v>
      </c>
      <c r="HC234" s="2">
        <f t="shared" si="258"/>
        <v>0</v>
      </c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>
        <v>0</v>
      </c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x14ac:dyDescent="0.2">
      <c r="A235">
        <v>18</v>
      </c>
      <c r="B235">
        <v>1</v>
      </c>
      <c r="C235">
        <v>450</v>
      </c>
      <c r="E235" t="s">
        <v>62</v>
      </c>
      <c r="F235" t="s">
        <v>63</v>
      </c>
      <c r="G235" t="s">
        <v>64</v>
      </c>
      <c r="H235" t="s">
        <v>49</v>
      </c>
      <c r="I235">
        <f>I233*J235</f>
        <v>-4.6080000000000001E-3</v>
      </c>
      <c r="J235">
        <v>-2.4E-2</v>
      </c>
      <c r="O235">
        <f t="shared" si="219"/>
        <v>-155.68</v>
      </c>
      <c r="P235">
        <f t="shared" si="220"/>
        <v>-155.68</v>
      </c>
      <c r="Q235">
        <f t="shared" si="221"/>
        <v>0</v>
      </c>
      <c r="R235">
        <f t="shared" si="222"/>
        <v>0</v>
      </c>
      <c r="S235">
        <f t="shared" si="223"/>
        <v>0</v>
      </c>
      <c r="T235">
        <f t="shared" si="224"/>
        <v>0</v>
      </c>
      <c r="U235">
        <f t="shared" si="225"/>
        <v>0</v>
      </c>
      <c r="V235">
        <f t="shared" si="226"/>
        <v>0</v>
      </c>
      <c r="W235">
        <f t="shared" si="227"/>
        <v>-0.19</v>
      </c>
      <c r="X235">
        <f t="shared" si="228"/>
        <v>0</v>
      </c>
      <c r="Y235">
        <f t="shared" si="229"/>
        <v>0</v>
      </c>
      <c r="AA235">
        <v>42244845</v>
      </c>
      <c r="AB235">
        <f t="shared" si="230"/>
        <v>2606.89</v>
      </c>
      <c r="AC235">
        <f t="shared" si="231"/>
        <v>2606.89</v>
      </c>
      <c r="AD235">
        <f t="shared" si="261"/>
        <v>0</v>
      </c>
      <c r="AE235">
        <f t="shared" si="262"/>
        <v>0</v>
      </c>
      <c r="AF235">
        <f t="shared" si="262"/>
        <v>0</v>
      </c>
      <c r="AG235">
        <f t="shared" si="235"/>
        <v>0</v>
      </c>
      <c r="AH235">
        <f t="shared" si="263"/>
        <v>0</v>
      </c>
      <c r="AI235">
        <f t="shared" si="263"/>
        <v>0</v>
      </c>
      <c r="AJ235">
        <f t="shared" si="238"/>
        <v>41.41</v>
      </c>
      <c r="AK235">
        <v>2606.89</v>
      </c>
      <c r="AL235">
        <v>2606.89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41.41</v>
      </c>
      <c r="AT235">
        <v>122</v>
      </c>
      <c r="AU235">
        <v>80</v>
      </c>
      <c r="AV235">
        <v>1</v>
      </c>
      <c r="AW235">
        <v>1</v>
      </c>
      <c r="AZ235">
        <v>1</v>
      </c>
      <c r="BA235">
        <v>1</v>
      </c>
      <c r="BB235">
        <v>1</v>
      </c>
      <c r="BC235">
        <v>12.96</v>
      </c>
      <c r="BD235" t="s">
        <v>3</v>
      </c>
      <c r="BE235" t="s">
        <v>3</v>
      </c>
      <c r="BF235" t="s">
        <v>3</v>
      </c>
      <c r="BG235" t="s">
        <v>3</v>
      </c>
      <c r="BH235">
        <v>3</v>
      </c>
      <c r="BI235">
        <v>1</v>
      </c>
      <c r="BJ235" t="s">
        <v>65</v>
      </c>
      <c r="BM235">
        <v>8001</v>
      </c>
      <c r="BN235">
        <v>0</v>
      </c>
      <c r="BO235" t="s">
        <v>63</v>
      </c>
      <c r="BP235">
        <v>1</v>
      </c>
      <c r="BQ235">
        <v>2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Y235" t="s">
        <v>3</v>
      </c>
      <c r="BZ235">
        <v>122</v>
      </c>
      <c r="CA235">
        <v>80</v>
      </c>
      <c r="CE235">
        <v>0</v>
      </c>
      <c r="CF235">
        <v>0</v>
      </c>
      <c r="CG235">
        <v>0</v>
      </c>
      <c r="CM235">
        <v>0</v>
      </c>
      <c r="CN235" t="s">
        <v>3</v>
      </c>
      <c r="CO235">
        <v>0</v>
      </c>
      <c r="CP235">
        <f t="shared" si="239"/>
        <v>-155.68</v>
      </c>
      <c r="CQ235">
        <f t="shared" si="240"/>
        <v>33785.294399999999</v>
      </c>
      <c r="CR235">
        <f t="shared" si="241"/>
        <v>0</v>
      </c>
      <c r="CS235">
        <f t="shared" si="242"/>
        <v>0</v>
      </c>
      <c r="CT235">
        <f t="shared" si="243"/>
        <v>0</v>
      </c>
      <c r="CU235">
        <f t="shared" si="244"/>
        <v>0</v>
      </c>
      <c r="CV235">
        <f t="shared" si="245"/>
        <v>0</v>
      </c>
      <c r="CW235">
        <f t="shared" si="246"/>
        <v>0</v>
      </c>
      <c r="CX235">
        <f t="shared" si="247"/>
        <v>41.41</v>
      </c>
      <c r="CY235">
        <f t="shared" si="248"/>
        <v>0</v>
      </c>
      <c r="CZ235">
        <f t="shared" si="249"/>
        <v>0</v>
      </c>
      <c r="DC235" t="s">
        <v>3</v>
      </c>
      <c r="DD235" t="s">
        <v>3</v>
      </c>
      <c r="DE235" t="s">
        <v>3</v>
      </c>
      <c r="DF235" t="s">
        <v>3</v>
      </c>
      <c r="DG235" t="s">
        <v>3</v>
      </c>
      <c r="DH235" t="s">
        <v>3</v>
      </c>
      <c r="DI235" t="s">
        <v>3</v>
      </c>
      <c r="DJ235" t="s">
        <v>3</v>
      </c>
      <c r="DK235" t="s">
        <v>3</v>
      </c>
      <c r="DL235" t="s">
        <v>3</v>
      </c>
      <c r="DM235" t="s">
        <v>3</v>
      </c>
      <c r="DN235">
        <v>0</v>
      </c>
      <c r="DO235">
        <v>0</v>
      </c>
      <c r="DP235">
        <v>1</v>
      </c>
      <c r="DQ235">
        <v>1</v>
      </c>
      <c r="DU235">
        <v>1009</v>
      </c>
      <c r="DV235" t="s">
        <v>49</v>
      </c>
      <c r="DW235" t="s">
        <v>49</v>
      </c>
      <c r="DX235">
        <v>1000</v>
      </c>
      <c r="EE235">
        <v>42018649</v>
      </c>
      <c r="EF235">
        <v>2</v>
      </c>
      <c r="EG235" t="s">
        <v>35</v>
      </c>
      <c r="EH235">
        <v>0</v>
      </c>
      <c r="EI235" t="s">
        <v>3</v>
      </c>
      <c r="EJ235">
        <v>1</v>
      </c>
      <c r="EK235">
        <v>8001</v>
      </c>
      <c r="EL235" t="s">
        <v>60</v>
      </c>
      <c r="EM235" t="s">
        <v>61</v>
      </c>
      <c r="EO235" t="s">
        <v>3</v>
      </c>
      <c r="EQ235">
        <v>0</v>
      </c>
      <c r="ER235">
        <v>2606.89</v>
      </c>
      <c r="ES235">
        <v>2606.89</v>
      </c>
      <c r="ET235">
        <v>0</v>
      </c>
      <c r="EU235">
        <v>0</v>
      </c>
      <c r="EV235">
        <v>0</v>
      </c>
      <c r="EW235">
        <v>0</v>
      </c>
      <c r="EX235">
        <v>0</v>
      </c>
      <c r="FQ235">
        <v>0</v>
      </c>
      <c r="FR235">
        <f t="shared" si="250"/>
        <v>0</v>
      </c>
      <c r="FS235">
        <v>0</v>
      </c>
      <c r="FX235">
        <v>122</v>
      </c>
      <c r="FY235">
        <v>80</v>
      </c>
      <c r="GA235" t="s">
        <v>3</v>
      </c>
      <c r="GD235">
        <v>1</v>
      </c>
      <c r="GF235">
        <v>1313199458</v>
      </c>
      <c r="GG235">
        <v>2</v>
      </c>
      <c r="GH235">
        <v>1</v>
      </c>
      <c r="GI235">
        <v>2</v>
      </c>
      <c r="GJ235">
        <v>0</v>
      </c>
      <c r="GK235">
        <v>0</v>
      </c>
      <c r="GL235">
        <f t="shared" si="251"/>
        <v>0</v>
      </c>
      <c r="GM235">
        <f t="shared" si="252"/>
        <v>-155.68</v>
      </c>
      <c r="GN235">
        <f t="shared" si="253"/>
        <v>-155.68</v>
      </c>
      <c r="GO235">
        <f t="shared" si="254"/>
        <v>0</v>
      </c>
      <c r="GP235">
        <f t="shared" si="255"/>
        <v>0</v>
      </c>
      <c r="GR235">
        <v>0</v>
      </c>
      <c r="GS235">
        <v>3</v>
      </c>
      <c r="GT235">
        <v>0</v>
      </c>
      <c r="GU235" t="s">
        <v>3</v>
      </c>
      <c r="GV235">
        <f t="shared" si="256"/>
        <v>0</v>
      </c>
      <c r="GW235">
        <v>1</v>
      </c>
      <c r="GX235">
        <f t="shared" si="257"/>
        <v>0</v>
      </c>
      <c r="HA235">
        <v>0</v>
      </c>
      <c r="HB235">
        <v>0</v>
      </c>
      <c r="HC235">
        <f t="shared" si="258"/>
        <v>0</v>
      </c>
      <c r="IK235">
        <v>0</v>
      </c>
    </row>
    <row r="236" spans="1:255" x14ac:dyDescent="0.2">
      <c r="A236" s="2">
        <v>18</v>
      </c>
      <c r="B236" s="2">
        <v>1</v>
      </c>
      <c r="C236" s="2">
        <v>442</v>
      </c>
      <c r="D236" s="2"/>
      <c r="E236" s="2" t="s">
        <v>66</v>
      </c>
      <c r="F236" s="2" t="s">
        <v>67</v>
      </c>
      <c r="G236" s="2" t="s">
        <v>68</v>
      </c>
      <c r="H236" s="2" t="s">
        <v>49</v>
      </c>
      <c r="I236" s="2">
        <f>I232*J236</f>
        <v>-4.6080000000000003E-2</v>
      </c>
      <c r="J236" s="2">
        <v>-0.24000000000000002</v>
      </c>
      <c r="K236" s="2"/>
      <c r="L236" s="2"/>
      <c r="M236" s="2"/>
      <c r="N236" s="2"/>
      <c r="O236" s="2">
        <f t="shared" si="219"/>
        <v>-949.76</v>
      </c>
      <c r="P236" s="2">
        <f t="shared" si="220"/>
        <v>-949.76</v>
      </c>
      <c r="Q236" s="2">
        <f t="shared" si="221"/>
        <v>0</v>
      </c>
      <c r="R236" s="2">
        <f t="shared" si="222"/>
        <v>0</v>
      </c>
      <c r="S236" s="2">
        <f t="shared" si="223"/>
        <v>0</v>
      </c>
      <c r="T236" s="2">
        <f t="shared" si="224"/>
        <v>0</v>
      </c>
      <c r="U236" s="2">
        <f t="shared" si="225"/>
        <v>0</v>
      </c>
      <c r="V236" s="2">
        <f t="shared" si="226"/>
        <v>0</v>
      </c>
      <c r="W236" s="2">
        <f t="shared" si="227"/>
        <v>-1.87</v>
      </c>
      <c r="X236" s="2">
        <f t="shared" si="228"/>
        <v>0</v>
      </c>
      <c r="Y236" s="2">
        <f t="shared" si="229"/>
        <v>0</v>
      </c>
      <c r="Z236" s="2"/>
      <c r="AA236" s="2">
        <v>42244862</v>
      </c>
      <c r="AB236" s="2">
        <f t="shared" si="230"/>
        <v>3390</v>
      </c>
      <c r="AC236" s="2">
        <f t="shared" si="231"/>
        <v>3390</v>
      </c>
      <c r="AD236" s="2">
        <f t="shared" si="261"/>
        <v>0</v>
      </c>
      <c r="AE236" s="2">
        <f t="shared" si="262"/>
        <v>0</v>
      </c>
      <c r="AF236" s="2">
        <f t="shared" si="262"/>
        <v>0</v>
      </c>
      <c r="AG236" s="2">
        <f t="shared" si="235"/>
        <v>0</v>
      </c>
      <c r="AH236" s="2">
        <f t="shared" si="263"/>
        <v>0</v>
      </c>
      <c r="AI236" s="2">
        <f t="shared" si="263"/>
        <v>0</v>
      </c>
      <c r="AJ236" s="2">
        <f t="shared" si="238"/>
        <v>40.6</v>
      </c>
      <c r="AK236" s="2">
        <v>3390</v>
      </c>
      <c r="AL236" s="2">
        <v>3390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40.6</v>
      </c>
      <c r="AT236" s="2">
        <v>122</v>
      </c>
      <c r="AU236" s="2">
        <v>80</v>
      </c>
      <c r="AV236" s="2">
        <v>1</v>
      </c>
      <c r="AW236" s="2">
        <v>1</v>
      </c>
      <c r="AX236" s="2"/>
      <c r="AY236" s="2"/>
      <c r="AZ236" s="2">
        <v>1</v>
      </c>
      <c r="BA236" s="2">
        <v>1</v>
      </c>
      <c r="BB236" s="2">
        <v>1</v>
      </c>
      <c r="BC236" s="2">
        <v>6.08</v>
      </c>
      <c r="BD236" s="2" t="s">
        <v>3</v>
      </c>
      <c r="BE236" s="2" t="s">
        <v>3</v>
      </c>
      <c r="BF236" s="2" t="s">
        <v>3</v>
      </c>
      <c r="BG236" s="2" t="s">
        <v>3</v>
      </c>
      <c r="BH236" s="2">
        <v>3</v>
      </c>
      <c r="BI236" s="2">
        <v>1</v>
      </c>
      <c r="BJ236" s="2" t="s">
        <v>69</v>
      </c>
      <c r="BK236" s="2"/>
      <c r="BL236" s="2"/>
      <c r="BM236" s="2">
        <v>8001</v>
      </c>
      <c r="BN236" s="2">
        <v>0</v>
      </c>
      <c r="BO236" s="2" t="s">
        <v>67</v>
      </c>
      <c r="BP236" s="2">
        <v>1</v>
      </c>
      <c r="BQ236" s="2">
        <v>2</v>
      </c>
      <c r="BR236" s="2">
        <v>0</v>
      </c>
      <c r="BS236" s="2">
        <v>1</v>
      </c>
      <c r="BT236" s="2">
        <v>1</v>
      </c>
      <c r="BU236" s="2">
        <v>1</v>
      </c>
      <c r="BV236" s="2">
        <v>1</v>
      </c>
      <c r="BW236" s="2">
        <v>1</v>
      </c>
      <c r="BX236" s="2">
        <v>1</v>
      </c>
      <c r="BY236" s="2" t="s">
        <v>3</v>
      </c>
      <c r="BZ236" s="2">
        <v>122</v>
      </c>
      <c r="CA236" s="2">
        <v>80</v>
      </c>
      <c r="CB236" s="2"/>
      <c r="CC236" s="2"/>
      <c r="CD236" s="2"/>
      <c r="CE236" s="2">
        <v>0</v>
      </c>
      <c r="CF236" s="2">
        <v>0</v>
      </c>
      <c r="CG236" s="2">
        <v>0</v>
      </c>
      <c r="CH236" s="2"/>
      <c r="CI236" s="2"/>
      <c r="CJ236" s="2"/>
      <c r="CK236" s="2"/>
      <c r="CL236" s="2"/>
      <c r="CM236" s="2">
        <v>0</v>
      </c>
      <c r="CN236" s="2" t="s">
        <v>3</v>
      </c>
      <c r="CO236" s="2">
        <v>0</v>
      </c>
      <c r="CP236" s="2">
        <f t="shared" si="239"/>
        <v>-949.76</v>
      </c>
      <c r="CQ236" s="2">
        <f t="shared" si="240"/>
        <v>20611.2</v>
      </c>
      <c r="CR236" s="2">
        <f t="shared" si="241"/>
        <v>0</v>
      </c>
      <c r="CS236" s="2">
        <f t="shared" si="242"/>
        <v>0</v>
      </c>
      <c r="CT236" s="2">
        <f t="shared" si="243"/>
        <v>0</v>
      </c>
      <c r="CU236" s="2">
        <f t="shared" si="244"/>
        <v>0</v>
      </c>
      <c r="CV236" s="2">
        <f t="shared" si="245"/>
        <v>0</v>
      </c>
      <c r="CW236" s="2">
        <f t="shared" si="246"/>
        <v>0</v>
      </c>
      <c r="CX236" s="2">
        <f t="shared" si="247"/>
        <v>40.6</v>
      </c>
      <c r="CY236" s="2">
        <f t="shared" si="248"/>
        <v>0</v>
      </c>
      <c r="CZ236" s="2">
        <f t="shared" si="249"/>
        <v>0</v>
      </c>
      <c r="DA236" s="2"/>
      <c r="DB236" s="2"/>
      <c r="DC236" s="2" t="s">
        <v>3</v>
      </c>
      <c r="DD236" s="2" t="s">
        <v>3</v>
      </c>
      <c r="DE236" s="2" t="s">
        <v>3</v>
      </c>
      <c r="DF236" s="2" t="s">
        <v>3</v>
      </c>
      <c r="DG236" s="2" t="s">
        <v>3</v>
      </c>
      <c r="DH236" s="2" t="s">
        <v>3</v>
      </c>
      <c r="DI236" s="2" t="s">
        <v>3</v>
      </c>
      <c r="DJ236" s="2" t="s">
        <v>3</v>
      </c>
      <c r="DK236" s="2" t="s">
        <v>3</v>
      </c>
      <c r="DL236" s="2" t="s">
        <v>3</v>
      </c>
      <c r="DM236" s="2" t="s">
        <v>3</v>
      </c>
      <c r="DN236" s="2">
        <v>0</v>
      </c>
      <c r="DO236" s="2">
        <v>0</v>
      </c>
      <c r="DP236" s="2">
        <v>1</v>
      </c>
      <c r="DQ236" s="2">
        <v>1</v>
      </c>
      <c r="DR236" s="2"/>
      <c r="DS236" s="2"/>
      <c r="DT236" s="2"/>
      <c r="DU236" s="2">
        <v>1009</v>
      </c>
      <c r="DV236" s="2" t="s">
        <v>49</v>
      </c>
      <c r="DW236" s="2" t="s">
        <v>49</v>
      </c>
      <c r="DX236" s="2">
        <v>1000</v>
      </c>
      <c r="DY236" s="2"/>
      <c r="DZ236" s="2"/>
      <c r="EA236" s="2"/>
      <c r="EB236" s="2"/>
      <c r="EC236" s="2"/>
      <c r="ED236" s="2"/>
      <c r="EE236" s="2">
        <v>42018649</v>
      </c>
      <c r="EF236" s="2">
        <v>2</v>
      </c>
      <c r="EG236" s="2" t="s">
        <v>35</v>
      </c>
      <c r="EH236" s="2">
        <v>0</v>
      </c>
      <c r="EI236" s="2" t="s">
        <v>3</v>
      </c>
      <c r="EJ236" s="2">
        <v>1</v>
      </c>
      <c r="EK236" s="2">
        <v>8001</v>
      </c>
      <c r="EL236" s="2" t="s">
        <v>60</v>
      </c>
      <c r="EM236" s="2" t="s">
        <v>61</v>
      </c>
      <c r="EN236" s="2"/>
      <c r="EO236" s="2" t="s">
        <v>3</v>
      </c>
      <c r="EP236" s="2"/>
      <c r="EQ236" s="2">
        <v>0</v>
      </c>
      <c r="ER236" s="2">
        <v>3390</v>
      </c>
      <c r="ES236" s="2">
        <v>3390</v>
      </c>
      <c r="ET236" s="2">
        <v>0</v>
      </c>
      <c r="EU236" s="2">
        <v>0</v>
      </c>
      <c r="EV236" s="2">
        <v>0</v>
      </c>
      <c r="EW236" s="2">
        <v>0</v>
      </c>
      <c r="EX236" s="2">
        <v>0</v>
      </c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>
        <v>0</v>
      </c>
      <c r="FR236" s="2">
        <f t="shared" si="250"/>
        <v>0</v>
      </c>
      <c r="FS236" s="2">
        <v>0</v>
      </c>
      <c r="FT236" s="2"/>
      <c r="FU236" s="2"/>
      <c r="FV236" s="2"/>
      <c r="FW236" s="2"/>
      <c r="FX236" s="2">
        <v>122</v>
      </c>
      <c r="FY236" s="2">
        <v>80</v>
      </c>
      <c r="FZ236" s="2"/>
      <c r="GA236" s="2" t="s">
        <v>3</v>
      </c>
      <c r="GB236" s="2"/>
      <c r="GC236" s="2"/>
      <c r="GD236" s="2">
        <v>1</v>
      </c>
      <c r="GE236" s="2"/>
      <c r="GF236" s="2">
        <v>-1622221180</v>
      </c>
      <c r="GG236" s="2">
        <v>2</v>
      </c>
      <c r="GH236" s="2">
        <v>1</v>
      </c>
      <c r="GI236" s="2">
        <v>2</v>
      </c>
      <c r="GJ236" s="2">
        <v>0</v>
      </c>
      <c r="GK236" s="2">
        <v>0</v>
      </c>
      <c r="GL236" s="2">
        <f t="shared" si="251"/>
        <v>0</v>
      </c>
      <c r="GM236" s="2">
        <f t="shared" si="252"/>
        <v>-949.76</v>
      </c>
      <c r="GN236" s="2">
        <f t="shared" si="253"/>
        <v>-949.76</v>
      </c>
      <c r="GO236" s="2">
        <f t="shared" si="254"/>
        <v>0</v>
      </c>
      <c r="GP236" s="2">
        <f t="shared" si="255"/>
        <v>0</v>
      </c>
      <c r="GQ236" s="2"/>
      <c r="GR236" s="2">
        <v>0</v>
      </c>
      <c r="GS236" s="2">
        <v>3</v>
      </c>
      <c r="GT236" s="2">
        <v>0</v>
      </c>
      <c r="GU236" s="2" t="s">
        <v>3</v>
      </c>
      <c r="GV236" s="2">
        <f t="shared" si="256"/>
        <v>0</v>
      </c>
      <c r="GW236" s="2">
        <v>1</v>
      </c>
      <c r="GX236" s="2">
        <f t="shared" si="257"/>
        <v>0</v>
      </c>
      <c r="GY236" s="2"/>
      <c r="GZ236" s="2"/>
      <c r="HA236" s="2">
        <v>0</v>
      </c>
      <c r="HB236" s="2">
        <v>0</v>
      </c>
      <c r="HC236" s="2">
        <f t="shared" si="258"/>
        <v>0</v>
      </c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>
        <v>0</v>
      </c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x14ac:dyDescent="0.2">
      <c r="A237">
        <v>18</v>
      </c>
      <c r="B237">
        <v>1</v>
      </c>
      <c r="C237">
        <v>452</v>
      </c>
      <c r="E237" t="s">
        <v>66</v>
      </c>
      <c r="F237" t="s">
        <v>67</v>
      </c>
      <c r="G237" t="s">
        <v>68</v>
      </c>
      <c r="H237" t="s">
        <v>49</v>
      </c>
      <c r="I237">
        <f>I233*J237</f>
        <v>-4.6080000000000003E-2</v>
      </c>
      <c r="J237">
        <v>-0.24000000000000002</v>
      </c>
      <c r="O237">
        <f t="shared" si="219"/>
        <v>-971.63</v>
      </c>
      <c r="P237">
        <f t="shared" si="220"/>
        <v>-971.63</v>
      </c>
      <c r="Q237">
        <f t="shared" si="221"/>
        <v>0</v>
      </c>
      <c r="R237">
        <f t="shared" si="222"/>
        <v>0</v>
      </c>
      <c r="S237">
        <f t="shared" si="223"/>
        <v>0</v>
      </c>
      <c r="T237">
        <f t="shared" si="224"/>
        <v>0</v>
      </c>
      <c r="U237">
        <f t="shared" si="225"/>
        <v>0</v>
      </c>
      <c r="V237">
        <f t="shared" si="226"/>
        <v>0</v>
      </c>
      <c r="W237">
        <f t="shared" si="227"/>
        <v>-1.87</v>
      </c>
      <c r="X237">
        <f t="shared" si="228"/>
        <v>0</v>
      </c>
      <c r="Y237">
        <f t="shared" si="229"/>
        <v>0</v>
      </c>
      <c r="AA237">
        <v>42244845</v>
      </c>
      <c r="AB237">
        <f t="shared" si="230"/>
        <v>3390</v>
      </c>
      <c r="AC237">
        <f t="shared" si="231"/>
        <v>3390</v>
      </c>
      <c r="AD237">
        <f t="shared" si="261"/>
        <v>0</v>
      </c>
      <c r="AE237">
        <f t="shared" si="262"/>
        <v>0</v>
      </c>
      <c r="AF237">
        <f t="shared" si="262"/>
        <v>0</v>
      </c>
      <c r="AG237">
        <f t="shared" si="235"/>
        <v>0</v>
      </c>
      <c r="AH237">
        <f t="shared" si="263"/>
        <v>0</v>
      </c>
      <c r="AI237">
        <f t="shared" si="263"/>
        <v>0</v>
      </c>
      <c r="AJ237">
        <f t="shared" si="238"/>
        <v>40.6</v>
      </c>
      <c r="AK237">
        <v>3390</v>
      </c>
      <c r="AL237">
        <v>3390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40.6</v>
      </c>
      <c r="AT237">
        <v>122</v>
      </c>
      <c r="AU237">
        <v>80</v>
      </c>
      <c r="AV237">
        <v>1</v>
      </c>
      <c r="AW237">
        <v>1</v>
      </c>
      <c r="AZ237">
        <v>1</v>
      </c>
      <c r="BA237">
        <v>1</v>
      </c>
      <c r="BB237">
        <v>1</v>
      </c>
      <c r="BC237">
        <v>6.22</v>
      </c>
      <c r="BD237" t="s">
        <v>3</v>
      </c>
      <c r="BE237" t="s">
        <v>3</v>
      </c>
      <c r="BF237" t="s">
        <v>3</v>
      </c>
      <c r="BG237" t="s">
        <v>3</v>
      </c>
      <c r="BH237">
        <v>3</v>
      </c>
      <c r="BI237">
        <v>1</v>
      </c>
      <c r="BJ237" t="s">
        <v>69</v>
      </c>
      <c r="BM237">
        <v>8001</v>
      </c>
      <c r="BN237">
        <v>0</v>
      </c>
      <c r="BO237" t="s">
        <v>67</v>
      </c>
      <c r="BP237">
        <v>1</v>
      </c>
      <c r="BQ237">
        <v>2</v>
      </c>
      <c r="BR237">
        <v>0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Y237" t="s">
        <v>3</v>
      </c>
      <c r="BZ237">
        <v>122</v>
      </c>
      <c r="CA237">
        <v>80</v>
      </c>
      <c r="CE237">
        <v>0</v>
      </c>
      <c r="CF237">
        <v>0</v>
      </c>
      <c r="CG237">
        <v>0</v>
      </c>
      <c r="CM237">
        <v>0</v>
      </c>
      <c r="CN237" t="s">
        <v>3</v>
      </c>
      <c r="CO237">
        <v>0</v>
      </c>
      <c r="CP237">
        <f t="shared" si="239"/>
        <v>-971.63</v>
      </c>
      <c r="CQ237">
        <f t="shared" si="240"/>
        <v>21085.8</v>
      </c>
      <c r="CR237">
        <f t="shared" si="241"/>
        <v>0</v>
      </c>
      <c r="CS237">
        <f t="shared" si="242"/>
        <v>0</v>
      </c>
      <c r="CT237">
        <f t="shared" si="243"/>
        <v>0</v>
      </c>
      <c r="CU237">
        <f t="shared" si="244"/>
        <v>0</v>
      </c>
      <c r="CV237">
        <f t="shared" si="245"/>
        <v>0</v>
      </c>
      <c r="CW237">
        <f t="shared" si="246"/>
        <v>0</v>
      </c>
      <c r="CX237">
        <f t="shared" si="247"/>
        <v>40.6</v>
      </c>
      <c r="CY237">
        <f t="shared" si="248"/>
        <v>0</v>
      </c>
      <c r="CZ237">
        <f t="shared" si="249"/>
        <v>0</v>
      </c>
      <c r="DC237" t="s">
        <v>3</v>
      </c>
      <c r="DD237" t="s">
        <v>3</v>
      </c>
      <c r="DE237" t="s">
        <v>3</v>
      </c>
      <c r="DF237" t="s">
        <v>3</v>
      </c>
      <c r="DG237" t="s">
        <v>3</v>
      </c>
      <c r="DH237" t="s">
        <v>3</v>
      </c>
      <c r="DI237" t="s">
        <v>3</v>
      </c>
      <c r="DJ237" t="s">
        <v>3</v>
      </c>
      <c r="DK237" t="s">
        <v>3</v>
      </c>
      <c r="DL237" t="s">
        <v>3</v>
      </c>
      <c r="DM237" t="s">
        <v>3</v>
      </c>
      <c r="DN237">
        <v>0</v>
      </c>
      <c r="DO237">
        <v>0</v>
      </c>
      <c r="DP237">
        <v>1</v>
      </c>
      <c r="DQ237">
        <v>1</v>
      </c>
      <c r="DU237">
        <v>1009</v>
      </c>
      <c r="DV237" t="s">
        <v>49</v>
      </c>
      <c r="DW237" t="s">
        <v>49</v>
      </c>
      <c r="DX237">
        <v>1000</v>
      </c>
      <c r="EE237">
        <v>42018649</v>
      </c>
      <c r="EF237">
        <v>2</v>
      </c>
      <c r="EG237" t="s">
        <v>35</v>
      </c>
      <c r="EH237">
        <v>0</v>
      </c>
      <c r="EI237" t="s">
        <v>3</v>
      </c>
      <c r="EJ237">
        <v>1</v>
      </c>
      <c r="EK237">
        <v>8001</v>
      </c>
      <c r="EL237" t="s">
        <v>60</v>
      </c>
      <c r="EM237" t="s">
        <v>61</v>
      </c>
      <c r="EO237" t="s">
        <v>3</v>
      </c>
      <c r="EQ237">
        <v>0</v>
      </c>
      <c r="ER237">
        <v>3390</v>
      </c>
      <c r="ES237">
        <v>3390</v>
      </c>
      <c r="ET237">
        <v>0</v>
      </c>
      <c r="EU237">
        <v>0</v>
      </c>
      <c r="EV237">
        <v>0</v>
      </c>
      <c r="EW237">
        <v>0</v>
      </c>
      <c r="EX237">
        <v>0</v>
      </c>
      <c r="FQ237">
        <v>0</v>
      </c>
      <c r="FR237">
        <f t="shared" si="250"/>
        <v>0</v>
      </c>
      <c r="FS237">
        <v>0</v>
      </c>
      <c r="FX237">
        <v>122</v>
      </c>
      <c r="FY237">
        <v>80</v>
      </c>
      <c r="GA237" t="s">
        <v>3</v>
      </c>
      <c r="GD237">
        <v>1</v>
      </c>
      <c r="GF237">
        <v>-1622221180</v>
      </c>
      <c r="GG237">
        <v>2</v>
      </c>
      <c r="GH237">
        <v>1</v>
      </c>
      <c r="GI237">
        <v>2</v>
      </c>
      <c r="GJ237">
        <v>0</v>
      </c>
      <c r="GK237">
        <v>0</v>
      </c>
      <c r="GL237">
        <f t="shared" si="251"/>
        <v>0</v>
      </c>
      <c r="GM237">
        <f t="shared" si="252"/>
        <v>-971.63</v>
      </c>
      <c r="GN237">
        <f t="shared" si="253"/>
        <v>-971.63</v>
      </c>
      <c r="GO237">
        <f t="shared" si="254"/>
        <v>0</v>
      </c>
      <c r="GP237">
        <f t="shared" si="255"/>
        <v>0</v>
      </c>
      <c r="GR237">
        <v>0</v>
      </c>
      <c r="GS237">
        <v>3</v>
      </c>
      <c r="GT237">
        <v>0</v>
      </c>
      <c r="GU237" t="s">
        <v>3</v>
      </c>
      <c r="GV237">
        <f t="shared" si="256"/>
        <v>0</v>
      </c>
      <c r="GW237">
        <v>1</v>
      </c>
      <c r="GX237">
        <f t="shared" si="257"/>
        <v>0</v>
      </c>
      <c r="HA237">
        <v>0</v>
      </c>
      <c r="HB237">
        <v>0</v>
      </c>
      <c r="HC237">
        <f t="shared" si="258"/>
        <v>0</v>
      </c>
      <c r="IK237">
        <v>0</v>
      </c>
    </row>
    <row r="238" spans="1:255" x14ac:dyDescent="0.2">
      <c r="A238" s="2">
        <v>18</v>
      </c>
      <c r="B238" s="2">
        <v>1</v>
      </c>
      <c r="C238" s="2">
        <v>444</v>
      </c>
      <c r="D238" s="2"/>
      <c r="E238" s="2" t="s">
        <v>70</v>
      </c>
      <c r="F238" s="2" t="s">
        <v>71</v>
      </c>
      <c r="G238" s="2" t="s">
        <v>72</v>
      </c>
      <c r="H238" s="2" t="s">
        <v>73</v>
      </c>
      <c r="I238" s="2">
        <f>I232*J238</f>
        <v>92.16</v>
      </c>
      <c r="J238" s="2">
        <v>480</v>
      </c>
      <c r="K238" s="2"/>
      <c r="L238" s="2"/>
      <c r="M238" s="2"/>
      <c r="N238" s="2"/>
      <c r="O238" s="2">
        <f t="shared" si="219"/>
        <v>12536.56</v>
      </c>
      <c r="P238" s="2">
        <f t="shared" si="220"/>
        <v>12536.56</v>
      </c>
      <c r="Q238" s="2">
        <f t="shared" si="221"/>
        <v>0</v>
      </c>
      <c r="R238" s="2">
        <f t="shared" si="222"/>
        <v>0</v>
      </c>
      <c r="S238" s="2">
        <f t="shared" si="223"/>
        <v>0</v>
      </c>
      <c r="T238" s="2">
        <f t="shared" si="224"/>
        <v>0</v>
      </c>
      <c r="U238" s="2">
        <f t="shared" si="225"/>
        <v>0</v>
      </c>
      <c r="V238" s="2">
        <f t="shared" si="226"/>
        <v>0</v>
      </c>
      <c r="W238" s="2">
        <f t="shared" si="227"/>
        <v>4.6100000000000003</v>
      </c>
      <c r="X238" s="2">
        <f t="shared" si="228"/>
        <v>0</v>
      </c>
      <c r="Y238" s="2">
        <f t="shared" si="229"/>
        <v>0</v>
      </c>
      <c r="Z238" s="2"/>
      <c r="AA238" s="2">
        <v>42244862</v>
      </c>
      <c r="AB238" s="2">
        <f t="shared" si="230"/>
        <v>14.41</v>
      </c>
      <c r="AC238" s="2">
        <f t="shared" si="231"/>
        <v>14.41</v>
      </c>
      <c r="AD238" s="2">
        <f t="shared" si="261"/>
        <v>0</v>
      </c>
      <c r="AE238" s="2">
        <f t="shared" si="262"/>
        <v>0</v>
      </c>
      <c r="AF238" s="2">
        <f t="shared" si="262"/>
        <v>0</v>
      </c>
      <c r="AG238" s="2">
        <f t="shared" si="235"/>
        <v>0</v>
      </c>
      <c r="AH238" s="2">
        <f t="shared" si="263"/>
        <v>0</v>
      </c>
      <c r="AI238" s="2">
        <f t="shared" si="263"/>
        <v>0</v>
      </c>
      <c r="AJ238" s="2">
        <f t="shared" si="238"/>
        <v>0.05</v>
      </c>
      <c r="AK238" s="2">
        <v>14.41</v>
      </c>
      <c r="AL238" s="2">
        <v>14.41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0.05</v>
      </c>
      <c r="AT238" s="2">
        <v>122</v>
      </c>
      <c r="AU238" s="2">
        <v>80</v>
      </c>
      <c r="AV238" s="2">
        <v>1</v>
      </c>
      <c r="AW238" s="2">
        <v>1</v>
      </c>
      <c r="AX238" s="2"/>
      <c r="AY238" s="2"/>
      <c r="AZ238" s="2">
        <v>1</v>
      </c>
      <c r="BA238" s="2">
        <v>1</v>
      </c>
      <c r="BB238" s="2">
        <v>1</v>
      </c>
      <c r="BC238" s="2">
        <v>9.44</v>
      </c>
      <c r="BD238" s="2" t="s">
        <v>3</v>
      </c>
      <c r="BE238" s="2" t="s">
        <v>3</v>
      </c>
      <c r="BF238" s="2" t="s">
        <v>3</v>
      </c>
      <c r="BG238" s="2" t="s">
        <v>3</v>
      </c>
      <c r="BH238" s="2">
        <v>3</v>
      </c>
      <c r="BI238" s="2">
        <v>1</v>
      </c>
      <c r="BJ238" s="2" t="s">
        <v>74</v>
      </c>
      <c r="BK238" s="2"/>
      <c r="BL238" s="2"/>
      <c r="BM238" s="2">
        <v>8001</v>
      </c>
      <c r="BN238" s="2">
        <v>0</v>
      </c>
      <c r="BO238" s="2" t="s">
        <v>71</v>
      </c>
      <c r="BP238" s="2">
        <v>1</v>
      </c>
      <c r="BQ238" s="2">
        <v>2</v>
      </c>
      <c r="BR238" s="2">
        <v>0</v>
      </c>
      <c r="BS238" s="2">
        <v>1</v>
      </c>
      <c r="BT238" s="2">
        <v>1</v>
      </c>
      <c r="BU238" s="2">
        <v>1</v>
      </c>
      <c r="BV238" s="2">
        <v>1</v>
      </c>
      <c r="BW238" s="2">
        <v>1</v>
      </c>
      <c r="BX238" s="2">
        <v>1</v>
      </c>
      <c r="BY238" s="2" t="s">
        <v>3</v>
      </c>
      <c r="BZ238" s="2">
        <v>122</v>
      </c>
      <c r="CA238" s="2">
        <v>80</v>
      </c>
      <c r="CB238" s="2"/>
      <c r="CC238" s="2"/>
      <c r="CD238" s="2"/>
      <c r="CE238" s="2">
        <v>0</v>
      </c>
      <c r="CF238" s="2">
        <v>0</v>
      </c>
      <c r="CG238" s="2">
        <v>0</v>
      </c>
      <c r="CH238" s="2"/>
      <c r="CI238" s="2"/>
      <c r="CJ238" s="2"/>
      <c r="CK238" s="2"/>
      <c r="CL238" s="2"/>
      <c r="CM238" s="2">
        <v>0</v>
      </c>
      <c r="CN238" s="2" t="s">
        <v>3</v>
      </c>
      <c r="CO238" s="2">
        <v>0</v>
      </c>
      <c r="CP238" s="2">
        <f t="shared" si="239"/>
        <v>12536.56</v>
      </c>
      <c r="CQ238" s="2">
        <f t="shared" si="240"/>
        <v>136.03039999999999</v>
      </c>
      <c r="CR238" s="2">
        <f t="shared" si="241"/>
        <v>0</v>
      </c>
      <c r="CS238" s="2">
        <f t="shared" si="242"/>
        <v>0</v>
      </c>
      <c r="CT238" s="2">
        <f t="shared" si="243"/>
        <v>0</v>
      </c>
      <c r="CU238" s="2">
        <f t="shared" si="244"/>
        <v>0</v>
      </c>
      <c r="CV238" s="2">
        <f t="shared" si="245"/>
        <v>0</v>
      </c>
      <c r="CW238" s="2">
        <f t="shared" si="246"/>
        <v>0</v>
      </c>
      <c r="CX238" s="2">
        <f t="shared" si="247"/>
        <v>0.05</v>
      </c>
      <c r="CY238" s="2">
        <f t="shared" si="248"/>
        <v>0</v>
      </c>
      <c r="CZ238" s="2">
        <f t="shared" si="249"/>
        <v>0</v>
      </c>
      <c r="DA238" s="2"/>
      <c r="DB238" s="2"/>
      <c r="DC238" s="2" t="s">
        <v>3</v>
      </c>
      <c r="DD238" s="2" t="s">
        <v>3</v>
      </c>
      <c r="DE238" s="2" t="s">
        <v>3</v>
      </c>
      <c r="DF238" s="2" t="s">
        <v>3</v>
      </c>
      <c r="DG238" s="2" t="s">
        <v>3</v>
      </c>
      <c r="DH238" s="2" t="s">
        <v>3</v>
      </c>
      <c r="DI238" s="2" t="s">
        <v>3</v>
      </c>
      <c r="DJ238" s="2" t="s">
        <v>3</v>
      </c>
      <c r="DK238" s="2" t="s">
        <v>3</v>
      </c>
      <c r="DL238" s="2" t="s">
        <v>3</v>
      </c>
      <c r="DM238" s="2" t="s">
        <v>3</v>
      </c>
      <c r="DN238" s="2">
        <v>0</v>
      </c>
      <c r="DO238" s="2">
        <v>0</v>
      </c>
      <c r="DP238" s="2">
        <v>1</v>
      </c>
      <c r="DQ238" s="2">
        <v>1</v>
      </c>
      <c r="DR238" s="2"/>
      <c r="DS238" s="2"/>
      <c r="DT238" s="2"/>
      <c r="DU238" s="2">
        <v>1009</v>
      </c>
      <c r="DV238" s="2" t="s">
        <v>73</v>
      </c>
      <c r="DW238" s="2" t="s">
        <v>73</v>
      </c>
      <c r="DX238" s="2">
        <v>1</v>
      </c>
      <c r="DY238" s="2"/>
      <c r="DZ238" s="2"/>
      <c r="EA238" s="2"/>
      <c r="EB238" s="2"/>
      <c r="EC238" s="2"/>
      <c r="ED238" s="2"/>
      <c r="EE238" s="2">
        <v>42018649</v>
      </c>
      <c r="EF238" s="2">
        <v>2</v>
      </c>
      <c r="EG238" s="2" t="s">
        <v>35</v>
      </c>
      <c r="EH238" s="2">
        <v>0</v>
      </c>
      <c r="EI238" s="2" t="s">
        <v>3</v>
      </c>
      <c r="EJ238" s="2">
        <v>1</v>
      </c>
      <c r="EK238" s="2">
        <v>8001</v>
      </c>
      <c r="EL238" s="2" t="s">
        <v>60</v>
      </c>
      <c r="EM238" s="2" t="s">
        <v>61</v>
      </c>
      <c r="EN238" s="2"/>
      <c r="EO238" s="2" t="s">
        <v>3</v>
      </c>
      <c r="EP238" s="2"/>
      <c r="EQ238" s="2">
        <v>0</v>
      </c>
      <c r="ER238" s="2">
        <v>14.41</v>
      </c>
      <c r="ES238" s="2">
        <v>14.41</v>
      </c>
      <c r="ET238" s="2">
        <v>0</v>
      </c>
      <c r="EU238" s="2">
        <v>0</v>
      </c>
      <c r="EV238" s="2">
        <v>0</v>
      </c>
      <c r="EW238" s="2">
        <v>0</v>
      </c>
      <c r="EX238" s="2">
        <v>0</v>
      </c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>
        <v>0</v>
      </c>
      <c r="FR238" s="2">
        <f t="shared" si="250"/>
        <v>0</v>
      </c>
      <c r="FS238" s="2">
        <v>0</v>
      </c>
      <c r="FT238" s="2"/>
      <c r="FU238" s="2"/>
      <c r="FV238" s="2"/>
      <c r="FW238" s="2"/>
      <c r="FX238" s="2">
        <v>122</v>
      </c>
      <c r="FY238" s="2">
        <v>80</v>
      </c>
      <c r="FZ238" s="2"/>
      <c r="GA238" s="2" t="s">
        <v>3</v>
      </c>
      <c r="GB238" s="2"/>
      <c r="GC238" s="2"/>
      <c r="GD238" s="2">
        <v>1</v>
      </c>
      <c r="GE238" s="2"/>
      <c r="GF238" s="2">
        <v>1622857882</v>
      </c>
      <c r="GG238" s="2">
        <v>2</v>
      </c>
      <c r="GH238" s="2">
        <v>1</v>
      </c>
      <c r="GI238" s="2">
        <v>2</v>
      </c>
      <c r="GJ238" s="2">
        <v>0</v>
      </c>
      <c r="GK238" s="2">
        <v>0</v>
      </c>
      <c r="GL238" s="2">
        <f t="shared" si="251"/>
        <v>0</v>
      </c>
      <c r="GM238" s="2">
        <f t="shared" si="252"/>
        <v>12536.56</v>
      </c>
      <c r="GN238" s="2">
        <f t="shared" si="253"/>
        <v>12536.56</v>
      </c>
      <c r="GO238" s="2">
        <f t="shared" si="254"/>
        <v>0</v>
      </c>
      <c r="GP238" s="2">
        <f t="shared" si="255"/>
        <v>0</v>
      </c>
      <c r="GQ238" s="2"/>
      <c r="GR238" s="2">
        <v>0</v>
      </c>
      <c r="GS238" s="2">
        <v>3</v>
      </c>
      <c r="GT238" s="2">
        <v>0</v>
      </c>
      <c r="GU238" s="2" t="s">
        <v>3</v>
      </c>
      <c r="GV238" s="2">
        <f t="shared" si="256"/>
        <v>0</v>
      </c>
      <c r="GW238" s="2">
        <v>1</v>
      </c>
      <c r="GX238" s="2">
        <f t="shared" si="257"/>
        <v>0</v>
      </c>
      <c r="GY238" s="2"/>
      <c r="GZ238" s="2"/>
      <c r="HA238" s="2">
        <v>0</v>
      </c>
      <c r="HB238" s="2">
        <v>0</v>
      </c>
      <c r="HC238" s="2">
        <f t="shared" si="258"/>
        <v>0</v>
      </c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>
        <v>0</v>
      </c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x14ac:dyDescent="0.2">
      <c r="A239">
        <v>18</v>
      </c>
      <c r="B239">
        <v>1</v>
      </c>
      <c r="C239">
        <v>454</v>
      </c>
      <c r="E239" t="s">
        <v>70</v>
      </c>
      <c r="F239" t="s">
        <v>71</v>
      </c>
      <c r="G239" t="s">
        <v>72</v>
      </c>
      <c r="H239" t="s">
        <v>73</v>
      </c>
      <c r="I239">
        <f>I233*J239</f>
        <v>92.16</v>
      </c>
      <c r="J239">
        <v>480</v>
      </c>
      <c r="O239">
        <f t="shared" si="219"/>
        <v>13824.75</v>
      </c>
      <c r="P239">
        <f t="shared" si="220"/>
        <v>13824.75</v>
      </c>
      <c r="Q239">
        <f t="shared" si="221"/>
        <v>0</v>
      </c>
      <c r="R239">
        <f t="shared" si="222"/>
        <v>0</v>
      </c>
      <c r="S239">
        <f t="shared" si="223"/>
        <v>0</v>
      </c>
      <c r="T239">
        <f t="shared" si="224"/>
        <v>0</v>
      </c>
      <c r="U239">
        <f t="shared" si="225"/>
        <v>0</v>
      </c>
      <c r="V239">
        <f t="shared" si="226"/>
        <v>0</v>
      </c>
      <c r="W239">
        <f t="shared" si="227"/>
        <v>4.6100000000000003</v>
      </c>
      <c r="X239">
        <f t="shared" si="228"/>
        <v>0</v>
      </c>
      <c r="Y239">
        <f t="shared" si="229"/>
        <v>0</v>
      </c>
      <c r="AA239">
        <v>42244845</v>
      </c>
      <c r="AB239">
        <f t="shared" si="230"/>
        <v>14.41</v>
      </c>
      <c r="AC239">
        <f t="shared" si="231"/>
        <v>14.41</v>
      </c>
      <c r="AD239">
        <f t="shared" si="261"/>
        <v>0</v>
      </c>
      <c r="AE239">
        <f t="shared" si="262"/>
        <v>0</v>
      </c>
      <c r="AF239">
        <f t="shared" si="262"/>
        <v>0</v>
      </c>
      <c r="AG239">
        <f t="shared" si="235"/>
        <v>0</v>
      </c>
      <c r="AH239">
        <f t="shared" si="263"/>
        <v>0</v>
      </c>
      <c r="AI239">
        <f t="shared" si="263"/>
        <v>0</v>
      </c>
      <c r="AJ239">
        <f t="shared" si="238"/>
        <v>0.05</v>
      </c>
      <c r="AK239">
        <v>14.41</v>
      </c>
      <c r="AL239">
        <v>14.41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0.05</v>
      </c>
      <c r="AT239">
        <v>122</v>
      </c>
      <c r="AU239">
        <v>80</v>
      </c>
      <c r="AV239">
        <v>1</v>
      </c>
      <c r="AW239">
        <v>1</v>
      </c>
      <c r="AZ239">
        <v>1</v>
      </c>
      <c r="BA239">
        <v>1</v>
      </c>
      <c r="BB239">
        <v>1</v>
      </c>
      <c r="BC239">
        <v>10.41</v>
      </c>
      <c r="BD239" t="s">
        <v>3</v>
      </c>
      <c r="BE239" t="s">
        <v>3</v>
      </c>
      <c r="BF239" t="s">
        <v>3</v>
      </c>
      <c r="BG239" t="s">
        <v>3</v>
      </c>
      <c r="BH239">
        <v>3</v>
      </c>
      <c r="BI239">
        <v>1</v>
      </c>
      <c r="BJ239" t="s">
        <v>74</v>
      </c>
      <c r="BM239">
        <v>8001</v>
      </c>
      <c r="BN239">
        <v>0</v>
      </c>
      <c r="BO239" t="s">
        <v>71</v>
      </c>
      <c r="BP239">
        <v>1</v>
      </c>
      <c r="BQ239">
        <v>2</v>
      </c>
      <c r="BR239">
        <v>0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Y239" t="s">
        <v>3</v>
      </c>
      <c r="BZ239">
        <v>122</v>
      </c>
      <c r="CA239">
        <v>80</v>
      </c>
      <c r="CE239">
        <v>0</v>
      </c>
      <c r="CF239">
        <v>0</v>
      </c>
      <c r="CG239">
        <v>0</v>
      </c>
      <c r="CM239">
        <v>0</v>
      </c>
      <c r="CN239" t="s">
        <v>3</v>
      </c>
      <c r="CO239">
        <v>0</v>
      </c>
      <c r="CP239">
        <f t="shared" si="239"/>
        <v>13824.75</v>
      </c>
      <c r="CQ239">
        <f t="shared" si="240"/>
        <v>150.00810000000001</v>
      </c>
      <c r="CR239">
        <f t="shared" si="241"/>
        <v>0</v>
      </c>
      <c r="CS239">
        <f t="shared" si="242"/>
        <v>0</v>
      </c>
      <c r="CT239">
        <f t="shared" si="243"/>
        <v>0</v>
      </c>
      <c r="CU239">
        <f t="shared" si="244"/>
        <v>0</v>
      </c>
      <c r="CV239">
        <f t="shared" si="245"/>
        <v>0</v>
      </c>
      <c r="CW239">
        <f t="shared" si="246"/>
        <v>0</v>
      </c>
      <c r="CX239">
        <f t="shared" si="247"/>
        <v>0.05</v>
      </c>
      <c r="CY239">
        <f t="shared" si="248"/>
        <v>0</v>
      </c>
      <c r="CZ239">
        <f t="shared" si="249"/>
        <v>0</v>
      </c>
      <c r="DC239" t="s">
        <v>3</v>
      </c>
      <c r="DD239" t="s">
        <v>3</v>
      </c>
      <c r="DE239" t="s">
        <v>3</v>
      </c>
      <c r="DF239" t="s">
        <v>3</v>
      </c>
      <c r="DG239" t="s">
        <v>3</v>
      </c>
      <c r="DH239" t="s">
        <v>3</v>
      </c>
      <c r="DI239" t="s">
        <v>3</v>
      </c>
      <c r="DJ239" t="s">
        <v>3</v>
      </c>
      <c r="DK239" t="s">
        <v>3</v>
      </c>
      <c r="DL239" t="s">
        <v>3</v>
      </c>
      <c r="DM239" t="s">
        <v>3</v>
      </c>
      <c r="DN239">
        <v>0</v>
      </c>
      <c r="DO239">
        <v>0</v>
      </c>
      <c r="DP239">
        <v>1</v>
      </c>
      <c r="DQ239">
        <v>1</v>
      </c>
      <c r="DU239">
        <v>1009</v>
      </c>
      <c r="DV239" t="s">
        <v>73</v>
      </c>
      <c r="DW239" t="s">
        <v>73</v>
      </c>
      <c r="DX239">
        <v>1</v>
      </c>
      <c r="EE239">
        <v>42018649</v>
      </c>
      <c r="EF239">
        <v>2</v>
      </c>
      <c r="EG239" t="s">
        <v>35</v>
      </c>
      <c r="EH239">
        <v>0</v>
      </c>
      <c r="EI239" t="s">
        <v>3</v>
      </c>
      <c r="EJ239">
        <v>1</v>
      </c>
      <c r="EK239">
        <v>8001</v>
      </c>
      <c r="EL239" t="s">
        <v>60</v>
      </c>
      <c r="EM239" t="s">
        <v>61</v>
      </c>
      <c r="EO239" t="s">
        <v>3</v>
      </c>
      <c r="EQ239">
        <v>0</v>
      </c>
      <c r="ER239">
        <v>14.41</v>
      </c>
      <c r="ES239">
        <v>14.41</v>
      </c>
      <c r="ET239">
        <v>0</v>
      </c>
      <c r="EU239">
        <v>0</v>
      </c>
      <c r="EV239">
        <v>0</v>
      </c>
      <c r="EW239">
        <v>0</v>
      </c>
      <c r="EX239">
        <v>0</v>
      </c>
      <c r="FQ239">
        <v>0</v>
      </c>
      <c r="FR239">
        <f t="shared" si="250"/>
        <v>0</v>
      </c>
      <c r="FS239">
        <v>0</v>
      </c>
      <c r="FX239">
        <v>122</v>
      </c>
      <c r="FY239">
        <v>80</v>
      </c>
      <c r="GA239" t="s">
        <v>3</v>
      </c>
      <c r="GD239">
        <v>1</v>
      </c>
      <c r="GF239">
        <v>1622857882</v>
      </c>
      <c r="GG239">
        <v>2</v>
      </c>
      <c r="GH239">
        <v>1</v>
      </c>
      <c r="GI239">
        <v>2</v>
      </c>
      <c r="GJ239">
        <v>0</v>
      </c>
      <c r="GK239">
        <v>0</v>
      </c>
      <c r="GL239">
        <f t="shared" si="251"/>
        <v>0</v>
      </c>
      <c r="GM239">
        <f t="shared" si="252"/>
        <v>13824.75</v>
      </c>
      <c r="GN239">
        <f t="shared" si="253"/>
        <v>13824.75</v>
      </c>
      <c r="GO239">
        <f t="shared" si="254"/>
        <v>0</v>
      </c>
      <c r="GP239">
        <f t="shared" si="255"/>
        <v>0</v>
      </c>
      <c r="GR239">
        <v>0</v>
      </c>
      <c r="GS239">
        <v>3</v>
      </c>
      <c r="GT239">
        <v>0</v>
      </c>
      <c r="GU239" t="s">
        <v>3</v>
      </c>
      <c r="GV239">
        <f t="shared" si="256"/>
        <v>0</v>
      </c>
      <c r="GW239">
        <v>1</v>
      </c>
      <c r="GX239">
        <f t="shared" si="257"/>
        <v>0</v>
      </c>
      <c r="HA239">
        <v>0</v>
      </c>
      <c r="HB239">
        <v>0</v>
      </c>
      <c r="HC239">
        <f t="shared" si="258"/>
        <v>0</v>
      </c>
      <c r="IK239">
        <v>0</v>
      </c>
    </row>
    <row r="240" spans="1:255" x14ac:dyDescent="0.2">
      <c r="A240" s="2">
        <v>17</v>
      </c>
      <c r="B240" s="2">
        <v>1</v>
      </c>
      <c r="C240" s="2">
        <f>ROW(SmtRes!A462)</f>
        <v>462</v>
      </c>
      <c r="D240" s="2">
        <f>ROW(EtalonRes!A412)</f>
        <v>412</v>
      </c>
      <c r="E240" s="2" t="s">
        <v>75</v>
      </c>
      <c r="F240" s="2" t="s">
        <v>203</v>
      </c>
      <c r="G240" s="2" t="s">
        <v>293</v>
      </c>
      <c r="H240" s="2" t="s">
        <v>205</v>
      </c>
      <c r="I240" s="2">
        <f>ROUND(1.89/100,9)</f>
        <v>1.89E-2</v>
      </c>
      <c r="J240" s="2">
        <v>0</v>
      </c>
      <c r="K240" s="2"/>
      <c r="L240" s="2"/>
      <c r="M240" s="2"/>
      <c r="N240" s="2"/>
      <c r="O240" s="2">
        <f t="shared" si="219"/>
        <v>413.37</v>
      </c>
      <c r="P240" s="2">
        <f t="shared" si="220"/>
        <v>1.84</v>
      </c>
      <c r="Q240" s="2">
        <f t="shared" si="221"/>
        <v>336.75</v>
      </c>
      <c r="R240" s="2">
        <f t="shared" si="222"/>
        <v>114.46</v>
      </c>
      <c r="S240" s="2">
        <f t="shared" si="223"/>
        <v>74.78</v>
      </c>
      <c r="T240" s="2">
        <f t="shared" si="224"/>
        <v>0</v>
      </c>
      <c r="U240" s="2">
        <f t="shared" si="225"/>
        <v>0.34167419999999998</v>
      </c>
      <c r="V240" s="2">
        <f t="shared" si="226"/>
        <v>0.32791500000000001</v>
      </c>
      <c r="W240" s="2">
        <f t="shared" si="227"/>
        <v>0</v>
      </c>
      <c r="X240" s="2">
        <f t="shared" si="228"/>
        <v>268.72000000000003</v>
      </c>
      <c r="Y240" s="2">
        <f t="shared" si="229"/>
        <v>179.78</v>
      </c>
      <c r="Z240" s="2"/>
      <c r="AA240" s="2">
        <v>42244862</v>
      </c>
      <c r="AB240" s="2">
        <f t="shared" si="230"/>
        <v>2889.9180000000001</v>
      </c>
      <c r="AC240" s="2">
        <f t="shared" si="231"/>
        <v>12.2</v>
      </c>
      <c r="AD240" s="2">
        <f>ROUND(((((ET240*1.25))-((EU240*1.25)))+AE240),6)</f>
        <v>2732.7375000000002</v>
      </c>
      <c r="AE240" s="2">
        <f>ROUND(((EU240*1.25)),6)</f>
        <v>221.91249999999999</v>
      </c>
      <c r="AF240" s="2">
        <f>ROUND(((EV240*1.15)),6)</f>
        <v>144.98050000000001</v>
      </c>
      <c r="AG240" s="2">
        <f t="shared" si="235"/>
        <v>0</v>
      </c>
      <c r="AH240" s="2">
        <f>((EW240*1.15))</f>
        <v>18.077999999999999</v>
      </c>
      <c r="AI240" s="2">
        <f>((EX240*1.25))</f>
        <v>17.350000000000001</v>
      </c>
      <c r="AJ240" s="2">
        <f t="shared" si="238"/>
        <v>0</v>
      </c>
      <c r="AK240" s="2">
        <v>2324.46</v>
      </c>
      <c r="AL240" s="2">
        <v>12.2</v>
      </c>
      <c r="AM240" s="2">
        <v>2186.19</v>
      </c>
      <c r="AN240" s="2">
        <v>177.53</v>
      </c>
      <c r="AO240" s="2">
        <v>126.07</v>
      </c>
      <c r="AP240" s="2">
        <v>0</v>
      </c>
      <c r="AQ240" s="2">
        <v>15.72</v>
      </c>
      <c r="AR240" s="2">
        <v>13.88</v>
      </c>
      <c r="AS240" s="2">
        <v>0</v>
      </c>
      <c r="AT240" s="2">
        <v>142</v>
      </c>
      <c r="AU240" s="2">
        <v>95</v>
      </c>
      <c r="AV240" s="2">
        <v>1</v>
      </c>
      <c r="AW240" s="2">
        <v>1</v>
      </c>
      <c r="AX240" s="2"/>
      <c r="AY240" s="2"/>
      <c r="AZ240" s="2">
        <v>1</v>
      </c>
      <c r="BA240" s="2">
        <v>27.29</v>
      </c>
      <c r="BB240" s="2">
        <v>6.52</v>
      </c>
      <c r="BC240" s="2">
        <v>7.96</v>
      </c>
      <c r="BD240" s="2" t="s">
        <v>3</v>
      </c>
      <c r="BE240" s="2" t="s">
        <v>3</v>
      </c>
      <c r="BF240" s="2" t="s">
        <v>3</v>
      </c>
      <c r="BG240" s="2" t="s">
        <v>3</v>
      </c>
      <c r="BH240" s="2">
        <v>0</v>
      </c>
      <c r="BI240" s="2">
        <v>1</v>
      </c>
      <c r="BJ240" s="2" t="s">
        <v>206</v>
      </c>
      <c r="BK240" s="2"/>
      <c r="BL240" s="2"/>
      <c r="BM240" s="2">
        <v>27001</v>
      </c>
      <c r="BN240" s="2">
        <v>0</v>
      </c>
      <c r="BO240" s="2" t="s">
        <v>203</v>
      </c>
      <c r="BP240" s="2">
        <v>1</v>
      </c>
      <c r="BQ240" s="2">
        <v>2</v>
      </c>
      <c r="BR240" s="2">
        <v>0</v>
      </c>
      <c r="BS240" s="2">
        <v>27.29</v>
      </c>
      <c r="BT240" s="2">
        <v>1</v>
      </c>
      <c r="BU240" s="2">
        <v>1</v>
      </c>
      <c r="BV240" s="2">
        <v>1</v>
      </c>
      <c r="BW240" s="2">
        <v>1</v>
      </c>
      <c r="BX240" s="2">
        <v>1</v>
      </c>
      <c r="BY240" s="2" t="s">
        <v>3</v>
      </c>
      <c r="BZ240" s="2">
        <v>142</v>
      </c>
      <c r="CA240" s="2">
        <v>95</v>
      </c>
      <c r="CB240" s="2"/>
      <c r="CC240" s="2"/>
      <c r="CD240" s="2"/>
      <c r="CE240" s="2">
        <v>0</v>
      </c>
      <c r="CF240" s="2">
        <v>0</v>
      </c>
      <c r="CG240" s="2">
        <v>0</v>
      </c>
      <c r="CH240" s="2"/>
      <c r="CI240" s="2"/>
      <c r="CJ240" s="2"/>
      <c r="CK240" s="2"/>
      <c r="CL240" s="2"/>
      <c r="CM240" s="2">
        <v>0</v>
      </c>
      <c r="CN240" s="2" t="s">
        <v>575</v>
      </c>
      <c r="CO240" s="2">
        <v>0</v>
      </c>
      <c r="CP240" s="2">
        <f t="shared" si="239"/>
        <v>413.37</v>
      </c>
      <c r="CQ240" s="2">
        <f t="shared" si="240"/>
        <v>97.111999999999995</v>
      </c>
      <c r="CR240" s="2">
        <f t="shared" si="241"/>
        <v>17817.448499999999</v>
      </c>
      <c r="CS240" s="2">
        <f t="shared" si="242"/>
        <v>6055.9921249999998</v>
      </c>
      <c r="CT240" s="2">
        <f t="shared" si="243"/>
        <v>3956.5178449999999</v>
      </c>
      <c r="CU240" s="2">
        <f t="shared" si="244"/>
        <v>0</v>
      </c>
      <c r="CV240" s="2">
        <f t="shared" si="245"/>
        <v>18.077999999999999</v>
      </c>
      <c r="CW240" s="2">
        <f t="shared" si="246"/>
        <v>17.350000000000001</v>
      </c>
      <c r="CX240" s="2">
        <f t="shared" si="247"/>
        <v>0</v>
      </c>
      <c r="CY240" s="2">
        <f t="shared" si="248"/>
        <v>268.7208</v>
      </c>
      <c r="CZ240" s="2">
        <f t="shared" si="249"/>
        <v>179.77799999999999</v>
      </c>
      <c r="DA240" s="2"/>
      <c r="DB240" s="2"/>
      <c r="DC240" s="2" t="s">
        <v>3</v>
      </c>
      <c r="DD240" s="2" t="s">
        <v>3</v>
      </c>
      <c r="DE240" s="2" t="s">
        <v>33</v>
      </c>
      <c r="DF240" s="2" t="s">
        <v>33</v>
      </c>
      <c r="DG240" s="2" t="s">
        <v>34</v>
      </c>
      <c r="DH240" s="2" t="s">
        <v>3</v>
      </c>
      <c r="DI240" s="2" t="s">
        <v>34</v>
      </c>
      <c r="DJ240" s="2" t="s">
        <v>33</v>
      </c>
      <c r="DK240" s="2" t="s">
        <v>3</v>
      </c>
      <c r="DL240" s="2" t="s">
        <v>3</v>
      </c>
      <c r="DM240" s="2" t="s">
        <v>3</v>
      </c>
      <c r="DN240" s="2">
        <v>0</v>
      </c>
      <c r="DO240" s="2">
        <v>0</v>
      </c>
      <c r="DP240" s="2">
        <v>1</v>
      </c>
      <c r="DQ240" s="2">
        <v>1</v>
      </c>
      <c r="DR240" s="2"/>
      <c r="DS240" s="2"/>
      <c r="DT240" s="2"/>
      <c r="DU240" s="2">
        <v>1013</v>
      </c>
      <c r="DV240" s="2" t="s">
        <v>205</v>
      </c>
      <c r="DW240" s="2" t="s">
        <v>205</v>
      </c>
      <c r="DX240" s="2">
        <v>1</v>
      </c>
      <c r="DY240" s="2"/>
      <c r="DZ240" s="2"/>
      <c r="EA240" s="2"/>
      <c r="EB240" s="2"/>
      <c r="EC240" s="2"/>
      <c r="ED240" s="2"/>
      <c r="EE240" s="2">
        <v>42018692</v>
      </c>
      <c r="EF240" s="2">
        <v>2</v>
      </c>
      <c r="EG240" s="2" t="s">
        <v>35</v>
      </c>
      <c r="EH240" s="2">
        <v>0</v>
      </c>
      <c r="EI240" s="2" t="s">
        <v>3</v>
      </c>
      <c r="EJ240" s="2">
        <v>1</v>
      </c>
      <c r="EK240" s="2">
        <v>27001</v>
      </c>
      <c r="EL240" s="2" t="s">
        <v>121</v>
      </c>
      <c r="EM240" s="2" t="s">
        <v>122</v>
      </c>
      <c r="EN240" s="2"/>
      <c r="EO240" s="2" t="s">
        <v>38</v>
      </c>
      <c r="EP240" s="2"/>
      <c r="EQ240" s="2">
        <v>0</v>
      </c>
      <c r="ER240" s="2">
        <v>2324.46</v>
      </c>
      <c r="ES240" s="2">
        <v>12.2</v>
      </c>
      <c r="ET240" s="2">
        <v>2186.19</v>
      </c>
      <c r="EU240" s="2">
        <v>177.53</v>
      </c>
      <c r="EV240" s="2">
        <v>126.07</v>
      </c>
      <c r="EW240" s="2">
        <v>15.72</v>
      </c>
      <c r="EX240" s="2">
        <v>13.88</v>
      </c>
      <c r="EY240" s="2">
        <v>0</v>
      </c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>
        <v>0</v>
      </c>
      <c r="FR240" s="2">
        <f t="shared" si="250"/>
        <v>0</v>
      </c>
      <c r="FS240" s="2">
        <v>0</v>
      </c>
      <c r="FT240" s="2"/>
      <c r="FU240" s="2"/>
      <c r="FV240" s="2"/>
      <c r="FW240" s="2"/>
      <c r="FX240" s="2">
        <v>142</v>
      </c>
      <c r="FY240" s="2">
        <v>95</v>
      </c>
      <c r="FZ240" s="2"/>
      <c r="GA240" s="2" t="s">
        <v>3</v>
      </c>
      <c r="GB240" s="2"/>
      <c r="GC240" s="2"/>
      <c r="GD240" s="2">
        <v>1</v>
      </c>
      <c r="GE240" s="2"/>
      <c r="GF240" s="2">
        <v>1635419619</v>
      </c>
      <c r="GG240" s="2">
        <v>2</v>
      </c>
      <c r="GH240" s="2">
        <v>1</v>
      </c>
      <c r="GI240" s="2">
        <v>2</v>
      </c>
      <c r="GJ240" s="2">
        <v>0</v>
      </c>
      <c r="GK240" s="2">
        <v>0</v>
      </c>
      <c r="GL240" s="2">
        <f t="shared" si="251"/>
        <v>0</v>
      </c>
      <c r="GM240" s="2">
        <f t="shared" si="252"/>
        <v>861.87</v>
      </c>
      <c r="GN240" s="2">
        <f t="shared" si="253"/>
        <v>861.87</v>
      </c>
      <c r="GO240" s="2">
        <f t="shared" si="254"/>
        <v>0</v>
      </c>
      <c r="GP240" s="2">
        <f t="shared" si="255"/>
        <v>0</v>
      </c>
      <c r="GQ240" s="2"/>
      <c r="GR240" s="2">
        <v>0</v>
      </c>
      <c r="GS240" s="2">
        <v>3</v>
      </c>
      <c r="GT240" s="2">
        <v>0</v>
      </c>
      <c r="GU240" s="2" t="s">
        <v>3</v>
      </c>
      <c r="GV240" s="2">
        <f t="shared" si="256"/>
        <v>0</v>
      </c>
      <c r="GW240" s="2">
        <v>1</v>
      </c>
      <c r="GX240" s="2">
        <f t="shared" si="257"/>
        <v>0</v>
      </c>
      <c r="GY240" s="2"/>
      <c r="GZ240" s="2"/>
      <c r="HA240" s="2">
        <v>0</v>
      </c>
      <c r="HB240" s="2">
        <v>0</v>
      </c>
      <c r="HC240" s="2">
        <f t="shared" si="258"/>
        <v>0</v>
      </c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>
        <v>0</v>
      </c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x14ac:dyDescent="0.2">
      <c r="A241">
        <v>17</v>
      </c>
      <c r="B241">
        <v>1</v>
      </c>
      <c r="C241">
        <f>ROW(SmtRes!A470)</f>
        <v>470</v>
      </c>
      <c r="D241">
        <f>ROW(EtalonRes!A420)</f>
        <v>420</v>
      </c>
      <c r="E241" t="s">
        <v>75</v>
      </c>
      <c r="F241" t="s">
        <v>203</v>
      </c>
      <c r="G241" t="s">
        <v>293</v>
      </c>
      <c r="H241" t="s">
        <v>205</v>
      </c>
      <c r="I241">
        <f>ROUND(1.89/100,9)</f>
        <v>1.89E-2</v>
      </c>
      <c r="J241">
        <v>0</v>
      </c>
      <c r="O241">
        <f t="shared" si="219"/>
        <v>442.28</v>
      </c>
      <c r="P241">
        <f t="shared" si="220"/>
        <v>2.0099999999999998</v>
      </c>
      <c r="Q241">
        <f t="shared" si="221"/>
        <v>357.93</v>
      </c>
      <c r="R241">
        <f t="shared" si="222"/>
        <v>126.03</v>
      </c>
      <c r="S241">
        <f t="shared" si="223"/>
        <v>82.34</v>
      </c>
      <c r="T241">
        <f t="shared" si="224"/>
        <v>0</v>
      </c>
      <c r="U241">
        <f t="shared" si="225"/>
        <v>0.34167419999999998</v>
      </c>
      <c r="V241">
        <f t="shared" si="226"/>
        <v>0.32791500000000001</v>
      </c>
      <c r="W241">
        <f t="shared" si="227"/>
        <v>0</v>
      </c>
      <c r="X241">
        <f t="shared" si="228"/>
        <v>295.89</v>
      </c>
      <c r="Y241">
        <f t="shared" si="229"/>
        <v>197.95</v>
      </c>
      <c r="AA241">
        <v>42244845</v>
      </c>
      <c r="AB241">
        <f t="shared" si="230"/>
        <v>2889.9180000000001</v>
      </c>
      <c r="AC241">
        <f t="shared" si="231"/>
        <v>12.2</v>
      </c>
      <c r="AD241">
        <f>ROUND(((((ET241*1.25))-((EU241*1.25)))+AE241),6)</f>
        <v>2732.7375000000002</v>
      </c>
      <c r="AE241">
        <f>ROUND(((EU241*1.25)),6)</f>
        <v>221.91249999999999</v>
      </c>
      <c r="AF241">
        <f>ROUND(((EV241*1.15)),6)</f>
        <v>144.98050000000001</v>
      </c>
      <c r="AG241">
        <f t="shared" si="235"/>
        <v>0</v>
      </c>
      <c r="AH241">
        <f>((EW241*1.15))</f>
        <v>18.077999999999999</v>
      </c>
      <c r="AI241">
        <f>((EX241*1.25))</f>
        <v>17.350000000000001</v>
      </c>
      <c r="AJ241">
        <f t="shared" si="238"/>
        <v>0</v>
      </c>
      <c r="AK241">
        <v>2324.46</v>
      </c>
      <c r="AL241">
        <v>12.2</v>
      </c>
      <c r="AM241">
        <v>2186.19</v>
      </c>
      <c r="AN241">
        <v>177.53</v>
      </c>
      <c r="AO241">
        <v>126.07</v>
      </c>
      <c r="AP241">
        <v>0</v>
      </c>
      <c r="AQ241">
        <v>15.72</v>
      </c>
      <c r="AR241">
        <v>13.88</v>
      </c>
      <c r="AS241">
        <v>0</v>
      </c>
      <c r="AT241">
        <v>142</v>
      </c>
      <c r="AU241">
        <v>95</v>
      </c>
      <c r="AV241">
        <v>1</v>
      </c>
      <c r="AW241">
        <v>1</v>
      </c>
      <c r="AZ241">
        <v>1</v>
      </c>
      <c r="BA241">
        <v>30.05</v>
      </c>
      <c r="BB241">
        <v>6.93</v>
      </c>
      <c r="BC241">
        <v>8.7200000000000006</v>
      </c>
      <c r="BD241" t="s">
        <v>3</v>
      </c>
      <c r="BE241" t="s">
        <v>3</v>
      </c>
      <c r="BF241" t="s">
        <v>3</v>
      </c>
      <c r="BG241" t="s">
        <v>3</v>
      </c>
      <c r="BH241">
        <v>0</v>
      </c>
      <c r="BI241">
        <v>1</v>
      </c>
      <c r="BJ241" t="s">
        <v>206</v>
      </c>
      <c r="BM241">
        <v>27001</v>
      </c>
      <c r="BN241">
        <v>0</v>
      </c>
      <c r="BO241" t="s">
        <v>203</v>
      </c>
      <c r="BP241">
        <v>1</v>
      </c>
      <c r="BQ241">
        <v>2</v>
      </c>
      <c r="BR241">
        <v>0</v>
      </c>
      <c r="BS241">
        <v>30.05</v>
      </c>
      <c r="BT241">
        <v>1</v>
      </c>
      <c r="BU241">
        <v>1</v>
      </c>
      <c r="BV241">
        <v>1</v>
      </c>
      <c r="BW241">
        <v>1</v>
      </c>
      <c r="BX241">
        <v>1</v>
      </c>
      <c r="BY241" t="s">
        <v>3</v>
      </c>
      <c r="BZ241">
        <v>142</v>
      </c>
      <c r="CA241">
        <v>95</v>
      </c>
      <c r="CE241">
        <v>0</v>
      </c>
      <c r="CF241">
        <v>0</v>
      </c>
      <c r="CG241">
        <v>0</v>
      </c>
      <c r="CM241">
        <v>0</v>
      </c>
      <c r="CN241" t="s">
        <v>575</v>
      </c>
      <c r="CO241">
        <v>0</v>
      </c>
      <c r="CP241">
        <f t="shared" si="239"/>
        <v>442.28</v>
      </c>
      <c r="CQ241">
        <f t="shared" si="240"/>
        <v>106.384</v>
      </c>
      <c r="CR241">
        <f t="shared" si="241"/>
        <v>18937.870875000001</v>
      </c>
      <c r="CS241">
        <f t="shared" si="242"/>
        <v>6668.4706249999999</v>
      </c>
      <c r="CT241">
        <f t="shared" si="243"/>
        <v>4356.664025</v>
      </c>
      <c r="CU241">
        <f t="shared" si="244"/>
        <v>0</v>
      </c>
      <c r="CV241">
        <f t="shared" si="245"/>
        <v>18.077999999999999</v>
      </c>
      <c r="CW241">
        <f t="shared" si="246"/>
        <v>17.350000000000001</v>
      </c>
      <c r="CX241">
        <f t="shared" si="247"/>
        <v>0</v>
      </c>
      <c r="CY241">
        <f t="shared" si="248"/>
        <v>295.8854</v>
      </c>
      <c r="CZ241">
        <f t="shared" si="249"/>
        <v>197.95150000000001</v>
      </c>
      <c r="DC241" t="s">
        <v>3</v>
      </c>
      <c r="DD241" t="s">
        <v>3</v>
      </c>
      <c r="DE241" t="s">
        <v>33</v>
      </c>
      <c r="DF241" t="s">
        <v>33</v>
      </c>
      <c r="DG241" t="s">
        <v>34</v>
      </c>
      <c r="DH241" t="s">
        <v>3</v>
      </c>
      <c r="DI241" t="s">
        <v>34</v>
      </c>
      <c r="DJ241" t="s">
        <v>33</v>
      </c>
      <c r="DK241" t="s">
        <v>3</v>
      </c>
      <c r="DL241" t="s">
        <v>3</v>
      </c>
      <c r="DM241" t="s">
        <v>3</v>
      </c>
      <c r="DN241">
        <v>0</v>
      </c>
      <c r="DO241">
        <v>0</v>
      </c>
      <c r="DP241">
        <v>1</v>
      </c>
      <c r="DQ241">
        <v>1</v>
      </c>
      <c r="DU241">
        <v>1013</v>
      </c>
      <c r="DV241" t="s">
        <v>205</v>
      </c>
      <c r="DW241" t="s">
        <v>205</v>
      </c>
      <c r="DX241">
        <v>1</v>
      </c>
      <c r="EE241">
        <v>42018692</v>
      </c>
      <c r="EF241">
        <v>2</v>
      </c>
      <c r="EG241" t="s">
        <v>35</v>
      </c>
      <c r="EH241">
        <v>0</v>
      </c>
      <c r="EI241" t="s">
        <v>3</v>
      </c>
      <c r="EJ241">
        <v>1</v>
      </c>
      <c r="EK241">
        <v>27001</v>
      </c>
      <c r="EL241" t="s">
        <v>121</v>
      </c>
      <c r="EM241" t="s">
        <v>122</v>
      </c>
      <c r="EO241" t="s">
        <v>38</v>
      </c>
      <c r="EQ241">
        <v>0</v>
      </c>
      <c r="ER241">
        <v>2324.46</v>
      </c>
      <c r="ES241">
        <v>12.2</v>
      </c>
      <c r="ET241">
        <v>2186.19</v>
      </c>
      <c r="EU241">
        <v>177.53</v>
      </c>
      <c r="EV241">
        <v>126.07</v>
      </c>
      <c r="EW241">
        <v>15.72</v>
      </c>
      <c r="EX241">
        <v>13.88</v>
      </c>
      <c r="EY241">
        <v>0</v>
      </c>
      <c r="FQ241">
        <v>0</v>
      </c>
      <c r="FR241">
        <f t="shared" si="250"/>
        <v>0</v>
      </c>
      <c r="FS241">
        <v>0</v>
      </c>
      <c r="FX241">
        <v>142</v>
      </c>
      <c r="FY241">
        <v>95</v>
      </c>
      <c r="GA241" t="s">
        <v>3</v>
      </c>
      <c r="GD241">
        <v>1</v>
      </c>
      <c r="GF241">
        <v>1635419619</v>
      </c>
      <c r="GG241">
        <v>2</v>
      </c>
      <c r="GH241">
        <v>1</v>
      </c>
      <c r="GI241">
        <v>2</v>
      </c>
      <c r="GJ241">
        <v>0</v>
      </c>
      <c r="GK241">
        <v>0</v>
      </c>
      <c r="GL241">
        <f t="shared" si="251"/>
        <v>0</v>
      </c>
      <c r="GM241">
        <f t="shared" si="252"/>
        <v>936.12</v>
      </c>
      <c r="GN241">
        <f t="shared" si="253"/>
        <v>936.12</v>
      </c>
      <c r="GO241">
        <f t="shared" si="254"/>
        <v>0</v>
      </c>
      <c r="GP241">
        <f t="shared" si="255"/>
        <v>0</v>
      </c>
      <c r="GR241">
        <v>0</v>
      </c>
      <c r="GS241">
        <v>3</v>
      </c>
      <c r="GT241">
        <v>0</v>
      </c>
      <c r="GU241" t="s">
        <v>3</v>
      </c>
      <c r="GV241">
        <f t="shared" si="256"/>
        <v>0</v>
      </c>
      <c r="GW241">
        <v>1</v>
      </c>
      <c r="GX241">
        <f t="shared" si="257"/>
        <v>0</v>
      </c>
      <c r="HA241">
        <v>0</v>
      </c>
      <c r="HB241">
        <v>0</v>
      </c>
      <c r="HC241">
        <f t="shared" si="258"/>
        <v>0</v>
      </c>
      <c r="IK241">
        <v>0</v>
      </c>
    </row>
    <row r="242" spans="1:255" x14ac:dyDescent="0.2">
      <c r="A242" s="2">
        <v>18</v>
      </c>
      <c r="B242" s="2">
        <v>1</v>
      </c>
      <c r="C242" s="2">
        <v>461</v>
      </c>
      <c r="D242" s="2"/>
      <c r="E242" s="2" t="s">
        <v>294</v>
      </c>
      <c r="F242" s="2" t="s">
        <v>207</v>
      </c>
      <c r="G242" s="2" t="s">
        <v>208</v>
      </c>
      <c r="H242" s="2" t="s">
        <v>209</v>
      </c>
      <c r="I242" s="2">
        <f>I240*J242</f>
        <v>1.96</v>
      </c>
      <c r="J242" s="2">
        <v>103.7037037037037</v>
      </c>
      <c r="K242" s="2"/>
      <c r="L242" s="2"/>
      <c r="M242" s="2"/>
      <c r="N242" s="2"/>
      <c r="O242" s="2">
        <f t="shared" si="219"/>
        <v>1153.5</v>
      </c>
      <c r="P242" s="2">
        <f t="shared" si="220"/>
        <v>1153.5</v>
      </c>
      <c r="Q242" s="2">
        <f t="shared" si="221"/>
        <v>0</v>
      </c>
      <c r="R242" s="2">
        <f t="shared" si="222"/>
        <v>0</v>
      </c>
      <c r="S242" s="2">
        <f t="shared" si="223"/>
        <v>0</v>
      </c>
      <c r="T242" s="2">
        <f t="shared" si="224"/>
        <v>0</v>
      </c>
      <c r="U242" s="2">
        <f t="shared" si="225"/>
        <v>0</v>
      </c>
      <c r="V242" s="2">
        <f t="shared" si="226"/>
        <v>0</v>
      </c>
      <c r="W242" s="2">
        <f t="shared" si="227"/>
        <v>56.72</v>
      </c>
      <c r="X242" s="2">
        <f t="shared" si="228"/>
        <v>0</v>
      </c>
      <c r="Y242" s="2">
        <f t="shared" si="229"/>
        <v>0</v>
      </c>
      <c r="Z242" s="2"/>
      <c r="AA242" s="2">
        <v>42244862</v>
      </c>
      <c r="AB242" s="2">
        <f t="shared" si="230"/>
        <v>55.26</v>
      </c>
      <c r="AC242" s="2">
        <f t="shared" si="231"/>
        <v>55.26</v>
      </c>
      <c r="AD242" s="2">
        <f>ROUND((((ET242)-(EU242))+AE242),6)</f>
        <v>0</v>
      </c>
      <c r="AE242" s="2">
        <f>ROUND((EU242),6)</f>
        <v>0</v>
      </c>
      <c r="AF242" s="2">
        <f>ROUND((EV242),6)</f>
        <v>0</v>
      </c>
      <c r="AG242" s="2">
        <f t="shared" si="235"/>
        <v>0</v>
      </c>
      <c r="AH242" s="2">
        <f>(EW242)</f>
        <v>0</v>
      </c>
      <c r="AI242" s="2">
        <f>(EX242)</f>
        <v>0</v>
      </c>
      <c r="AJ242" s="2">
        <f t="shared" si="238"/>
        <v>28.94</v>
      </c>
      <c r="AK242" s="2">
        <v>55.26</v>
      </c>
      <c r="AL242" s="2">
        <v>55.26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28.94</v>
      </c>
      <c r="AT242" s="2">
        <v>142</v>
      </c>
      <c r="AU242" s="2">
        <v>95</v>
      </c>
      <c r="AV242" s="2">
        <v>1</v>
      </c>
      <c r="AW242" s="2">
        <v>1</v>
      </c>
      <c r="AX242" s="2"/>
      <c r="AY242" s="2"/>
      <c r="AZ242" s="2">
        <v>1</v>
      </c>
      <c r="BA242" s="2">
        <v>1</v>
      </c>
      <c r="BB242" s="2">
        <v>1</v>
      </c>
      <c r="BC242" s="2">
        <v>10.65</v>
      </c>
      <c r="BD242" s="2" t="s">
        <v>3</v>
      </c>
      <c r="BE242" s="2" t="s">
        <v>3</v>
      </c>
      <c r="BF242" s="2" t="s">
        <v>3</v>
      </c>
      <c r="BG242" s="2" t="s">
        <v>3</v>
      </c>
      <c r="BH242" s="2">
        <v>3</v>
      </c>
      <c r="BI242" s="2">
        <v>1</v>
      </c>
      <c r="BJ242" s="2" t="s">
        <v>210</v>
      </c>
      <c r="BK242" s="2"/>
      <c r="BL242" s="2"/>
      <c r="BM242" s="2">
        <v>27001</v>
      </c>
      <c r="BN242" s="2">
        <v>0</v>
      </c>
      <c r="BO242" s="2" t="s">
        <v>207</v>
      </c>
      <c r="BP242" s="2">
        <v>1</v>
      </c>
      <c r="BQ242" s="2">
        <v>2</v>
      </c>
      <c r="BR242" s="2">
        <v>0</v>
      </c>
      <c r="BS242" s="2">
        <v>1</v>
      </c>
      <c r="BT242" s="2">
        <v>1</v>
      </c>
      <c r="BU242" s="2">
        <v>1</v>
      </c>
      <c r="BV242" s="2">
        <v>1</v>
      </c>
      <c r="BW242" s="2">
        <v>1</v>
      </c>
      <c r="BX242" s="2">
        <v>1</v>
      </c>
      <c r="BY242" s="2" t="s">
        <v>3</v>
      </c>
      <c r="BZ242" s="2">
        <v>142</v>
      </c>
      <c r="CA242" s="2">
        <v>95</v>
      </c>
      <c r="CB242" s="2"/>
      <c r="CC242" s="2"/>
      <c r="CD242" s="2"/>
      <c r="CE242" s="2">
        <v>0</v>
      </c>
      <c r="CF242" s="2">
        <v>0</v>
      </c>
      <c r="CG242" s="2">
        <v>0</v>
      </c>
      <c r="CH242" s="2"/>
      <c r="CI242" s="2"/>
      <c r="CJ242" s="2"/>
      <c r="CK242" s="2"/>
      <c r="CL242" s="2"/>
      <c r="CM242" s="2">
        <v>0</v>
      </c>
      <c r="CN242" s="2" t="s">
        <v>3</v>
      </c>
      <c r="CO242" s="2">
        <v>0</v>
      </c>
      <c r="CP242" s="2">
        <f t="shared" si="239"/>
        <v>1153.5</v>
      </c>
      <c r="CQ242" s="2">
        <f t="shared" si="240"/>
        <v>588.51900000000001</v>
      </c>
      <c r="CR242" s="2">
        <f t="shared" si="241"/>
        <v>0</v>
      </c>
      <c r="CS242" s="2">
        <f t="shared" si="242"/>
        <v>0</v>
      </c>
      <c r="CT242" s="2">
        <f t="shared" si="243"/>
        <v>0</v>
      </c>
      <c r="CU242" s="2">
        <f t="shared" si="244"/>
        <v>0</v>
      </c>
      <c r="CV242" s="2">
        <f t="shared" si="245"/>
        <v>0</v>
      </c>
      <c r="CW242" s="2">
        <f t="shared" si="246"/>
        <v>0</v>
      </c>
      <c r="CX242" s="2">
        <f t="shared" si="247"/>
        <v>28.94</v>
      </c>
      <c r="CY242" s="2">
        <f t="shared" si="248"/>
        <v>0</v>
      </c>
      <c r="CZ242" s="2">
        <f t="shared" si="249"/>
        <v>0</v>
      </c>
      <c r="DA242" s="2"/>
      <c r="DB242" s="2"/>
      <c r="DC242" s="2" t="s">
        <v>3</v>
      </c>
      <c r="DD242" s="2" t="s">
        <v>3</v>
      </c>
      <c r="DE242" s="2" t="s">
        <v>3</v>
      </c>
      <c r="DF242" s="2" t="s">
        <v>3</v>
      </c>
      <c r="DG242" s="2" t="s">
        <v>3</v>
      </c>
      <c r="DH242" s="2" t="s">
        <v>3</v>
      </c>
      <c r="DI242" s="2" t="s">
        <v>3</v>
      </c>
      <c r="DJ242" s="2" t="s">
        <v>3</v>
      </c>
      <c r="DK242" s="2" t="s">
        <v>3</v>
      </c>
      <c r="DL242" s="2" t="s">
        <v>3</v>
      </c>
      <c r="DM242" s="2" t="s">
        <v>3</v>
      </c>
      <c r="DN242" s="2">
        <v>0</v>
      </c>
      <c r="DO242" s="2">
        <v>0</v>
      </c>
      <c r="DP242" s="2">
        <v>1</v>
      </c>
      <c r="DQ242" s="2">
        <v>1</v>
      </c>
      <c r="DR242" s="2"/>
      <c r="DS242" s="2"/>
      <c r="DT242" s="2"/>
      <c r="DU242" s="2">
        <v>1007</v>
      </c>
      <c r="DV242" s="2" t="s">
        <v>209</v>
      </c>
      <c r="DW242" s="2" t="s">
        <v>209</v>
      </c>
      <c r="DX242" s="2">
        <v>1</v>
      </c>
      <c r="DY242" s="2"/>
      <c r="DZ242" s="2"/>
      <c r="EA242" s="2"/>
      <c r="EB242" s="2"/>
      <c r="EC242" s="2"/>
      <c r="ED242" s="2"/>
      <c r="EE242" s="2">
        <v>42018692</v>
      </c>
      <c r="EF242" s="2">
        <v>2</v>
      </c>
      <c r="EG242" s="2" t="s">
        <v>35</v>
      </c>
      <c r="EH242" s="2">
        <v>0</v>
      </c>
      <c r="EI242" s="2" t="s">
        <v>3</v>
      </c>
      <c r="EJ242" s="2">
        <v>1</v>
      </c>
      <c r="EK242" s="2">
        <v>27001</v>
      </c>
      <c r="EL242" s="2" t="s">
        <v>121</v>
      </c>
      <c r="EM242" s="2" t="s">
        <v>122</v>
      </c>
      <c r="EN242" s="2"/>
      <c r="EO242" s="2" t="s">
        <v>3</v>
      </c>
      <c r="EP242" s="2"/>
      <c r="EQ242" s="2">
        <v>0</v>
      </c>
      <c r="ER242" s="2">
        <v>55.26</v>
      </c>
      <c r="ES242" s="2">
        <v>55.26</v>
      </c>
      <c r="ET242" s="2">
        <v>0</v>
      </c>
      <c r="EU242" s="2">
        <v>0</v>
      </c>
      <c r="EV242" s="2">
        <v>0</v>
      </c>
      <c r="EW242" s="2">
        <v>0</v>
      </c>
      <c r="EX242" s="2">
        <v>0</v>
      </c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>
        <v>0</v>
      </c>
      <c r="FR242" s="2">
        <f t="shared" si="250"/>
        <v>0</v>
      </c>
      <c r="FS242" s="2">
        <v>0</v>
      </c>
      <c r="FT242" s="2"/>
      <c r="FU242" s="2"/>
      <c r="FV242" s="2"/>
      <c r="FW242" s="2"/>
      <c r="FX242" s="2">
        <v>142</v>
      </c>
      <c r="FY242" s="2">
        <v>95</v>
      </c>
      <c r="FZ242" s="2"/>
      <c r="GA242" s="2" t="s">
        <v>3</v>
      </c>
      <c r="GB242" s="2"/>
      <c r="GC242" s="2"/>
      <c r="GD242" s="2">
        <v>1</v>
      </c>
      <c r="GE242" s="2"/>
      <c r="GF242" s="2">
        <v>-1147251145</v>
      </c>
      <c r="GG242" s="2">
        <v>2</v>
      </c>
      <c r="GH242" s="2">
        <v>1</v>
      </c>
      <c r="GI242" s="2">
        <v>2</v>
      </c>
      <c r="GJ242" s="2">
        <v>0</v>
      </c>
      <c r="GK242" s="2">
        <v>0</v>
      </c>
      <c r="GL242" s="2">
        <f t="shared" si="251"/>
        <v>0</v>
      </c>
      <c r="GM242" s="2">
        <f t="shared" si="252"/>
        <v>1153.5</v>
      </c>
      <c r="GN242" s="2">
        <f t="shared" si="253"/>
        <v>1153.5</v>
      </c>
      <c r="GO242" s="2">
        <f t="shared" si="254"/>
        <v>0</v>
      </c>
      <c r="GP242" s="2">
        <f t="shared" si="255"/>
        <v>0</v>
      </c>
      <c r="GQ242" s="2"/>
      <c r="GR242" s="2">
        <v>0</v>
      </c>
      <c r="GS242" s="2">
        <v>3</v>
      </c>
      <c r="GT242" s="2">
        <v>0</v>
      </c>
      <c r="GU242" s="2" t="s">
        <v>3</v>
      </c>
      <c r="GV242" s="2">
        <f t="shared" si="256"/>
        <v>0</v>
      </c>
      <c r="GW242" s="2">
        <v>1</v>
      </c>
      <c r="GX242" s="2">
        <f t="shared" si="257"/>
        <v>0</v>
      </c>
      <c r="GY242" s="2"/>
      <c r="GZ242" s="2"/>
      <c r="HA242" s="2">
        <v>0</v>
      </c>
      <c r="HB242" s="2">
        <v>0</v>
      </c>
      <c r="HC242" s="2">
        <f t="shared" si="258"/>
        <v>0</v>
      </c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>
        <v>0</v>
      </c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x14ac:dyDescent="0.2">
      <c r="A243">
        <v>18</v>
      </c>
      <c r="B243">
        <v>1</v>
      </c>
      <c r="C243">
        <v>469</v>
      </c>
      <c r="E243" t="s">
        <v>294</v>
      </c>
      <c r="F243" t="s">
        <v>207</v>
      </c>
      <c r="G243" t="s">
        <v>208</v>
      </c>
      <c r="H243" t="s">
        <v>209</v>
      </c>
      <c r="I243">
        <f>I241*J243</f>
        <v>1.96</v>
      </c>
      <c r="J243">
        <v>103.7037037037037</v>
      </c>
      <c r="O243">
        <f t="shared" si="219"/>
        <v>1078.76</v>
      </c>
      <c r="P243">
        <f t="shared" si="220"/>
        <v>1078.76</v>
      </c>
      <c r="Q243">
        <f t="shared" si="221"/>
        <v>0</v>
      </c>
      <c r="R243">
        <f t="shared" si="222"/>
        <v>0</v>
      </c>
      <c r="S243">
        <f t="shared" si="223"/>
        <v>0</v>
      </c>
      <c r="T243">
        <f t="shared" si="224"/>
        <v>0</v>
      </c>
      <c r="U243">
        <f t="shared" si="225"/>
        <v>0</v>
      </c>
      <c r="V243">
        <f t="shared" si="226"/>
        <v>0</v>
      </c>
      <c r="W243">
        <f t="shared" si="227"/>
        <v>56.72</v>
      </c>
      <c r="X243">
        <f t="shared" si="228"/>
        <v>0</v>
      </c>
      <c r="Y243">
        <f t="shared" si="229"/>
        <v>0</v>
      </c>
      <c r="AA243">
        <v>42244845</v>
      </c>
      <c r="AB243">
        <f t="shared" si="230"/>
        <v>55.26</v>
      </c>
      <c r="AC243">
        <f t="shared" si="231"/>
        <v>55.26</v>
      </c>
      <c r="AD243">
        <f>ROUND((((ET243)-(EU243))+AE243),6)</f>
        <v>0</v>
      </c>
      <c r="AE243">
        <f>ROUND((EU243),6)</f>
        <v>0</v>
      </c>
      <c r="AF243">
        <f>ROUND((EV243),6)</f>
        <v>0</v>
      </c>
      <c r="AG243">
        <f t="shared" si="235"/>
        <v>0</v>
      </c>
      <c r="AH243">
        <f>(EW243)</f>
        <v>0</v>
      </c>
      <c r="AI243">
        <f>(EX243)</f>
        <v>0</v>
      </c>
      <c r="AJ243">
        <f t="shared" si="238"/>
        <v>28.94</v>
      </c>
      <c r="AK243">
        <v>55.26</v>
      </c>
      <c r="AL243">
        <v>55.26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28.94</v>
      </c>
      <c r="AT243">
        <v>142</v>
      </c>
      <c r="AU243">
        <v>95</v>
      </c>
      <c r="AV243">
        <v>1</v>
      </c>
      <c r="AW243">
        <v>1</v>
      </c>
      <c r="AZ243">
        <v>1</v>
      </c>
      <c r="BA243">
        <v>1</v>
      </c>
      <c r="BB243">
        <v>1</v>
      </c>
      <c r="BC243">
        <v>9.9600000000000009</v>
      </c>
      <c r="BD243" t="s">
        <v>3</v>
      </c>
      <c r="BE243" t="s">
        <v>3</v>
      </c>
      <c r="BF243" t="s">
        <v>3</v>
      </c>
      <c r="BG243" t="s">
        <v>3</v>
      </c>
      <c r="BH243">
        <v>3</v>
      </c>
      <c r="BI243">
        <v>1</v>
      </c>
      <c r="BJ243" t="s">
        <v>210</v>
      </c>
      <c r="BM243">
        <v>27001</v>
      </c>
      <c r="BN243">
        <v>0</v>
      </c>
      <c r="BO243" t="s">
        <v>207</v>
      </c>
      <c r="BP243">
        <v>1</v>
      </c>
      <c r="BQ243">
        <v>2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 t="s">
        <v>3</v>
      </c>
      <c r="BZ243">
        <v>142</v>
      </c>
      <c r="CA243">
        <v>95</v>
      </c>
      <c r="CE243">
        <v>0</v>
      </c>
      <c r="CF243">
        <v>0</v>
      </c>
      <c r="CG243">
        <v>0</v>
      </c>
      <c r="CM243">
        <v>0</v>
      </c>
      <c r="CN243" t="s">
        <v>3</v>
      </c>
      <c r="CO243">
        <v>0</v>
      </c>
      <c r="CP243">
        <f t="shared" si="239"/>
        <v>1078.76</v>
      </c>
      <c r="CQ243">
        <f t="shared" si="240"/>
        <v>550.38959999999997</v>
      </c>
      <c r="CR243">
        <f t="shared" si="241"/>
        <v>0</v>
      </c>
      <c r="CS243">
        <f t="shared" si="242"/>
        <v>0</v>
      </c>
      <c r="CT243">
        <f t="shared" si="243"/>
        <v>0</v>
      </c>
      <c r="CU243">
        <f t="shared" si="244"/>
        <v>0</v>
      </c>
      <c r="CV243">
        <f t="shared" si="245"/>
        <v>0</v>
      </c>
      <c r="CW243">
        <f t="shared" si="246"/>
        <v>0</v>
      </c>
      <c r="CX243">
        <f t="shared" si="247"/>
        <v>28.94</v>
      </c>
      <c r="CY243">
        <f t="shared" si="248"/>
        <v>0</v>
      </c>
      <c r="CZ243">
        <f t="shared" si="249"/>
        <v>0</v>
      </c>
      <c r="DC243" t="s">
        <v>3</v>
      </c>
      <c r="DD243" t="s">
        <v>3</v>
      </c>
      <c r="DE243" t="s">
        <v>3</v>
      </c>
      <c r="DF243" t="s">
        <v>3</v>
      </c>
      <c r="DG243" t="s">
        <v>3</v>
      </c>
      <c r="DH243" t="s">
        <v>3</v>
      </c>
      <c r="DI243" t="s">
        <v>3</v>
      </c>
      <c r="DJ243" t="s">
        <v>3</v>
      </c>
      <c r="DK243" t="s">
        <v>3</v>
      </c>
      <c r="DL243" t="s">
        <v>3</v>
      </c>
      <c r="DM243" t="s">
        <v>3</v>
      </c>
      <c r="DN243">
        <v>0</v>
      </c>
      <c r="DO243">
        <v>0</v>
      </c>
      <c r="DP243">
        <v>1</v>
      </c>
      <c r="DQ243">
        <v>1</v>
      </c>
      <c r="DU243">
        <v>1007</v>
      </c>
      <c r="DV243" t="s">
        <v>209</v>
      </c>
      <c r="DW243" t="s">
        <v>209</v>
      </c>
      <c r="DX243">
        <v>1</v>
      </c>
      <c r="EE243">
        <v>42018692</v>
      </c>
      <c r="EF243">
        <v>2</v>
      </c>
      <c r="EG243" t="s">
        <v>35</v>
      </c>
      <c r="EH243">
        <v>0</v>
      </c>
      <c r="EI243" t="s">
        <v>3</v>
      </c>
      <c r="EJ243">
        <v>1</v>
      </c>
      <c r="EK243">
        <v>27001</v>
      </c>
      <c r="EL243" t="s">
        <v>121</v>
      </c>
      <c r="EM243" t="s">
        <v>122</v>
      </c>
      <c r="EO243" t="s">
        <v>3</v>
      </c>
      <c r="EQ243">
        <v>0</v>
      </c>
      <c r="ER243">
        <v>55.26</v>
      </c>
      <c r="ES243">
        <v>55.26</v>
      </c>
      <c r="ET243">
        <v>0</v>
      </c>
      <c r="EU243">
        <v>0</v>
      </c>
      <c r="EV243">
        <v>0</v>
      </c>
      <c r="EW243">
        <v>0</v>
      </c>
      <c r="EX243">
        <v>0</v>
      </c>
      <c r="FQ243">
        <v>0</v>
      </c>
      <c r="FR243">
        <f t="shared" si="250"/>
        <v>0</v>
      </c>
      <c r="FS243">
        <v>0</v>
      </c>
      <c r="FX243">
        <v>142</v>
      </c>
      <c r="FY243">
        <v>95</v>
      </c>
      <c r="GA243" t="s">
        <v>3</v>
      </c>
      <c r="GD243">
        <v>1</v>
      </c>
      <c r="GF243">
        <v>-1147251145</v>
      </c>
      <c r="GG243">
        <v>2</v>
      </c>
      <c r="GH243">
        <v>1</v>
      </c>
      <c r="GI243">
        <v>2</v>
      </c>
      <c r="GJ243">
        <v>0</v>
      </c>
      <c r="GK243">
        <v>0</v>
      </c>
      <c r="GL243">
        <f t="shared" si="251"/>
        <v>0</v>
      </c>
      <c r="GM243">
        <f t="shared" si="252"/>
        <v>1078.76</v>
      </c>
      <c r="GN243">
        <f t="shared" si="253"/>
        <v>1078.76</v>
      </c>
      <c r="GO243">
        <f t="shared" si="254"/>
        <v>0</v>
      </c>
      <c r="GP243">
        <f t="shared" si="255"/>
        <v>0</v>
      </c>
      <c r="GR243">
        <v>0</v>
      </c>
      <c r="GS243">
        <v>3</v>
      </c>
      <c r="GT243">
        <v>0</v>
      </c>
      <c r="GU243" t="s">
        <v>3</v>
      </c>
      <c r="GV243">
        <f t="shared" si="256"/>
        <v>0</v>
      </c>
      <c r="GW243">
        <v>1</v>
      </c>
      <c r="GX243">
        <f t="shared" si="257"/>
        <v>0</v>
      </c>
      <c r="HA243">
        <v>0</v>
      </c>
      <c r="HB243">
        <v>0</v>
      </c>
      <c r="HC243">
        <f t="shared" si="258"/>
        <v>0</v>
      </c>
      <c r="IK243">
        <v>0</v>
      </c>
    </row>
    <row r="244" spans="1:255" x14ac:dyDescent="0.2">
      <c r="A244" s="2">
        <v>17</v>
      </c>
      <c r="B244" s="2">
        <v>1</v>
      </c>
      <c r="C244" s="2">
        <f>ROW(SmtRes!A474)</f>
        <v>474</v>
      </c>
      <c r="D244" s="2">
        <f>ROW(EtalonRes!A424)</f>
        <v>424</v>
      </c>
      <c r="E244" s="2" t="s">
        <v>81</v>
      </c>
      <c r="F244" s="2" t="s">
        <v>211</v>
      </c>
      <c r="G244" s="2" t="s">
        <v>212</v>
      </c>
      <c r="H244" s="2" t="s">
        <v>213</v>
      </c>
      <c r="I244" s="2">
        <f>ROUND(1.89/100,9)</f>
        <v>1.89E-2</v>
      </c>
      <c r="J244" s="2">
        <v>0</v>
      </c>
      <c r="K244" s="2"/>
      <c r="L244" s="2"/>
      <c r="M244" s="2"/>
      <c r="N244" s="2"/>
      <c r="O244" s="2">
        <f t="shared" si="219"/>
        <v>98.32</v>
      </c>
      <c r="P244" s="2">
        <f t="shared" si="220"/>
        <v>0</v>
      </c>
      <c r="Q244" s="2">
        <f t="shared" si="221"/>
        <v>34.92</v>
      </c>
      <c r="R244" s="2">
        <f t="shared" si="222"/>
        <v>19.72</v>
      </c>
      <c r="S244" s="2">
        <f t="shared" si="223"/>
        <v>63.4</v>
      </c>
      <c r="T244" s="2">
        <f t="shared" si="224"/>
        <v>0</v>
      </c>
      <c r="U244" s="2">
        <f t="shared" si="225"/>
        <v>0.27233954999999999</v>
      </c>
      <c r="V244" s="2">
        <f t="shared" si="226"/>
        <v>7.1819999999999995E-2</v>
      </c>
      <c r="W244" s="2">
        <f t="shared" si="227"/>
        <v>0</v>
      </c>
      <c r="X244" s="2">
        <f t="shared" si="228"/>
        <v>78.959999999999994</v>
      </c>
      <c r="Y244" s="2">
        <f t="shared" si="229"/>
        <v>41.56</v>
      </c>
      <c r="Z244" s="2"/>
      <c r="AA244" s="2">
        <v>42244862</v>
      </c>
      <c r="AB244" s="2">
        <f t="shared" si="230"/>
        <v>308.21199999999999</v>
      </c>
      <c r="AC244" s="2">
        <f t="shared" si="231"/>
        <v>0</v>
      </c>
      <c r="AD244" s="2">
        <f>ROUND(((((ET244*1.25))-((EU244*1.25)))+AE244),6)</f>
        <v>185.3</v>
      </c>
      <c r="AE244" s="2">
        <f>ROUND(((EU244*1.25)),6)</f>
        <v>38.225000000000001</v>
      </c>
      <c r="AF244" s="2">
        <f>ROUND(((EV244*1.15)),6)</f>
        <v>122.91200000000001</v>
      </c>
      <c r="AG244" s="2">
        <f t="shared" si="235"/>
        <v>0</v>
      </c>
      <c r="AH244" s="2">
        <f>((EW244*1.15))</f>
        <v>14.409499999999998</v>
      </c>
      <c r="AI244" s="2">
        <f>((EX244*1.25))</f>
        <v>3.8</v>
      </c>
      <c r="AJ244" s="2">
        <f t="shared" si="238"/>
        <v>0</v>
      </c>
      <c r="AK244" s="2">
        <v>255.12</v>
      </c>
      <c r="AL244" s="2">
        <v>0</v>
      </c>
      <c r="AM244" s="2">
        <v>148.24</v>
      </c>
      <c r="AN244" s="2">
        <v>30.58</v>
      </c>
      <c r="AO244" s="2">
        <v>106.88</v>
      </c>
      <c r="AP244" s="2">
        <v>0</v>
      </c>
      <c r="AQ244" s="2">
        <v>12.53</v>
      </c>
      <c r="AR244" s="2">
        <v>3.04</v>
      </c>
      <c r="AS244" s="2">
        <v>0</v>
      </c>
      <c r="AT244" s="2">
        <v>95</v>
      </c>
      <c r="AU244" s="2">
        <v>50</v>
      </c>
      <c r="AV244" s="2">
        <v>1</v>
      </c>
      <c r="AW244" s="2">
        <v>1</v>
      </c>
      <c r="AX244" s="2"/>
      <c r="AY244" s="2"/>
      <c r="AZ244" s="2">
        <v>1</v>
      </c>
      <c r="BA244" s="2">
        <v>27.29</v>
      </c>
      <c r="BB244" s="2">
        <v>9.9700000000000006</v>
      </c>
      <c r="BC244" s="2">
        <v>1</v>
      </c>
      <c r="BD244" s="2" t="s">
        <v>3</v>
      </c>
      <c r="BE244" s="2" t="s">
        <v>3</v>
      </c>
      <c r="BF244" s="2" t="s">
        <v>3</v>
      </c>
      <c r="BG244" s="2" t="s">
        <v>3</v>
      </c>
      <c r="BH244" s="2">
        <v>0</v>
      </c>
      <c r="BI244" s="2">
        <v>1</v>
      </c>
      <c r="BJ244" s="2" t="s">
        <v>214</v>
      </c>
      <c r="BK244" s="2"/>
      <c r="BL244" s="2"/>
      <c r="BM244" s="2">
        <v>1002</v>
      </c>
      <c r="BN244" s="2">
        <v>0</v>
      </c>
      <c r="BO244" s="2" t="s">
        <v>211</v>
      </c>
      <c r="BP244" s="2">
        <v>1</v>
      </c>
      <c r="BQ244" s="2">
        <v>2</v>
      </c>
      <c r="BR244" s="2">
        <v>0</v>
      </c>
      <c r="BS244" s="2">
        <v>27.29</v>
      </c>
      <c r="BT244" s="2">
        <v>1</v>
      </c>
      <c r="BU244" s="2">
        <v>1</v>
      </c>
      <c r="BV244" s="2">
        <v>1</v>
      </c>
      <c r="BW244" s="2">
        <v>1</v>
      </c>
      <c r="BX244" s="2">
        <v>1</v>
      </c>
      <c r="BY244" s="2" t="s">
        <v>3</v>
      </c>
      <c r="BZ244" s="2">
        <v>95</v>
      </c>
      <c r="CA244" s="2">
        <v>50</v>
      </c>
      <c r="CB244" s="2"/>
      <c r="CC244" s="2"/>
      <c r="CD244" s="2"/>
      <c r="CE244" s="2">
        <v>0</v>
      </c>
      <c r="CF244" s="2">
        <v>0</v>
      </c>
      <c r="CG244" s="2">
        <v>0</v>
      </c>
      <c r="CH244" s="2"/>
      <c r="CI244" s="2"/>
      <c r="CJ244" s="2"/>
      <c r="CK244" s="2"/>
      <c r="CL244" s="2"/>
      <c r="CM244" s="2">
        <v>0</v>
      </c>
      <c r="CN244" s="2" t="s">
        <v>575</v>
      </c>
      <c r="CO244" s="2">
        <v>0</v>
      </c>
      <c r="CP244" s="2">
        <f t="shared" si="239"/>
        <v>98.32</v>
      </c>
      <c r="CQ244" s="2">
        <f t="shared" si="240"/>
        <v>0</v>
      </c>
      <c r="CR244" s="2">
        <f t="shared" si="241"/>
        <v>1847.4410000000003</v>
      </c>
      <c r="CS244" s="2">
        <f t="shared" si="242"/>
        <v>1043.1602499999999</v>
      </c>
      <c r="CT244" s="2">
        <f t="shared" si="243"/>
        <v>3354.2684800000002</v>
      </c>
      <c r="CU244" s="2">
        <f t="shared" si="244"/>
        <v>0</v>
      </c>
      <c r="CV244" s="2">
        <f t="shared" si="245"/>
        <v>14.409499999999998</v>
      </c>
      <c r="CW244" s="2">
        <f t="shared" si="246"/>
        <v>3.8</v>
      </c>
      <c r="CX244" s="2">
        <f t="shared" si="247"/>
        <v>0</v>
      </c>
      <c r="CY244" s="2">
        <f t="shared" si="248"/>
        <v>78.963999999999999</v>
      </c>
      <c r="CZ244" s="2">
        <f t="shared" si="249"/>
        <v>41.56</v>
      </c>
      <c r="DA244" s="2"/>
      <c r="DB244" s="2"/>
      <c r="DC244" s="2" t="s">
        <v>3</v>
      </c>
      <c r="DD244" s="2" t="s">
        <v>3</v>
      </c>
      <c r="DE244" s="2" t="s">
        <v>33</v>
      </c>
      <c r="DF244" s="2" t="s">
        <v>33</v>
      </c>
      <c r="DG244" s="2" t="s">
        <v>34</v>
      </c>
      <c r="DH244" s="2" t="s">
        <v>3</v>
      </c>
      <c r="DI244" s="2" t="s">
        <v>34</v>
      </c>
      <c r="DJ244" s="2" t="s">
        <v>33</v>
      </c>
      <c r="DK244" s="2" t="s">
        <v>3</v>
      </c>
      <c r="DL244" s="2" t="s">
        <v>3</v>
      </c>
      <c r="DM244" s="2" t="s">
        <v>3</v>
      </c>
      <c r="DN244" s="2">
        <v>0</v>
      </c>
      <c r="DO244" s="2">
        <v>0</v>
      </c>
      <c r="DP244" s="2">
        <v>1</v>
      </c>
      <c r="DQ244" s="2">
        <v>1</v>
      </c>
      <c r="DR244" s="2"/>
      <c r="DS244" s="2"/>
      <c r="DT244" s="2"/>
      <c r="DU244" s="2">
        <v>1013</v>
      </c>
      <c r="DV244" s="2" t="s">
        <v>213</v>
      </c>
      <c r="DW244" s="2" t="s">
        <v>213</v>
      </c>
      <c r="DX244" s="2">
        <v>1</v>
      </c>
      <c r="DY244" s="2"/>
      <c r="DZ244" s="2"/>
      <c r="EA244" s="2"/>
      <c r="EB244" s="2"/>
      <c r="EC244" s="2"/>
      <c r="ED244" s="2"/>
      <c r="EE244" s="2">
        <v>42018626</v>
      </c>
      <c r="EF244" s="2">
        <v>2</v>
      </c>
      <c r="EG244" s="2" t="s">
        <v>35</v>
      </c>
      <c r="EH244" s="2">
        <v>0</v>
      </c>
      <c r="EI244" s="2" t="s">
        <v>3</v>
      </c>
      <c r="EJ244" s="2">
        <v>1</v>
      </c>
      <c r="EK244" s="2">
        <v>1002</v>
      </c>
      <c r="EL244" s="2" t="s">
        <v>215</v>
      </c>
      <c r="EM244" s="2" t="s">
        <v>198</v>
      </c>
      <c r="EN244" s="2"/>
      <c r="EO244" s="2" t="s">
        <v>38</v>
      </c>
      <c r="EP244" s="2"/>
      <c r="EQ244" s="2">
        <v>0</v>
      </c>
      <c r="ER244" s="2">
        <v>255.12</v>
      </c>
      <c r="ES244" s="2">
        <v>0</v>
      </c>
      <c r="ET244" s="2">
        <v>148.24</v>
      </c>
      <c r="EU244" s="2">
        <v>30.58</v>
      </c>
      <c r="EV244" s="2">
        <v>106.88</v>
      </c>
      <c r="EW244" s="2">
        <v>12.53</v>
      </c>
      <c r="EX244" s="2">
        <v>3.04</v>
      </c>
      <c r="EY244" s="2">
        <v>0</v>
      </c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>
        <v>0</v>
      </c>
      <c r="FR244" s="2">
        <f t="shared" si="250"/>
        <v>0</v>
      </c>
      <c r="FS244" s="2">
        <v>0</v>
      </c>
      <c r="FT244" s="2"/>
      <c r="FU244" s="2"/>
      <c r="FV244" s="2"/>
      <c r="FW244" s="2"/>
      <c r="FX244" s="2">
        <v>95</v>
      </c>
      <c r="FY244" s="2">
        <v>50</v>
      </c>
      <c r="FZ244" s="2"/>
      <c r="GA244" s="2" t="s">
        <v>3</v>
      </c>
      <c r="GB244" s="2"/>
      <c r="GC244" s="2"/>
      <c r="GD244" s="2">
        <v>1</v>
      </c>
      <c r="GE244" s="2"/>
      <c r="GF244" s="2">
        <v>-220528628</v>
      </c>
      <c r="GG244" s="2">
        <v>2</v>
      </c>
      <c r="GH244" s="2">
        <v>1</v>
      </c>
      <c r="GI244" s="2">
        <v>2</v>
      </c>
      <c r="GJ244" s="2">
        <v>0</v>
      </c>
      <c r="GK244" s="2">
        <v>0</v>
      </c>
      <c r="GL244" s="2">
        <f t="shared" si="251"/>
        <v>0</v>
      </c>
      <c r="GM244" s="2">
        <f t="shared" si="252"/>
        <v>218.84</v>
      </c>
      <c r="GN244" s="2">
        <f t="shared" si="253"/>
        <v>218.84</v>
      </c>
      <c r="GO244" s="2">
        <f t="shared" si="254"/>
        <v>0</v>
      </c>
      <c r="GP244" s="2">
        <f t="shared" si="255"/>
        <v>0</v>
      </c>
      <c r="GQ244" s="2"/>
      <c r="GR244" s="2">
        <v>0</v>
      </c>
      <c r="GS244" s="2">
        <v>3</v>
      </c>
      <c r="GT244" s="2">
        <v>0</v>
      </c>
      <c r="GU244" s="2" t="s">
        <v>3</v>
      </c>
      <c r="GV244" s="2">
        <f t="shared" si="256"/>
        <v>0</v>
      </c>
      <c r="GW244" s="2">
        <v>1</v>
      </c>
      <c r="GX244" s="2">
        <f t="shared" si="257"/>
        <v>0</v>
      </c>
      <c r="GY244" s="2"/>
      <c r="GZ244" s="2"/>
      <c r="HA244" s="2">
        <v>0</v>
      </c>
      <c r="HB244" s="2">
        <v>0</v>
      </c>
      <c r="HC244" s="2">
        <f t="shared" si="258"/>
        <v>0</v>
      </c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>
        <v>0</v>
      </c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x14ac:dyDescent="0.2">
      <c r="A245">
        <v>17</v>
      </c>
      <c r="B245">
        <v>1</v>
      </c>
      <c r="C245">
        <f>ROW(SmtRes!A478)</f>
        <v>478</v>
      </c>
      <c r="D245">
        <f>ROW(EtalonRes!A428)</f>
        <v>428</v>
      </c>
      <c r="E245" t="s">
        <v>81</v>
      </c>
      <c r="F245" t="s">
        <v>211</v>
      </c>
      <c r="G245" t="s">
        <v>212</v>
      </c>
      <c r="H245" t="s">
        <v>213</v>
      </c>
      <c r="I245">
        <f>ROUND(1.89/100,9)</f>
        <v>1.89E-2</v>
      </c>
      <c r="J245">
        <v>0</v>
      </c>
      <c r="O245">
        <f t="shared" si="219"/>
        <v>107.18</v>
      </c>
      <c r="P245">
        <f t="shared" si="220"/>
        <v>0</v>
      </c>
      <c r="Q245">
        <f t="shared" si="221"/>
        <v>37.369999999999997</v>
      </c>
      <c r="R245">
        <f t="shared" si="222"/>
        <v>21.71</v>
      </c>
      <c r="S245">
        <f t="shared" si="223"/>
        <v>69.81</v>
      </c>
      <c r="T245">
        <f t="shared" si="224"/>
        <v>0</v>
      </c>
      <c r="U245">
        <f t="shared" si="225"/>
        <v>0.27233954999999999</v>
      </c>
      <c r="V245">
        <f t="shared" si="226"/>
        <v>7.1819999999999995E-2</v>
      </c>
      <c r="W245">
        <f t="shared" si="227"/>
        <v>0</v>
      </c>
      <c r="X245">
        <f t="shared" si="228"/>
        <v>86.94</v>
      </c>
      <c r="Y245">
        <f t="shared" si="229"/>
        <v>45.76</v>
      </c>
      <c r="AA245">
        <v>42244845</v>
      </c>
      <c r="AB245">
        <f t="shared" si="230"/>
        <v>308.21199999999999</v>
      </c>
      <c r="AC245">
        <f t="shared" si="231"/>
        <v>0</v>
      </c>
      <c r="AD245">
        <f>ROUND(((((ET245*1.25))-((EU245*1.25)))+AE245),6)</f>
        <v>185.3</v>
      </c>
      <c r="AE245">
        <f>ROUND(((EU245*1.25)),6)</f>
        <v>38.225000000000001</v>
      </c>
      <c r="AF245">
        <f>ROUND(((EV245*1.15)),6)</f>
        <v>122.91200000000001</v>
      </c>
      <c r="AG245">
        <f t="shared" si="235"/>
        <v>0</v>
      </c>
      <c r="AH245">
        <f>((EW245*1.15))</f>
        <v>14.409499999999998</v>
      </c>
      <c r="AI245">
        <f>((EX245*1.25))</f>
        <v>3.8</v>
      </c>
      <c r="AJ245">
        <f t="shared" si="238"/>
        <v>0</v>
      </c>
      <c r="AK245">
        <v>255.12</v>
      </c>
      <c r="AL245">
        <v>0</v>
      </c>
      <c r="AM245">
        <v>148.24</v>
      </c>
      <c r="AN245">
        <v>30.58</v>
      </c>
      <c r="AO245">
        <v>106.88</v>
      </c>
      <c r="AP245">
        <v>0</v>
      </c>
      <c r="AQ245">
        <v>12.53</v>
      </c>
      <c r="AR245">
        <v>3.04</v>
      </c>
      <c r="AS245">
        <v>0</v>
      </c>
      <c r="AT245">
        <v>95</v>
      </c>
      <c r="AU245">
        <v>50</v>
      </c>
      <c r="AV245">
        <v>1</v>
      </c>
      <c r="AW245">
        <v>1</v>
      </c>
      <c r="AZ245">
        <v>1</v>
      </c>
      <c r="BA245">
        <v>30.05</v>
      </c>
      <c r="BB245">
        <v>10.67</v>
      </c>
      <c r="BC245">
        <v>1</v>
      </c>
      <c r="BD245" t="s">
        <v>3</v>
      </c>
      <c r="BE245" t="s">
        <v>3</v>
      </c>
      <c r="BF245" t="s">
        <v>3</v>
      </c>
      <c r="BG245" t="s">
        <v>3</v>
      </c>
      <c r="BH245">
        <v>0</v>
      </c>
      <c r="BI245">
        <v>1</v>
      </c>
      <c r="BJ245" t="s">
        <v>214</v>
      </c>
      <c r="BM245">
        <v>1002</v>
      </c>
      <c r="BN245">
        <v>0</v>
      </c>
      <c r="BO245" t="s">
        <v>211</v>
      </c>
      <c r="BP245">
        <v>1</v>
      </c>
      <c r="BQ245">
        <v>2</v>
      </c>
      <c r="BR245">
        <v>0</v>
      </c>
      <c r="BS245">
        <v>30.05</v>
      </c>
      <c r="BT245">
        <v>1</v>
      </c>
      <c r="BU245">
        <v>1</v>
      </c>
      <c r="BV245">
        <v>1</v>
      </c>
      <c r="BW245">
        <v>1</v>
      </c>
      <c r="BX245">
        <v>1</v>
      </c>
      <c r="BY245" t="s">
        <v>3</v>
      </c>
      <c r="BZ245">
        <v>95</v>
      </c>
      <c r="CA245">
        <v>50</v>
      </c>
      <c r="CE245">
        <v>0</v>
      </c>
      <c r="CF245">
        <v>0</v>
      </c>
      <c r="CG245">
        <v>0</v>
      </c>
      <c r="CM245">
        <v>0</v>
      </c>
      <c r="CN245" t="s">
        <v>575</v>
      </c>
      <c r="CO245">
        <v>0</v>
      </c>
      <c r="CP245">
        <f t="shared" si="239"/>
        <v>107.18</v>
      </c>
      <c r="CQ245">
        <f t="shared" si="240"/>
        <v>0</v>
      </c>
      <c r="CR245">
        <f t="shared" si="241"/>
        <v>1977.1510000000001</v>
      </c>
      <c r="CS245">
        <f t="shared" si="242"/>
        <v>1148.6612500000001</v>
      </c>
      <c r="CT245">
        <f t="shared" si="243"/>
        <v>3693.5056000000004</v>
      </c>
      <c r="CU245">
        <f t="shared" si="244"/>
        <v>0</v>
      </c>
      <c r="CV245">
        <f t="shared" si="245"/>
        <v>14.409499999999998</v>
      </c>
      <c r="CW245">
        <f t="shared" si="246"/>
        <v>3.8</v>
      </c>
      <c r="CX245">
        <f t="shared" si="247"/>
        <v>0</v>
      </c>
      <c r="CY245">
        <f t="shared" si="248"/>
        <v>86.944000000000017</v>
      </c>
      <c r="CZ245">
        <f t="shared" si="249"/>
        <v>45.760000000000012</v>
      </c>
      <c r="DC245" t="s">
        <v>3</v>
      </c>
      <c r="DD245" t="s">
        <v>3</v>
      </c>
      <c r="DE245" t="s">
        <v>33</v>
      </c>
      <c r="DF245" t="s">
        <v>33</v>
      </c>
      <c r="DG245" t="s">
        <v>34</v>
      </c>
      <c r="DH245" t="s">
        <v>3</v>
      </c>
      <c r="DI245" t="s">
        <v>34</v>
      </c>
      <c r="DJ245" t="s">
        <v>33</v>
      </c>
      <c r="DK245" t="s">
        <v>3</v>
      </c>
      <c r="DL245" t="s">
        <v>3</v>
      </c>
      <c r="DM245" t="s">
        <v>3</v>
      </c>
      <c r="DN245">
        <v>0</v>
      </c>
      <c r="DO245">
        <v>0</v>
      </c>
      <c r="DP245">
        <v>1</v>
      </c>
      <c r="DQ245">
        <v>1</v>
      </c>
      <c r="DU245">
        <v>1013</v>
      </c>
      <c r="DV245" t="s">
        <v>213</v>
      </c>
      <c r="DW245" t="s">
        <v>213</v>
      </c>
      <c r="DX245">
        <v>1</v>
      </c>
      <c r="EE245">
        <v>42018626</v>
      </c>
      <c r="EF245">
        <v>2</v>
      </c>
      <c r="EG245" t="s">
        <v>35</v>
      </c>
      <c r="EH245">
        <v>0</v>
      </c>
      <c r="EI245" t="s">
        <v>3</v>
      </c>
      <c r="EJ245">
        <v>1</v>
      </c>
      <c r="EK245">
        <v>1002</v>
      </c>
      <c r="EL245" t="s">
        <v>215</v>
      </c>
      <c r="EM245" t="s">
        <v>198</v>
      </c>
      <c r="EO245" t="s">
        <v>38</v>
      </c>
      <c r="EQ245">
        <v>0</v>
      </c>
      <c r="ER245">
        <v>255.12</v>
      </c>
      <c r="ES245">
        <v>0</v>
      </c>
      <c r="ET245">
        <v>148.24</v>
      </c>
      <c r="EU245">
        <v>30.58</v>
      </c>
      <c r="EV245">
        <v>106.88</v>
      </c>
      <c r="EW245">
        <v>12.53</v>
      </c>
      <c r="EX245">
        <v>3.04</v>
      </c>
      <c r="EY245">
        <v>0</v>
      </c>
      <c r="FQ245">
        <v>0</v>
      </c>
      <c r="FR245">
        <f t="shared" si="250"/>
        <v>0</v>
      </c>
      <c r="FS245">
        <v>0</v>
      </c>
      <c r="FX245">
        <v>95</v>
      </c>
      <c r="FY245">
        <v>50</v>
      </c>
      <c r="GA245" t="s">
        <v>3</v>
      </c>
      <c r="GD245">
        <v>1</v>
      </c>
      <c r="GF245">
        <v>-220528628</v>
      </c>
      <c r="GG245">
        <v>2</v>
      </c>
      <c r="GH245">
        <v>1</v>
      </c>
      <c r="GI245">
        <v>2</v>
      </c>
      <c r="GJ245">
        <v>0</v>
      </c>
      <c r="GK245">
        <v>0</v>
      </c>
      <c r="GL245">
        <f t="shared" si="251"/>
        <v>0</v>
      </c>
      <c r="GM245">
        <f t="shared" si="252"/>
        <v>239.88</v>
      </c>
      <c r="GN245">
        <f t="shared" si="253"/>
        <v>239.88</v>
      </c>
      <c r="GO245">
        <f t="shared" si="254"/>
        <v>0</v>
      </c>
      <c r="GP245">
        <f t="shared" si="255"/>
        <v>0</v>
      </c>
      <c r="GR245">
        <v>0</v>
      </c>
      <c r="GS245">
        <v>3</v>
      </c>
      <c r="GT245">
        <v>0</v>
      </c>
      <c r="GU245" t="s">
        <v>3</v>
      </c>
      <c r="GV245">
        <f t="shared" si="256"/>
        <v>0</v>
      </c>
      <c r="GW245">
        <v>1</v>
      </c>
      <c r="GX245">
        <f t="shared" si="257"/>
        <v>0</v>
      </c>
      <c r="HA245">
        <v>0</v>
      </c>
      <c r="HB245">
        <v>0</v>
      </c>
      <c r="HC245">
        <f t="shared" si="258"/>
        <v>0</v>
      </c>
      <c r="IK245">
        <v>0</v>
      </c>
    </row>
    <row r="246" spans="1:255" x14ac:dyDescent="0.2">
      <c r="A246" s="2">
        <v>17</v>
      </c>
      <c r="B246" s="2">
        <v>1</v>
      </c>
      <c r="C246" s="2">
        <f>ROW(SmtRes!A485)</f>
        <v>485</v>
      </c>
      <c r="D246" s="2">
        <f>ROW(EtalonRes!A435)</f>
        <v>435</v>
      </c>
      <c r="E246" s="2" t="s">
        <v>97</v>
      </c>
      <c r="F246" s="2" t="s">
        <v>216</v>
      </c>
      <c r="G246" s="2" t="s">
        <v>217</v>
      </c>
      <c r="H246" s="2" t="s">
        <v>218</v>
      </c>
      <c r="I246" s="2">
        <v>0</v>
      </c>
      <c r="J246" s="2">
        <v>0</v>
      </c>
      <c r="K246" s="2"/>
      <c r="L246" s="2"/>
      <c r="M246" s="2"/>
      <c r="N246" s="2"/>
      <c r="O246" s="2">
        <f t="shared" si="219"/>
        <v>0</v>
      </c>
      <c r="P246" s="2">
        <f t="shared" si="220"/>
        <v>0</v>
      </c>
      <c r="Q246" s="2">
        <f t="shared" si="221"/>
        <v>0</v>
      </c>
      <c r="R246" s="2">
        <f t="shared" si="222"/>
        <v>0</v>
      </c>
      <c r="S246" s="2">
        <f t="shared" si="223"/>
        <v>0</v>
      </c>
      <c r="T246" s="2">
        <f t="shared" si="224"/>
        <v>0</v>
      </c>
      <c r="U246" s="2">
        <f t="shared" si="225"/>
        <v>0</v>
      </c>
      <c r="V246" s="2">
        <f t="shared" si="226"/>
        <v>0</v>
      </c>
      <c r="W246" s="2">
        <f t="shared" si="227"/>
        <v>0</v>
      </c>
      <c r="X246" s="2">
        <f t="shared" si="228"/>
        <v>0</v>
      </c>
      <c r="Y246" s="2">
        <f t="shared" si="229"/>
        <v>0</v>
      </c>
      <c r="Z246" s="2"/>
      <c r="AA246" s="2">
        <v>42244862</v>
      </c>
      <c r="AB246" s="2">
        <f t="shared" si="230"/>
        <v>911.73900000000003</v>
      </c>
      <c r="AC246" s="2">
        <f t="shared" si="231"/>
        <v>0.78</v>
      </c>
      <c r="AD246" s="2">
        <f>ROUND(((((ET246*1.25))-((EU246*1.25)))+AE246),6)</f>
        <v>630.17499999999995</v>
      </c>
      <c r="AE246" s="2">
        <f>ROUND(((EU246*1.25)),6)</f>
        <v>76.237499999999997</v>
      </c>
      <c r="AF246" s="2">
        <f>ROUND(((EV246*1.15)),6)</f>
        <v>280.78399999999999</v>
      </c>
      <c r="AG246" s="2">
        <f t="shared" si="235"/>
        <v>0</v>
      </c>
      <c r="AH246" s="2">
        <f>((EW246*1.15))</f>
        <v>35.362499999999997</v>
      </c>
      <c r="AI246" s="2">
        <f>((EX246*1.25))</f>
        <v>5.5125000000000002</v>
      </c>
      <c r="AJ246" s="2">
        <f t="shared" si="238"/>
        <v>0</v>
      </c>
      <c r="AK246" s="2">
        <v>749.08</v>
      </c>
      <c r="AL246" s="2">
        <v>0.78</v>
      </c>
      <c r="AM246" s="2">
        <v>504.14</v>
      </c>
      <c r="AN246" s="2">
        <v>60.99</v>
      </c>
      <c r="AO246" s="2">
        <v>244.16</v>
      </c>
      <c r="AP246" s="2">
        <v>0</v>
      </c>
      <c r="AQ246" s="2">
        <v>30.75</v>
      </c>
      <c r="AR246" s="2">
        <v>4.41</v>
      </c>
      <c r="AS246" s="2">
        <v>0</v>
      </c>
      <c r="AT246" s="2">
        <v>142</v>
      </c>
      <c r="AU246" s="2">
        <v>95</v>
      </c>
      <c r="AV246" s="2">
        <v>1</v>
      </c>
      <c r="AW246" s="2">
        <v>1</v>
      </c>
      <c r="AX246" s="2"/>
      <c r="AY246" s="2"/>
      <c r="AZ246" s="2">
        <v>1</v>
      </c>
      <c r="BA246" s="2">
        <v>27.29</v>
      </c>
      <c r="BB246" s="2">
        <v>9.23</v>
      </c>
      <c r="BC246" s="2">
        <v>4.6500000000000004</v>
      </c>
      <c r="BD246" s="2" t="s">
        <v>3</v>
      </c>
      <c r="BE246" s="2" t="s">
        <v>3</v>
      </c>
      <c r="BF246" s="2" t="s">
        <v>3</v>
      </c>
      <c r="BG246" s="2" t="s">
        <v>3</v>
      </c>
      <c r="BH246" s="2">
        <v>0</v>
      </c>
      <c r="BI246" s="2">
        <v>1</v>
      </c>
      <c r="BJ246" s="2" t="s">
        <v>219</v>
      </c>
      <c r="BK246" s="2"/>
      <c r="BL246" s="2"/>
      <c r="BM246" s="2">
        <v>27001</v>
      </c>
      <c r="BN246" s="2">
        <v>0</v>
      </c>
      <c r="BO246" s="2" t="s">
        <v>216</v>
      </c>
      <c r="BP246" s="2">
        <v>1</v>
      </c>
      <c r="BQ246" s="2">
        <v>2</v>
      </c>
      <c r="BR246" s="2">
        <v>0</v>
      </c>
      <c r="BS246" s="2">
        <v>27.29</v>
      </c>
      <c r="BT246" s="2">
        <v>1</v>
      </c>
      <c r="BU246" s="2">
        <v>1</v>
      </c>
      <c r="BV246" s="2">
        <v>1</v>
      </c>
      <c r="BW246" s="2">
        <v>1</v>
      </c>
      <c r="BX246" s="2">
        <v>1</v>
      </c>
      <c r="BY246" s="2" t="s">
        <v>3</v>
      </c>
      <c r="BZ246" s="2">
        <v>142</v>
      </c>
      <c r="CA246" s="2">
        <v>95</v>
      </c>
      <c r="CB246" s="2"/>
      <c r="CC246" s="2"/>
      <c r="CD246" s="2"/>
      <c r="CE246" s="2">
        <v>0</v>
      </c>
      <c r="CF246" s="2">
        <v>0</v>
      </c>
      <c r="CG246" s="2">
        <v>0</v>
      </c>
      <c r="CH246" s="2"/>
      <c r="CI246" s="2"/>
      <c r="CJ246" s="2"/>
      <c r="CK246" s="2"/>
      <c r="CL246" s="2"/>
      <c r="CM246" s="2">
        <v>0</v>
      </c>
      <c r="CN246" s="2" t="s">
        <v>575</v>
      </c>
      <c r="CO246" s="2">
        <v>0</v>
      </c>
      <c r="CP246" s="2">
        <f t="shared" si="239"/>
        <v>0</v>
      </c>
      <c r="CQ246" s="2">
        <f t="shared" si="240"/>
        <v>3.6270000000000002</v>
      </c>
      <c r="CR246" s="2">
        <f t="shared" si="241"/>
        <v>5816.5152499999995</v>
      </c>
      <c r="CS246" s="2">
        <f t="shared" si="242"/>
        <v>2080.5213749999998</v>
      </c>
      <c r="CT246" s="2">
        <f t="shared" si="243"/>
        <v>7662.5953599999993</v>
      </c>
      <c r="CU246" s="2">
        <f t="shared" si="244"/>
        <v>0</v>
      </c>
      <c r="CV246" s="2">
        <f t="shared" si="245"/>
        <v>35.362499999999997</v>
      </c>
      <c r="CW246" s="2">
        <f t="shared" si="246"/>
        <v>5.5125000000000002</v>
      </c>
      <c r="CX246" s="2">
        <f t="shared" si="247"/>
        <v>0</v>
      </c>
      <c r="CY246" s="2">
        <f t="shared" si="248"/>
        <v>0</v>
      </c>
      <c r="CZ246" s="2">
        <f t="shared" si="249"/>
        <v>0</v>
      </c>
      <c r="DA246" s="2"/>
      <c r="DB246" s="2"/>
      <c r="DC246" s="2" t="s">
        <v>3</v>
      </c>
      <c r="DD246" s="2" t="s">
        <v>3</v>
      </c>
      <c r="DE246" s="2" t="s">
        <v>33</v>
      </c>
      <c r="DF246" s="2" t="s">
        <v>33</v>
      </c>
      <c r="DG246" s="2" t="s">
        <v>34</v>
      </c>
      <c r="DH246" s="2" t="s">
        <v>3</v>
      </c>
      <c r="DI246" s="2" t="s">
        <v>34</v>
      </c>
      <c r="DJ246" s="2" t="s">
        <v>33</v>
      </c>
      <c r="DK246" s="2" t="s">
        <v>3</v>
      </c>
      <c r="DL246" s="2" t="s">
        <v>3</v>
      </c>
      <c r="DM246" s="2" t="s">
        <v>3</v>
      </c>
      <c r="DN246" s="2">
        <v>0</v>
      </c>
      <c r="DO246" s="2">
        <v>0</v>
      </c>
      <c r="DP246" s="2">
        <v>1</v>
      </c>
      <c r="DQ246" s="2">
        <v>1</v>
      </c>
      <c r="DR246" s="2"/>
      <c r="DS246" s="2"/>
      <c r="DT246" s="2"/>
      <c r="DU246" s="2">
        <v>1005</v>
      </c>
      <c r="DV246" s="2" t="s">
        <v>218</v>
      </c>
      <c r="DW246" s="2" t="s">
        <v>218</v>
      </c>
      <c r="DX246" s="2">
        <v>1000</v>
      </c>
      <c r="DY246" s="2"/>
      <c r="DZ246" s="2"/>
      <c r="EA246" s="2"/>
      <c r="EB246" s="2"/>
      <c r="EC246" s="2"/>
      <c r="ED246" s="2"/>
      <c r="EE246" s="2">
        <v>42018692</v>
      </c>
      <c r="EF246" s="2">
        <v>2</v>
      </c>
      <c r="EG246" s="2" t="s">
        <v>35</v>
      </c>
      <c r="EH246" s="2">
        <v>0</v>
      </c>
      <c r="EI246" s="2" t="s">
        <v>3</v>
      </c>
      <c r="EJ246" s="2">
        <v>1</v>
      </c>
      <c r="EK246" s="2">
        <v>27001</v>
      </c>
      <c r="EL246" s="2" t="s">
        <v>121</v>
      </c>
      <c r="EM246" s="2" t="s">
        <v>122</v>
      </c>
      <c r="EN246" s="2"/>
      <c r="EO246" s="2" t="s">
        <v>38</v>
      </c>
      <c r="EP246" s="2"/>
      <c r="EQ246" s="2">
        <v>0</v>
      </c>
      <c r="ER246" s="2">
        <v>749.08</v>
      </c>
      <c r="ES246" s="2">
        <v>0.78</v>
      </c>
      <c r="ET246" s="2">
        <v>504.14</v>
      </c>
      <c r="EU246" s="2">
        <v>60.99</v>
      </c>
      <c r="EV246" s="2">
        <v>244.16</v>
      </c>
      <c r="EW246" s="2">
        <v>30.75</v>
      </c>
      <c r="EX246" s="2">
        <v>4.41</v>
      </c>
      <c r="EY246" s="2">
        <v>0</v>
      </c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>
        <v>0</v>
      </c>
      <c r="FR246" s="2">
        <f t="shared" si="250"/>
        <v>0</v>
      </c>
      <c r="FS246" s="2">
        <v>0</v>
      </c>
      <c r="FT246" s="2"/>
      <c r="FU246" s="2"/>
      <c r="FV246" s="2"/>
      <c r="FW246" s="2"/>
      <c r="FX246" s="2">
        <v>142</v>
      </c>
      <c r="FY246" s="2">
        <v>95</v>
      </c>
      <c r="FZ246" s="2"/>
      <c r="GA246" s="2" t="s">
        <v>3</v>
      </c>
      <c r="GB246" s="2"/>
      <c r="GC246" s="2"/>
      <c r="GD246" s="2">
        <v>1</v>
      </c>
      <c r="GE246" s="2"/>
      <c r="GF246" s="2">
        <v>-1846023683</v>
      </c>
      <c r="GG246" s="2">
        <v>2</v>
      </c>
      <c r="GH246" s="2">
        <v>1</v>
      </c>
      <c r="GI246" s="2">
        <v>2</v>
      </c>
      <c r="GJ246" s="2">
        <v>0</v>
      </c>
      <c r="GK246" s="2">
        <v>0</v>
      </c>
      <c r="GL246" s="2">
        <f t="shared" si="251"/>
        <v>0</v>
      </c>
      <c r="GM246" s="2">
        <f t="shared" si="252"/>
        <v>0</v>
      </c>
      <c r="GN246" s="2">
        <f t="shared" si="253"/>
        <v>0</v>
      </c>
      <c r="GO246" s="2">
        <f t="shared" si="254"/>
        <v>0</v>
      </c>
      <c r="GP246" s="2">
        <f t="shared" si="255"/>
        <v>0</v>
      </c>
      <c r="GQ246" s="2"/>
      <c r="GR246" s="2">
        <v>0</v>
      </c>
      <c r="GS246" s="2">
        <v>3</v>
      </c>
      <c r="GT246" s="2">
        <v>0</v>
      </c>
      <c r="GU246" s="2" t="s">
        <v>3</v>
      </c>
      <c r="GV246" s="2">
        <f t="shared" si="256"/>
        <v>0</v>
      </c>
      <c r="GW246" s="2">
        <v>1</v>
      </c>
      <c r="GX246" s="2">
        <f t="shared" si="257"/>
        <v>0</v>
      </c>
      <c r="GY246" s="2"/>
      <c r="GZ246" s="2"/>
      <c r="HA246" s="2">
        <v>0</v>
      </c>
      <c r="HB246" s="2">
        <v>0</v>
      </c>
      <c r="HC246" s="2">
        <f t="shared" si="258"/>
        <v>0</v>
      </c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>
        <v>0</v>
      </c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x14ac:dyDescent="0.2">
      <c r="A247">
        <v>17</v>
      </c>
      <c r="B247">
        <v>1</v>
      </c>
      <c r="C247">
        <f>ROW(SmtRes!A492)</f>
        <v>492</v>
      </c>
      <c r="D247">
        <f>ROW(EtalonRes!A442)</f>
        <v>442</v>
      </c>
      <c r="E247" t="s">
        <v>97</v>
      </c>
      <c r="F247" t="s">
        <v>216</v>
      </c>
      <c r="G247" t="s">
        <v>217</v>
      </c>
      <c r="H247" t="s">
        <v>218</v>
      </c>
      <c r="I247">
        <v>0</v>
      </c>
      <c r="J247">
        <v>0</v>
      </c>
      <c r="O247">
        <f t="shared" si="219"/>
        <v>0</v>
      </c>
      <c r="P247">
        <f t="shared" si="220"/>
        <v>0</v>
      </c>
      <c r="Q247">
        <f t="shared" si="221"/>
        <v>0</v>
      </c>
      <c r="R247">
        <f t="shared" si="222"/>
        <v>0</v>
      </c>
      <c r="S247">
        <f t="shared" si="223"/>
        <v>0</v>
      </c>
      <c r="T247">
        <f t="shared" si="224"/>
        <v>0</v>
      </c>
      <c r="U247">
        <f t="shared" si="225"/>
        <v>0</v>
      </c>
      <c r="V247">
        <f t="shared" si="226"/>
        <v>0</v>
      </c>
      <c r="W247">
        <f t="shared" si="227"/>
        <v>0</v>
      </c>
      <c r="X247">
        <f t="shared" si="228"/>
        <v>0</v>
      </c>
      <c r="Y247">
        <f t="shared" si="229"/>
        <v>0</v>
      </c>
      <c r="AA247">
        <v>42244845</v>
      </c>
      <c r="AB247">
        <f t="shared" si="230"/>
        <v>911.73900000000003</v>
      </c>
      <c r="AC247">
        <f t="shared" si="231"/>
        <v>0.78</v>
      </c>
      <c r="AD247">
        <f>ROUND(((((ET247*1.25))-((EU247*1.25)))+AE247),6)</f>
        <v>630.17499999999995</v>
      </c>
      <c r="AE247">
        <f>ROUND(((EU247*1.25)),6)</f>
        <v>76.237499999999997</v>
      </c>
      <c r="AF247">
        <f>ROUND(((EV247*1.15)),6)</f>
        <v>280.78399999999999</v>
      </c>
      <c r="AG247">
        <f t="shared" si="235"/>
        <v>0</v>
      </c>
      <c r="AH247">
        <f>((EW247*1.15))</f>
        <v>35.362499999999997</v>
      </c>
      <c r="AI247">
        <f>((EX247*1.25))</f>
        <v>5.5125000000000002</v>
      </c>
      <c r="AJ247">
        <f t="shared" si="238"/>
        <v>0</v>
      </c>
      <c r="AK247">
        <v>749.08</v>
      </c>
      <c r="AL247">
        <v>0.78</v>
      </c>
      <c r="AM247">
        <v>504.14</v>
      </c>
      <c r="AN247">
        <v>60.99</v>
      </c>
      <c r="AO247">
        <v>244.16</v>
      </c>
      <c r="AP247">
        <v>0</v>
      </c>
      <c r="AQ247">
        <v>30.75</v>
      </c>
      <c r="AR247">
        <v>4.41</v>
      </c>
      <c r="AS247">
        <v>0</v>
      </c>
      <c r="AT247">
        <v>142</v>
      </c>
      <c r="AU247">
        <v>95</v>
      </c>
      <c r="AV247">
        <v>1</v>
      </c>
      <c r="AW247">
        <v>1</v>
      </c>
      <c r="AZ247">
        <v>1</v>
      </c>
      <c r="BA247">
        <v>30.05</v>
      </c>
      <c r="BB247">
        <v>9.77</v>
      </c>
      <c r="BC247">
        <v>4.6500000000000004</v>
      </c>
      <c r="BD247" t="s">
        <v>3</v>
      </c>
      <c r="BE247" t="s">
        <v>3</v>
      </c>
      <c r="BF247" t="s">
        <v>3</v>
      </c>
      <c r="BG247" t="s">
        <v>3</v>
      </c>
      <c r="BH247">
        <v>0</v>
      </c>
      <c r="BI247">
        <v>1</v>
      </c>
      <c r="BJ247" t="s">
        <v>219</v>
      </c>
      <c r="BM247">
        <v>27001</v>
      </c>
      <c r="BN247">
        <v>0</v>
      </c>
      <c r="BO247" t="s">
        <v>216</v>
      </c>
      <c r="BP247">
        <v>1</v>
      </c>
      <c r="BQ247">
        <v>2</v>
      </c>
      <c r="BR247">
        <v>0</v>
      </c>
      <c r="BS247">
        <v>30.05</v>
      </c>
      <c r="BT247">
        <v>1</v>
      </c>
      <c r="BU247">
        <v>1</v>
      </c>
      <c r="BV247">
        <v>1</v>
      </c>
      <c r="BW247">
        <v>1</v>
      </c>
      <c r="BX247">
        <v>1</v>
      </c>
      <c r="BY247" t="s">
        <v>3</v>
      </c>
      <c r="BZ247">
        <v>142</v>
      </c>
      <c r="CA247">
        <v>95</v>
      </c>
      <c r="CE247">
        <v>0</v>
      </c>
      <c r="CF247">
        <v>0</v>
      </c>
      <c r="CG247">
        <v>0</v>
      </c>
      <c r="CM247">
        <v>0</v>
      </c>
      <c r="CN247" t="s">
        <v>575</v>
      </c>
      <c r="CO247">
        <v>0</v>
      </c>
      <c r="CP247">
        <f t="shared" si="239"/>
        <v>0</v>
      </c>
      <c r="CQ247">
        <f t="shared" si="240"/>
        <v>3.6270000000000002</v>
      </c>
      <c r="CR247">
        <f t="shared" si="241"/>
        <v>6156.8097499999994</v>
      </c>
      <c r="CS247">
        <f t="shared" si="242"/>
        <v>2290.9368749999999</v>
      </c>
      <c r="CT247">
        <f t="shared" si="243"/>
        <v>8437.5591999999997</v>
      </c>
      <c r="CU247">
        <f t="shared" si="244"/>
        <v>0</v>
      </c>
      <c r="CV247">
        <f t="shared" si="245"/>
        <v>35.362499999999997</v>
      </c>
      <c r="CW247">
        <f t="shared" si="246"/>
        <v>5.5125000000000002</v>
      </c>
      <c r="CX247">
        <f t="shared" si="247"/>
        <v>0</v>
      </c>
      <c r="CY247">
        <f t="shared" si="248"/>
        <v>0</v>
      </c>
      <c r="CZ247">
        <f t="shared" si="249"/>
        <v>0</v>
      </c>
      <c r="DC247" t="s">
        <v>3</v>
      </c>
      <c r="DD247" t="s">
        <v>3</v>
      </c>
      <c r="DE247" t="s">
        <v>33</v>
      </c>
      <c r="DF247" t="s">
        <v>33</v>
      </c>
      <c r="DG247" t="s">
        <v>34</v>
      </c>
      <c r="DH247" t="s">
        <v>3</v>
      </c>
      <c r="DI247" t="s">
        <v>34</v>
      </c>
      <c r="DJ247" t="s">
        <v>33</v>
      </c>
      <c r="DK247" t="s">
        <v>3</v>
      </c>
      <c r="DL247" t="s">
        <v>3</v>
      </c>
      <c r="DM247" t="s">
        <v>3</v>
      </c>
      <c r="DN247">
        <v>0</v>
      </c>
      <c r="DO247">
        <v>0</v>
      </c>
      <c r="DP247">
        <v>1</v>
      </c>
      <c r="DQ247">
        <v>1</v>
      </c>
      <c r="DU247">
        <v>1005</v>
      </c>
      <c r="DV247" t="s">
        <v>218</v>
      </c>
      <c r="DW247" t="s">
        <v>218</v>
      </c>
      <c r="DX247">
        <v>1000</v>
      </c>
      <c r="EE247">
        <v>42018692</v>
      </c>
      <c r="EF247">
        <v>2</v>
      </c>
      <c r="EG247" t="s">
        <v>35</v>
      </c>
      <c r="EH247">
        <v>0</v>
      </c>
      <c r="EI247" t="s">
        <v>3</v>
      </c>
      <c r="EJ247">
        <v>1</v>
      </c>
      <c r="EK247">
        <v>27001</v>
      </c>
      <c r="EL247" t="s">
        <v>121</v>
      </c>
      <c r="EM247" t="s">
        <v>122</v>
      </c>
      <c r="EO247" t="s">
        <v>38</v>
      </c>
      <c r="EQ247">
        <v>0</v>
      </c>
      <c r="ER247">
        <v>749.08</v>
      </c>
      <c r="ES247">
        <v>0.78</v>
      </c>
      <c r="ET247">
        <v>504.14</v>
      </c>
      <c r="EU247">
        <v>60.99</v>
      </c>
      <c r="EV247">
        <v>244.16</v>
      </c>
      <c r="EW247">
        <v>30.75</v>
      </c>
      <c r="EX247">
        <v>4.41</v>
      </c>
      <c r="EY247">
        <v>0</v>
      </c>
      <c r="FQ247">
        <v>0</v>
      </c>
      <c r="FR247">
        <f t="shared" si="250"/>
        <v>0</v>
      </c>
      <c r="FS247">
        <v>0</v>
      </c>
      <c r="FX247">
        <v>142</v>
      </c>
      <c r="FY247">
        <v>95</v>
      </c>
      <c r="GA247" t="s">
        <v>3</v>
      </c>
      <c r="GD247">
        <v>1</v>
      </c>
      <c r="GF247">
        <v>-1846023683</v>
      </c>
      <c r="GG247">
        <v>2</v>
      </c>
      <c r="GH247">
        <v>1</v>
      </c>
      <c r="GI247">
        <v>2</v>
      </c>
      <c r="GJ247">
        <v>0</v>
      </c>
      <c r="GK247">
        <v>0</v>
      </c>
      <c r="GL247">
        <f t="shared" si="251"/>
        <v>0</v>
      </c>
      <c r="GM247">
        <f t="shared" si="252"/>
        <v>0</v>
      </c>
      <c r="GN247">
        <f t="shared" si="253"/>
        <v>0</v>
      </c>
      <c r="GO247">
        <f t="shared" si="254"/>
        <v>0</v>
      </c>
      <c r="GP247">
        <f t="shared" si="255"/>
        <v>0</v>
      </c>
      <c r="GR247">
        <v>0</v>
      </c>
      <c r="GS247">
        <v>3</v>
      </c>
      <c r="GT247">
        <v>0</v>
      </c>
      <c r="GU247" t="s">
        <v>3</v>
      </c>
      <c r="GV247">
        <f t="shared" si="256"/>
        <v>0</v>
      </c>
      <c r="GW247">
        <v>1</v>
      </c>
      <c r="GX247">
        <f t="shared" si="257"/>
        <v>0</v>
      </c>
      <c r="HA247">
        <v>0</v>
      </c>
      <c r="HB247">
        <v>0</v>
      </c>
      <c r="HC247">
        <f t="shared" si="258"/>
        <v>0</v>
      </c>
      <c r="IK247">
        <v>0</v>
      </c>
    </row>
    <row r="248" spans="1:255" x14ac:dyDescent="0.2">
      <c r="A248" s="2">
        <v>18</v>
      </c>
      <c r="B248" s="2">
        <v>1</v>
      </c>
      <c r="C248" s="2">
        <v>485</v>
      </c>
      <c r="D248" s="2"/>
      <c r="E248" s="2" t="s">
        <v>101</v>
      </c>
      <c r="F248" s="2" t="s">
        <v>220</v>
      </c>
      <c r="G248" s="2" t="s">
        <v>221</v>
      </c>
      <c r="H248" s="2" t="s">
        <v>91</v>
      </c>
      <c r="I248" s="2">
        <f>I246*J248</f>
        <v>0</v>
      </c>
      <c r="J248" s="2">
        <v>1000</v>
      </c>
      <c r="K248" s="2"/>
      <c r="L248" s="2"/>
      <c r="M248" s="2"/>
      <c r="N248" s="2"/>
      <c r="O248" s="2">
        <f t="shared" si="219"/>
        <v>0</v>
      </c>
      <c r="P248" s="2">
        <f t="shared" si="220"/>
        <v>0</v>
      </c>
      <c r="Q248" s="2">
        <f t="shared" si="221"/>
        <v>0</v>
      </c>
      <c r="R248" s="2">
        <f t="shared" si="222"/>
        <v>0</v>
      </c>
      <c r="S248" s="2">
        <f t="shared" si="223"/>
        <v>0</v>
      </c>
      <c r="T248" s="2">
        <f t="shared" si="224"/>
        <v>0</v>
      </c>
      <c r="U248" s="2">
        <f t="shared" si="225"/>
        <v>0</v>
      </c>
      <c r="V248" s="2">
        <f t="shared" si="226"/>
        <v>0</v>
      </c>
      <c r="W248" s="2">
        <f t="shared" si="227"/>
        <v>0</v>
      </c>
      <c r="X248" s="2">
        <f t="shared" si="228"/>
        <v>0</v>
      </c>
      <c r="Y248" s="2">
        <f t="shared" si="229"/>
        <v>0</v>
      </c>
      <c r="Z248" s="2"/>
      <c r="AA248" s="2">
        <v>42244862</v>
      </c>
      <c r="AB248" s="2">
        <f t="shared" si="230"/>
        <v>47</v>
      </c>
      <c r="AC248" s="2">
        <f t="shared" si="231"/>
        <v>47</v>
      </c>
      <c r="AD248" s="2">
        <f>ROUND((((ET248)-(EU248))+AE248),6)</f>
        <v>0</v>
      </c>
      <c r="AE248" s="2">
        <f>ROUND((EU248),6)</f>
        <v>0</v>
      </c>
      <c r="AF248" s="2">
        <f>ROUND((EV248),6)</f>
        <v>0</v>
      </c>
      <c r="AG248" s="2">
        <f t="shared" si="235"/>
        <v>0</v>
      </c>
      <c r="AH248" s="2">
        <f>(EW248)</f>
        <v>0</v>
      </c>
      <c r="AI248" s="2">
        <f>(EX248)</f>
        <v>0</v>
      </c>
      <c r="AJ248" s="2">
        <f t="shared" si="238"/>
        <v>0</v>
      </c>
      <c r="AK248" s="2">
        <v>47</v>
      </c>
      <c r="AL248" s="2">
        <v>47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142</v>
      </c>
      <c r="AU248" s="2">
        <v>95</v>
      </c>
      <c r="AV248" s="2">
        <v>1</v>
      </c>
      <c r="AW248" s="2">
        <v>1</v>
      </c>
      <c r="AX248" s="2"/>
      <c r="AY248" s="2"/>
      <c r="AZ248" s="2">
        <v>1</v>
      </c>
      <c r="BA248" s="2">
        <v>1</v>
      </c>
      <c r="BB248" s="2">
        <v>1</v>
      </c>
      <c r="BC248" s="2">
        <v>1</v>
      </c>
      <c r="BD248" s="2" t="s">
        <v>3</v>
      </c>
      <c r="BE248" s="2" t="s">
        <v>3</v>
      </c>
      <c r="BF248" s="2" t="s">
        <v>3</v>
      </c>
      <c r="BG248" s="2" t="s">
        <v>3</v>
      </c>
      <c r="BH248" s="2">
        <v>3</v>
      </c>
      <c r="BI248" s="2">
        <v>1</v>
      </c>
      <c r="BJ248" s="2" t="s">
        <v>222</v>
      </c>
      <c r="BK248" s="2"/>
      <c r="BL248" s="2"/>
      <c r="BM248" s="2">
        <v>27001</v>
      </c>
      <c r="BN248" s="2">
        <v>0</v>
      </c>
      <c r="BO248" s="2" t="s">
        <v>3</v>
      </c>
      <c r="BP248" s="2">
        <v>0</v>
      </c>
      <c r="BQ248" s="2">
        <v>2</v>
      </c>
      <c r="BR248" s="2">
        <v>0</v>
      </c>
      <c r="BS248" s="2">
        <v>1</v>
      </c>
      <c r="BT248" s="2">
        <v>1</v>
      </c>
      <c r="BU248" s="2">
        <v>1</v>
      </c>
      <c r="BV248" s="2">
        <v>1</v>
      </c>
      <c r="BW248" s="2">
        <v>1</v>
      </c>
      <c r="BX248" s="2">
        <v>1</v>
      </c>
      <c r="BY248" s="2" t="s">
        <v>3</v>
      </c>
      <c r="BZ248" s="2">
        <v>142</v>
      </c>
      <c r="CA248" s="2">
        <v>95</v>
      </c>
      <c r="CB248" s="2"/>
      <c r="CC248" s="2"/>
      <c r="CD248" s="2"/>
      <c r="CE248" s="2">
        <v>0</v>
      </c>
      <c r="CF248" s="2">
        <v>0</v>
      </c>
      <c r="CG248" s="2">
        <v>0</v>
      </c>
      <c r="CH248" s="2"/>
      <c r="CI248" s="2"/>
      <c r="CJ248" s="2"/>
      <c r="CK248" s="2"/>
      <c r="CL248" s="2"/>
      <c r="CM248" s="2">
        <v>0</v>
      </c>
      <c r="CN248" s="2" t="s">
        <v>3</v>
      </c>
      <c r="CO248" s="2">
        <v>0</v>
      </c>
      <c r="CP248" s="2">
        <f t="shared" si="239"/>
        <v>0</v>
      </c>
      <c r="CQ248" s="2">
        <f t="shared" si="240"/>
        <v>47</v>
      </c>
      <c r="CR248" s="2">
        <f t="shared" si="241"/>
        <v>0</v>
      </c>
      <c r="CS248" s="2">
        <f t="shared" si="242"/>
        <v>0</v>
      </c>
      <c r="CT248" s="2">
        <f t="shared" si="243"/>
        <v>0</v>
      </c>
      <c r="CU248" s="2">
        <f t="shared" si="244"/>
        <v>0</v>
      </c>
      <c r="CV248" s="2">
        <f t="shared" si="245"/>
        <v>0</v>
      </c>
      <c r="CW248" s="2">
        <f t="shared" si="246"/>
        <v>0</v>
      </c>
      <c r="CX248" s="2">
        <f t="shared" si="247"/>
        <v>0</v>
      </c>
      <c r="CY248" s="2">
        <f t="shared" si="248"/>
        <v>0</v>
      </c>
      <c r="CZ248" s="2">
        <f t="shared" si="249"/>
        <v>0</v>
      </c>
      <c r="DA248" s="2"/>
      <c r="DB248" s="2"/>
      <c r="DC248" s="2" t="s">
        <v>3</v>
      </c>
      <c r="DD248" s="2" t="s">
        <v>3</v>
      </c>
      <c r="DE248" s="2" t="s">
        <v>3</v>
      </c>
      <c r="DF248" s="2" t="s">
        <v>3</v>
      </c>
      <c r="DG248" s="2" t="s">
        <v>3</v>
      </c>
      <c r="DH248" s="2" t="s">
        <v>3</v>
      </c>
      <c r="DI248" s="2" t="s">
        <v>3</v>
      </c>
      <c r="DJ248" s="2" t="s">
        <v>3</v>
      </c>
      <c r="DK248" s="2" t="s">
        <v>3</v>
      </c>
      <c r="DL248" s="2" t="s">
        <v>3</v>
      </c>
      <c r="DM248" s="2" t="s">
        <v>3</v>
      </c>
      <c r="DN248" s="2">
        <v>0</v>
      </c>
      <c r="DO248" s="2">
        <v>0</v>
      </c>
      <c r="DP248" s="2">
        <v>1</v>
      </c>
      <c r="DQ248" s="2">
        <v>1</v>
      </c>
      <c r="DR248" s="2"/>
      <c r="DS248" s="2"/>
      <c r="DT248" s="2"/>
      <c r="DU248" s="2">
        <v>1005</v>
      </c>
      <c r="DV248" s="2" t="s">
        <v>91</v>
      </c>
      <c r="DW248" s="2" t="s">
        <v>91</v>
      </c>
      <c r="DX248" s="2">
        <v>1</v>
      </c>
      <c r="DY248" s="2"/>
      <c r="DZ248" s="2"/>
      <c r="EA248" s="2"/>
      <c r="EB248" s="2"/>
      <c r="EC248" s="2"/>
      <c r="ED248" s="2"/>
      <c r="EE248" s="2">
        <v>42018692</v>
      </c>
      <c r="EF248" s="2">
        <v>2</v>
      </c>
      <c r="EG248" s="2" t="s">
        <v>35</v>
      </c>
      <c r="EH248" s="2">
        <v>0</v>
      </c>
      <c r="EI248" s="2" t="s">
        <v>3</v>
      </c>
      <c r="EJ248" s="2">
        <v>1</v>
      </c>
      <c r="EK248" s="2">
        <v>27001</v>
      </c>
      <c r="EL248" s="2" t="s">
        <v>121</v>
      </c>
      <c r="EM248" s="2" t="s">
        <v>122</v>
      </c>
      <c r="EN248" s="2"/>
      <c r="EO248" s="2" t="s">
        <v>3</v>
      </c>
      <c r="EP248" s="2"/>
      <c r="EQ248" s="2">
        <v>0</v>
      </c>
      <c r="ER248" s="2">
        <v>47</v>
      </c>
      <c r="ES248" s="2">
        <v>47</v>
      </c>
      <c r="ET248" s="2">
        <v>0</v>
      </c>
      <c r="EU248" s="2">
        <v>0</v>
      </c>
      <c r="EV248" s="2">
        <v>0</v>
      </c>
      <c r="EW248" s="2">
        <v>0</v>
      </c>
      <c r="EX248" s="2">
        <v>0</v>
      </c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>
        <v>0</v>
      </c>
      <c r="FR248" s="2">
        <f t="shared" si="250"/>
        <v>0</v>
      </c>
      <c r="FS248" s="2">
        <v>0</v>
      </c>
      <c r="FT248" s="2"/>
      <c r="FU248" s="2"/>
      <c r="FV248" s="2"/>
      <c r="FW248" s="2"/>
      <c r="FX248" s="2">
        <v>142</v>
      </c>
      <c r="FY248" s="2">
        <v>95</v>
      </c>
      <c r="FZ248" s="2"/>
      <c r="GA248" s="2" t="s">
        <v>223</v>
      </c>
      <c r="GB248" s="2"/>
      <c r="GC248" s="2"/>
      <c r="GD248" s="2">
        <v>1</v>
      </c>
      <c r="GE248" s="2">
        <v>47</v>
      </c>
      <c r="GF248" s="2">
        <v>-958368157</v>
      </c>
      <c r="GG248" s="2">
        <v>2</v>
      </c>
      <c r="GH248" s="2">
        <v>1</v>
      </c>
      <c r="GI248" s="2">
        <v>-2</v>
      </c>
      <c r="GJ248" s="2">
        <v>0</v>
      </c>
      <c r="GK248" s="2">
        <v>0</v>
      </c>
      <c r="GL248" s="2">
        <f t="shared" si="251"/>
        <v>0</v>
      </c>
      <c r="GM248" s="2">
        <f t="shared" si="252"/>
        <v>0</v>
      </c>
      <c r="GN248" s="2">
        <f t="shared" si="253"/>
        <v>0</v>
      </c>
      <c r="GO248" s="2">
        <f t="shared" si="254"/>
        <v>0</v>
      </c>
      <c r="GP248" s="2">
        <f t="shared" si="255"/>
        <v>0</v>
      </c>
      <c r="GQ248" s="2"/>
      <c r="GR248" s="2">
        <v>3</v>
      </c>
      <c r="GS248" s="2">
        <v>5</v>
      </c>
      <c r="GT248" s="2">
        <v>0</v>
      </c>
      <c r="GU248" s="2" t="s">
        <v>3</v>
      </c>
      <c r="GV248" s="2">
        <f t="shared" si="256"/>
        <v>0</v>
      </c>
      <c r="GW248" s="2">
        <v>1</v>
      </c>
      <c r="GX248" s="2">
        <f t="shared" si="257"/>
        <v>0</v>
      </c>
      <c r="GY248" s="2"/>
      <c r="GZ248" s="2"/>
      <c r="HA248" s="2">
        <v>0</v>
      </c>
      <c r="HB248" s="2">
        <v>0</v>
      </c>
      <c r="HC248" s="2">
        <f t="shared" si="258"/>
        <v>0</v>
      </c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>
        <v>0</v>
      </c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x14ac:dyDescent="0.2">
      <c r="A249">
        <v>18</v>
      </c>
      <c r="B249">
        <v>1</v>
      </c>
      <c r="C249">
        <v>492</v>
      </c>
      <c r="E249" t="s">
        <v>101</v>
      </c>
      <c r="F249" t="s">
        <v>220</v>
      </c>
      <c r="G249" t="s">
        <v>221</v>
      </c>
      <c r="H249" t="s">
        <v>91</v>
      </c>
      <c r="I249">
        <f>I247*J249</f>
        <v>0</v>
      </c>
      <c r="J249">
        <v>1000</v>
      </c>
      <c r="O249">
        <f t="shared" si="219"/>
        <v>0</v>
      </c>
      <c r="P249">
        <f t="shared" si="220"/>
        <v>0</v>
      </c>
      <c r="Q249">
        <f t="shared" si="221"/>
        <v>0</v>
      </c>
      <c r="R249">
        <f t="shared" si="222"/>
        <v>0</v>
      </c>
      <c r="S249">
        <f t="shared" si="223"/>
        <v>0</v>
      </c>
      <c r="T249">
        <f t="shared" si="224"/>
        <v>0</v>
      </c>
      <c r="U249">
        <f t="shared" si="225"/>
        <v>0</v>
      </c>
      <c r="V249">
        <f t="shared" si="226"/>
        <v>0</v>
      </c>
      <c r="W249">
        <f t="shared" si="227"/>
        <v>0</v>
      </c>
      <c r="X249">
        <f t="shared" si="228"/>
        <v>0</v>
      </c>
      <c r="Y249">
        <f t="shared" si="229"/>
        <v>0</v>
      </c>
      <c r="AA249">
        <v>42244845</v>
      </c>
      <c r="AB249">
        <f t="shared" si="230"/>
        <v>49.66</v>
      </c>
      <c r="AC249">
        <f t="shared" si="231"/>
        <v>49.66</v>
      </c>
      <c r="AD249">
        <f>ROUND((((ET249)-(EU249))+AE249),6)</f>
        <v>0</v>
      </c>
      <c r="AE249">
        <f>ROUND((EU249),6)</f>
        <v>0</v>
      </c>
      <c r="AF249">
        <f>ROUND((EV249),6)</f>
        <v>0</v>
      </c>
      <c r="AG249">
        <f t="shared" si="235"/>
        <v>0</v>
      </c>
      <c r="AH249">
        <f>(EW249)</f>
        <v>0</v>
      </c>
      <c r="AI249">
        <f>(EX249)</f>
        <v>0</v>
      </c>
      <c r="AJ249">
        <f t="shared" si="238"/>
        <v>0</v>
      </c>
      <c r="AK249">
        <v>49.66</v>
      </c>
      <c r="AL249">
        <v>49.66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142</v>
      </c>
      <c r="AU249">
        <v>95</v>
      </c>
      <c r="AV249">
        <v>1</v>
      </c>
      <c r="AW249">
        <v>1</v>
      </c>
      <c r="AZ249">
        <v>1</v>
      </c>
      <c r="BA249">
        <v>1</v>
      </c>
      <c r="BB249">
        <v>1</v>
      </c>
      <c r="BC249">
        <v>1</v>
      </c>
      <c r="BD249" t="s">
        <v>3</v>
      </c>
      <c r="BE249" t="s">
        <v>3</v>
      </c>
      <c r="BF249" t="s">
        <v>3</v>
      </c>
      <c r="BG249" t="s">
        <v>3</v>
      </c>
      <c r="BH249">
        <v>3</v>
      </c>
      <c r="BI249">
        <v>1</v>
      </c>
      <c r="BJ249" t="s">
        <v>222</v>
      </c>
      <c r="BM249">
        <v>27001</v>
      </c>
      <c r="BN249">
        <v>0</v>
      </c>
      <c r="BO249" t="s">
        <v>3</v>
      </c>
      <c r="BP249">
        <v>0</v>
      </c>
      <c r="BQ249">
        <v>2</v>
      </c>
      <c r="BR249">
        <v>0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Y249" t="s">
        <v>3</v>
      </c>
      <c r="BZ249">
        <v>142</v>
      </c>
      <c r="CA249">
        <v>95</v>
      </c>
      <c r="CE249">
        <v>0</v>
      </c>
      <c r="CF249">
        <v>0</v>
      </c>
      <c r="CG249">
        <v>0</v>
      </c>
      <c r="CM249">
        <v>0</v>
      </c>
      <c r="CN249" t="s">
        <v>3</v>
      </c>
      <c r="CO249">
        <v>0</v>
      </c>
      <c r="CP249">
        <f t="shared" si="239"/>
        <v>0</v>
      </c>
      <c r="CQ249">
        <f t="shared" si="240"/>
        <v>49.66</v>
      </c>
      <c r="CR249">
        <f t="shared" si="241"/>
        <v>0</v>
      </c>
      <c r="CS249">
        <f t="shared" si="242"/>
        <v>0</v>
      </c>
      <c r="CT249">
        <f t="shared" si="243"/>
        <v>0</v>
      </c>
      <c r="CU249">
        <f t="shared" si="244"/>
        <v>0</v>
      </c>
      <c r="CV249">
        <f t="shared" si="245"/>
        <v>0</v>
      </c>
      <c r="CW249">
        <f t="shared" si="246"/>
        <v>0</v>
      </c>
      <c r="CX249">
        <f t="shared" si="247"/>
        <v>0</v>
      </c>
      <c r="CY249">
        <f t="shared" si="248"/>
        <v>0</v>
      </c>
      <c r="CZ249">
        <f t="shared" si="249"/>
        <v>0</v>
      </c>
      <c r="DC249" t="s">
        <v>3</v>
      </c>
      <c r="DD249" t="s">
        <v>3</v>
      </c>
      <c r="DE249" t="s">
        <v>3</v>
      </c>
      <c r="DF249" t="s">
        <v>3</v>
      </c>
      <c r="DG249" t="s">
        <v>3</v>
      </c>
      <c r="DH249" t="s">
        <v>3</v>
      </c>
      <c r="DI249" t="s">
        <v>3</v>
      </c>
      <c r="DJ249" t="s">
        <v>3</v>
      </c>
      <c r="DK249" t="s">
        <v>3</v>
      </c>
      <c r="DL249" t="s">
        <v>3</v>
      </c>
      <c r="DM249" t="s">
        <v>3</v>
      </c>
      <c r="DN249">
        <v>0</v>
      </c>
      <c r="DO249">
        <v>0</v>
      </c>
      <c r="DP249">
        <v>1</v>
      </c>
      <c r="DQ249">
        <v>1</v>
      </c>
      <c r="DU249">
        <v>1005</v>
      </c>
      <c r="DV249" t="s">
        <v>91</v>
      </c>
      <c r="DW249" t="s">
        <v>91</v>
      </c>
      <c r="DX249">
        <v>1</v>
      </c>
      <c r="EE249">
        <v>42018692</v>
      </c>
      <c r="EF249">
        <v>2</v>
      </c>
      <c r="EG249" t="s">
        <v>35</v>
      </c>
      <c r="EH249">
        <v>0</v>
      </c>
      <c r="EI249" t="s">
        <v>3</v>
      </c>
      <c r="EJ249">
        <v>1</v>
      </c>
      <c r="EK249">
        <v>27001</v>
      </c>
      <c r="EL249" t="s">
        <v>121</v>
      </c>
      <c r="EM249" t="s">
        <v>122</v>
      </c>
      <c r="EO249" t="s">
        <v>3</v>
      </c>
      <c r="EQ249">
        <v>0</v>
      </c>
      <c r="ER249">
        <v>49.66</v>
      </c>
      <c r="ES249">
        <v>49.66</v>
      </c>
      <c r="ET249">
        <v>0</v>
      </c>
      <c r="EU249">
        <v>0</v>
      </c>
      <c r="EV249">
        <v>0</v>
      </c>
      <c r="EW249">
        <v>0</v>
      </c>
      <c r="EX249">
        <v>0</v>
      </c>
      <c r="FQ249">
        <v>0</v>
      </c>
      <c r="FR249">
        <f t="shared" si="250"/>
        <v>0</v>
      </c>
      <c r="FS249">
        <v>0</v>
      </c>
      <c r="FX249">
        <v>142</v>
      </c>
      <c r="FY249">
        <v>95</v>
      </c>
      <c r="GA249" t="s">
        <v>224</v>
      </c>
      <c r="GD249">
        <v>1</v>
      </c>
      <c r="GE249">
        <v>49.66</v>
      </c>
      <c r="GF249">
        <v>-958368157</v>
      </c>
      <c r="GG249">
        <v>2</v>
      </c>
      <c r="GH249">
        <v>1</v>
      </c>
      <c r="GI249">
        <v>-2</v>
      </c>
      <c r="GJ249">
        <v>0</v>
      </c>
      <c r="GK249">
        <v>0</v>
      </c>
      <c r="GL249">
        <f t="shared" si="251"/>
        <v>0</v>
      </c>
      <c r="GM249">
        <f t="shared" si="252"/>
        <v>0</v>
      </c>
      <c r="GN249">
        <f t="shared" si="253"/>
        <v>0</v>
      </c>
      <c r="GO249">
        <f t="shared" si="254"/>
        <v>0</v>
      </c>
      <c r="GP249">
        <f t="shared" si="255"/>
        <v>0</v>
      </c>
      <c r="GR249">
        <v>3</v>
      </c>
      <c r="GS249">
        <v>5</v>
      </c>
      <c r="GT249">
        <v>0</v>
      </c>
      <c r="GU249" t="s">
        <v>3</v>
      </c>
      <c r="GV249">
        <f t="shared" si="256"/>
        <v>0</v>
      </c>
      <c r="GW249">
        <v>1</v>
      </c>
      <c r="GX249">
        <f t="shared" si="257"/>
        <v>0</v>
      </c>
      <c r="HA249">
        <v>0</v>
      </c>
      <c r="HB249">
        <v>0</v>
      </c>
      <c r="HC249">
        <f t="shared" si="258"/>
        <v>0</v>
      </c>
      <c r="IK249">
        <v>0</v>
      </c>
    </row>
    <row r="250" spans="1:255" x14ac:dyDescent="0.2">
      <c r="A250" s="2">
        <v>17</v>
      </c>
      <c r="B250" s="2">
        <v>1</v>
      </c>
      <c r="C250" s="2">
        <f>ROW(SmtRes!A499)</f>
        <v>499</v>
      </c>
      <c r="D250" s="2">
        <f>ROW(EtalonRes!A449)</f>
        <v>449</v>
      </c>
      <c r="E250" s="2" t="s">
        <v>229</v>
      </c>
      <c r="F250" s="2" t="s">
        <v>225</v>
      </c>
      <c r="G250" s="2" t="s">
        <v>295</v>
      </c>
      <c r="H250" s="2" t="s">
        <v>227</v>
      </c>
      <c r="I250" s="2">
        <v>0.94499999999999995</v>
      </c>
      <c r="J250" s="2">
        <v>0</v>
      </c>
      <c r="K250" s="2"/>
      <c r="L250" s="2"/>
      <c r="M250" s="2"/>
      <c r="N250" s="2"/>
      <c r="O250" s="2">
        <f t="shared" si="219"/>
        <v>2885.59</v>
      </c>
      <c r="P250" s="2">
        <f t="shared" si="220"/>
        <v>1946.21</v>
      </c>
      <c r="Q250" s="2">
        <f t="shared" si="221"/>
        <v>357.8</v>
      </c>
      <c r="R250" s="2">
        <f t="shared" si="222"/>
        <v>179.23</v>
      </c>
      <c r="S250" s="2">
        <f t="shared" si="223"/>
        <v>581.58000000000004</v>
      </c>
      <c r="T250" s="2">
        <f t="shared" si="224"/>
        <v>0</v>
      </c>
      <c r="U250" s="2">
        <f t="shared" si="225"/>
        <v>2.6081999999999996</v>
      </c>
      <c r="V250" s="2">
        <f t="shared" si="226"/>
        <v>0.63787499999999997</v>
      </c>
      <c r="W250" s="2">
        <f t="shared" si="227"/>
        <v>0</v>
      </c>
      <c r="X250" s="2">
        <f t="shared" si="228"/>
        <v>928.19</v>
      </c>
      <c r="Y250" s="2">
        <f t="shared" si="229"/>
        <v>608.65</v>
      </c>
      <c r="Z250" s="2"/>
      <c r="AA250" s="2">
        <v>42244862</v>
      </c>
      <c r="AB250" s="2">
        <f t="shared" si="230"/>
        <v>234.03399999999999</v>
      </c>
      <c r="AC250" s="2">
        <f t="shared" si="231"/>
        <v>170.77</v>
      </c>
      <c r="AD250" s="2">
        <f>ROUND(((((ET250*1.25))-((EU250*1.25)))+AE250),6)</f>
        <v>40.712499999999999</v>
      </c>
      <c r="AE250" s="2">
        <f>ROUND(((EU250*1.25)),6)</f>
        <v>6.95</v>
      </c>
      <c r="AF250" s="2">
        <f>ROUND(((EV250*1.15)),6)</f>
        <v>22.551500000000001</v>
      </c>
      <c r="AG250" s="2">
        <f t="shared" si="235"/>
        <v>0</v>
      </c>
      <c r="AH250" s="2">
        <f>((EW250*1.15))</f>
        <v>2.76</v>
      </c>
      <c r="AI250" s="2">
        <f>((EX250*1.25))</f>
        <v>0.67500000000000004</v>
      </c>
      <c r="AJ250" s="2">
        <f t="shared" si="238"/>
        <v>0</v>
      </c>
      <c r="AK250" s="2">
        <v>222.95</v>
      </c>
      <c r="AL250" s="2">
        <v>170.77</v>
      </c>
      <c r="AM250" s="2">
        <v>32.57</v>
      </c>
      <c r="AN250" s="2">
        <v>5.56</v>
      </c>
      <c r="AO250" s="2">
        <v>19.61</v>
      </c>
      <c r="AP250" s="2">
        <v>0</v>
      </c>
      <c r="AQ250" s="2">
        <v>2.4</v>
      </c>
      <c r="AR250" s="2">
        <v>0.54</v>
      </c>
      <c r="AS250" s="2">
        <v>0</v>
      </c>
      <c r="AT250" s="2">
        <v>122</v>
      </c>
      <c r="AU250" s="2">
        <v>80</v>
      </c>
      <c r="AV250" s="2">
        <v>1</v>
      </c>
      <c r="AW250" s="2">
        <v>1</v>
      </c>
      <c r="AX250" s="2"/>
      <c r="AY250" s="2"/>
      <c r="AZ250" s="2">
        <v>1</v>
      </c>
      <c r="BA250" s="2">
        <v>27.29</v>
      </c>
      <c r="BB250" s="2">
        <v>9.3000000000000007</v>
      </c>
      <c r="BC250" s="2">
        <v>12.06</v>
      </c>
      <c r="BD250" s="2" t="s">
        <v>3</v>
      </c>
      <c r="BE250" s="2" t="s">
        <v>3</v>
      </c>
      <c r="BF250" s="2" t="s">
        <v>3</v>
      </c>
      <c r="BG250" s="2" t="s">
        <v>3</v>
      </c>
      <c r="BH250" s="2">
        <v>0</v>
      </c>
      <c r="BI250" s="2">
        <v>1</v>
      </c>
      <c r="BJ250" s="2" t="s">
        <v>228</v>
      </c>
      <c r="BK250" s="2"/>
      <c r="BL250" s="2"/>
      <c r="BM250" s="2">
        <v>8001</v>
      </c>
      <c r="BN250" s="2">
        <v>0</v>
      </c>
      <c r="BO250" s="2" t="s">
        <v>225</v>
      </c>
      <c r="BP250" s="2">
        <v>1</v>
      </c>
      <c r="BQ250" s="2">
        <v>2</v>
      </c>
      <c r="BR250" s="2">
        <v>0</v>
      </c>
      <c r="BS250" s="2">
        <v>27.29</v>
      </c>
      <c r="BT250" s="2">
        <v>1</v>
      </c>
      <c r="BU250" s="2">
        <v>1</v>
      </c>
      <c r="BV250" s="2">
        <v>1</v>
      </c>
      <c r="BW250" s="2">
        <v>1</v>
      </c>
      <c r="BX250" s="2">
        <v>1</v>
      </c>
      <c r="BY250" s="2" t="s">
        <v>3</v>
      </c>
      <c r="BZ250" s="2">
        <v>122</v>
      </c>
      <c r="CA250" s="2">
        <v>80</v>
      </c>
      <c r="CB250" s="2"/>
      <c r="CC250" s="2"/>
      <c r="CD250" s="2"/>
      <c r="CE250" s="2">
        <v>0</v>
      </c>
      <c r="CF250" s="2">
        <v>0</v>
      </c>
      <c r="CG250" s="2">
        <v>0</v>
      </c>
      <c r="CH250" s="2"/>
      <c r="CI250" s="2"/>
      <c r="CJ250" s="2"/>
      <c r="CK250" s="2"/>
      <c r="CL250" s="2"/>
      <c r="CM250" s="2">
        <v>0</v>
      </c>
      <c r="CN250" s="2" t="s">
        <v>575</v>
      </c>
      <c r="CO250" s="2">
        <v>0</v>
      </c>
      <c r="CP250" s="2">
        <f t="shared" si="239"/>
        <v>2885.59</v>
      </c>
      <c r="CQ250" s="2">
        <f t="shared" si="240"/>
        <v>2059.4862000000003</v>
      </c>
      <c r="CR250" s="2">
        <f t="shared" si="241"/>
        <v>378.62625000000003</v>
      </c>
      <c r="CS250" s="2">
        <f t="shared" si="242"/>
        <v>189.66550000000001</v>
      </c>
      <c r="CT250" s="2">
        <f t="shared" si="243"/>
        <v>615.43043499999999</v>
      </c>
      <c r="CU250" s="2">
        <f t="shared" si="244"/>
        <v>0</v>
      </c>
      <c r="CV250" s="2">
        <f t="shared" si="245"/>
        <v>2.76</v>
      </c>
      <c r="CW250" s="2">
        <f t="shared" si="246"/>
        <v>0.67500000000000004</v>
      </c>
      <c r="CX250" s="2">
        <f t="shared" si="247"/>
        <v>0</v>
      </c>
      <c r="CY250" s="2">
        <f t="shared" si="248"/>
        <v>928.18820000000005</v>
      </c>
      <c r="CZ250" s="2">
        <f t="shared" si="249"/>
        <v>608.64800000000002</v>
      </c>
      <c r="DA250" s="2"/>
      <c r="DB250" s="2"/>
      <c r="DC250" s="2" t="s">
        <v>3</v>
      </c>
      <c r="DD250" s="2" t="s">
        <v>3</v>
      </c>
      <c r="DE250" s="2" t="s">
        <v>33</v>
      </c>
      <c r="DF250" s="2" t="s">
        <v>33</v>
      </c>
      <c r="DG250" s="2" t="s">
        <v>34</v>
      </c>
      <c r="DH250" s="2" t="s">
        <v>3</v>
      </c>
      <c r="DI250" s="2" t="s">
        <v>34</v>
      </c>
      <c r="DJ250" s="2" t="s">
        <v>33</v>
      </c>
      <c r="DK250" s="2" t="s">
        <v>3</v>
      </c>
      <c r="DL250" s="2" t="s">
        <v>3</v>
      </c>
      <c r="DM250" s="2" t="s">
        <v>3</v>
      </c>
      <c r="DN250" s="2">
        <v>0</v>
      </c>
      <c r="DO250" s="2">
        <v>0</v>
      </c>
      <c r="DP250" s="2">
        <v>1</v>
      </c>
      <c r="DQ250" s="2">
        <v>1</v>
      </c>
      <c r="DR250" s="2"/>
      <c r="DS250" s="2"/>
      <c r="DT250" s="2"/>
      <c r="DU250" s="2">
        <v>1013</v>
      </c>
      <c r="DV250" s="2" t="s">
        <v>227</v>
      </c>
      <c r="DW250" s="2" t="s">
        <v>227</v>
      </c>
      <c r="DX250" s="2">
        <v>1</v>
      </c>
      <c r="DY250" s="2"/>
      <c r="DZ250" s="2"/>
      <c r="EA250" s="2"/>
      <c r="EB250" s="2"/>
      <c r="EC250" s="2"/>
      <c r="ED250" s="2"/>
      <c r="EE250" s="2">
        <v>42018649</v>
      </c>
      <c r="EF250" s="2">
        <v>2</v>
      </c>
      <c r="EG250" s="2" t="s">
        <v>35</v>
      </c>
      <c r="EH250" s="2">
        <v>0</v>
      </c>
      <c r="EI250" s="2" t="s">
        <v>3</v>
      </c>
      <c r="EJ250" s="2">
        <v>1</v>
      </c>
      <c r="EK250" s="2">
        <v>8001</v>
      </c>
      <c r="EL250" s="2" t="s">
        <v>60</v>
      </c>
      <c r="EM250" s="2" t="s">
        <v>61</v>
      </c>
      <c r="EN250" s="2"/>
      <c r="EO250" s="2" t="s">
        <v>38</v>
      </c>
      <c r="EP250" s="2"/>
      <c r="EQ250" s="2">
        <v>0</v>
      </c>
      <c r="ER250" s="2">
        <v>222.95</v>
      </c>
      <c r="ES250" s="2">
        <v>170.77</v>
      </c>
      <c r="ET250" s="2">
        <v>32.57</v>
      </c>
      <c r="EU250" s="2">
        <v>5.56</v>
      </c>
      <c r="EV250" s="2">
        <v>19.61</v>
      </c>
      <c r="EW250" s="2">
        <v>2.4</v>
      </c>
      <c r="EX250" s="2">
        <v>0.54</v>
      </c>
      <c r="EY250" s="2">
        <v>0</v>
      </c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>
        <v>0</v>
      </c>
      <c r="FR250" s="2">
        <f t="shared" si="250"/>
        <v>0</v>
      </c>
      <c r="FS250" s="2">
        <v>0</v>
      </c>
      <c r="FT250" s="2"/>
      <c r="FU250" s="2"/>
      <c r="FV250" s="2"/>
      <c r="FW250" s="2"/>
      <c r="FX250" s="2">
        <v>122</v>
      </c>
      <c r="FY250" s="2">
        <v>80</v>
      </c>
      <c r="FZ250" s="2"/>
      <c r="GA250" s="2" t="s">
        <v>3</v>
      </c>
      <c r="GB250" s="2"/>
      <c r="GC250" s="2"/>
      <c r="GD250" s="2">
        <v>1</v>
      </c>
      <c r="GE250" s="2"/>
      <c r="GF250" s="2">
        <v>1340408716</v>
      </c>
      <c r="GG250" s="2">
        <v>2</v>
      </c>
      <c r="GH250" s="2">
        <v>1</v>
      </c>
      <c r="GI250" s="2">
        <v>2</v>
      </c>
      <c r="GJ250" s="2">
        <v>0</v>
      </c>
      <c r="GK250" s="2">
        <v>0</v>
      </c>
      <c r="GL250" s="2">
        <f t="shared" si="251"/>
        <v>0</v>
      </c>
      <c r="GM250" s="2">
        <f t="shared" si="252"/>
        <v>4422.43</v>
      </c>
      <c r="GN250" s="2">
        <f t="shared" si="253"/>
        <v>4422.43</v>
      </c>
      <c r="GO250" s="2">
        <f t="shared" si="254"/>
        <v>0</v>
      </c>
      <c r="GP250" s="2">
        <f t="shared" si="255"/>
        <v>0</v>
      </c>
      <c r="GQ250" s="2"/>
      <c r="GR250" s="2">
        <v>0</v>
      </c>
      <c r="GS250" s="2">
        <v>3</v>
      </c>
      <c r="GT250" s="2">
        <v>0</v>
      </c>
      <c r="GU250" s="2" t="s">
        <v>3</v>
      </c>
      <c r="GV250" s="2">
        <f t="shared" si="256"/>
        <v>0</v>
      </c>
      <c r="GW250" s="2">
        <v>1</v>
      </c>
      <c r="GX250" s="2">
        <f t="shared" si="257"/>
        <v>0</v>
      </c>
      <c r="GY250" s="2"/>
      <c r="GZ250" s="2"/>
      <c r="HA250" s="2">
        <v>0</v>
      </c>
      <c r="HB250" s="2">
        <v>0</v>
      </c>
      <c r="HC250" s="2">
        <f t="shared" si="258"/>
        <v>0</v>
      </c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>
        <v>0</v>
      </c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x14ac:dyDescent="0.2">
      <c r="A251">
        <v>17</v>
      </c>
      <c r="B251">
        <v>1</v>
      </c>
      <c r="C251">
        <f>ROW(SmtRes!A506)</f>
        <v>506</v>
      </c>
      <c r="D251">
        <f>ROW(EtalonRes!A456)</f>
        <v>456</v>
      </c>
      <c r="E251" t="s">
        <v>229</v>
      </c>
      <c r="F251" t="s">
        <v>225</v>
      </c>
      <c r="G251" t="s">
        <v>295</v>
      </c>
      <c r="H251" t="s">
        <v>227</v>
      </c>
      <c r="I251">
        <v>0.94499999999999995</v>
      </c>
      <c r="J251">
        <v>0</v>
      </c>
      <c r="O251">
        <f t="shared" si="219"/>
        <v>2878.75</v>
      </c>
      <c r="P251">
        <f t="shared" si="220"/>
        <v>1857.46</v>
      </c>
      <c r="Q251">
        <f t="shared" si="221"/>
        <v>380.89</v>
      </c>
      <c r="R251">
        <f t="shared" si="222"/>
        <v>197.36</v>
      </c>
      <c r="S251">
        <f t="shared" si="223"/>
        <v>640.4</v>
      </c>
      <c r="T251">
        <f t="shared" si="224"/>
        <v>0</v>
      </c>
      <c r="U251">
        <f t="shared" si="225"/>
        <v>2.6081999999999996</v>
      </c>
      <c r="V251">
        <f t="shared" si="226"/>
        <v>0.63787499999999997</v>
      </c>
      <c r="W251">
        <f t="shared" si="227"/>
        <v>0</v>
      </c>
      <c r="X251">
        <f t="shared" si="228"/>
        <v>1022.07</v>
      </c>
      <c r="Y251">
        <f t="shared" si="229"/>
        <v>670.21</v>
      </c>
      <c r="AA251">
        <v>42244845</v>
      </c>
      <c r="AB251">
        <f t="shared" si="230"/>
        <v>234.03399999999999</v>
      </c>
      <c r="AC251">
        <f t="shared" si="231"/>
        <v>170.77</v>
      </c>
      <c r="AD251">
        <f>ROUND(((((ET251*1.25))-((EU251*1.25)))+AE251),6)</f>
        <v>40.712499999999999</v>
      </c>
      <c r="AE251">
        <f>ROUND(((EU251*1.25)),6)</f>
        <v>6.95</v>
      </c>
      <c r="AF251">
        <f>ROUND(((EV251*1.15)),6)</f>
        <v>22.551500000000001</v>
      </c>
      <c r="AG251">
        <f t="shared" si="235"/>
        <v>0</v>
      </c>
      <c r="AH251">
        <f>((EW251*1.15))</f>
        <v>2.76</v>
      </c>
      <c r="AI251">
        <f>((EX251*1.25))</f>
        <v>0.67500000000000004</v>
      </c>
      <c r="AJ251">
        <f t="shared" si="238"/>
        <v>0</v>
      </c>
      <c r="AK251">
        <v>222.95</v>
      </c>
      <c r="AL251">
        <v>170.77</v>
      </c>
      <c r="AM251">
        <v>32.57</v>
      </c>
      <c r="AN251">
        <v>5.56</v>
      </c>
      <c r="AO251">
        <v>19.61</v>
      </c>
      <c r="AP251">
        <v>0</v>
      </c>
      <c r="AQ251">
        <v>2.4</v>
      </c>
      <c r="AR251">
        <v>0.54</v>
      </c>
      <c r="AS251">
        <v>0</v>
      </c>
      <c r="AT251">
        <v>122</v>
      </c>
      <c r="AU251">
        <v>80</v>
      </c>
      <c r="AV251">
        <v>1</v>
      </c>
      <c r="AW251">
        <v>1</v>
      </c>
      <c r="AZ251">
        <v>1</v>
      </c>
      <c r="BA251">
        <v>30.05</v>
      </c>
      <c r="BB251">
        <v>9.9</v>
      </c>
      <c r="BC251">
        <v>11.51</v>
      </c>
      <c r="BD251" t="s">
        <v>3</v>
      </c>
      <c r="BE251" t="s">
        <v>3</v>
      </c>
      <c r="BF251" t="s">
        <v>3</v>
      </c>
      <c r="BG251" t="s">
        <v>3</v>
      </c>
      <c r="BH251">
        <v>0</v>
      </c>
      <c r="BI251">
        <v>1</v>
      </c>
      <c r="BJ251" t="s">
        <v>228</v>
      </c>
      <c r="BM251">
        <v>8001</v>
      </c>
      <c r="BN251">
        <v>0</v>
      </c>
      <c r="BO251" t="s">
        <v>225</v>
      </c>
      <c r="BP251">
        <v>1</v>
      </c>
      <c r="BQ251">
        <v>2</v>
      </c>
      <c r="BR251">
        <v>0</v>
      </c>
      <c r="BS251">
        <v>30.05</v>
      </c>
      <c r="BT251">
        <v>1</v>
      </c>
      <c r="BU251">
        <v>1</v>
      </c>
      <c r="BV251">
        <v>1</v>
      </c>
      <c r="BW251">
        <v>1</v>
      </c>
      <c r="BX251">
        <v>1</v>
      </c>
      <c r="BY251" t="s">
        <v>3</v>
      </c>
      <c r="BZ251">
        <v>122</v>
      </c>
      <c r="CA251">
        <v>80</v>
      </c>
      <c r="CE251">
        <v>0</v>
      </c>
      <c r="CF251">
        <v>0</v>
      </c>
      <c r="CG251">
        <v>0</v>
      </c>
      <c r="CM251">
        <v>0</v>
      </c>
      <c r="CN251" t="s">
        <v>575</v>
      </c>
      <c r="CO251">
        <v>0</v>
      </c>
      <c r="CP251">
        <f t="shared" si="239"/>
        <v>2878.75</v>
      </c>
      <c r="CQ251">
        <f t="shared" si="240"/>
        <v>1965.5627000000002</v>
      </c>
      <c r="CR251">
        <f t="shared" si="241"/>
        <v>403.05374999999998</v>
      </c>
      <c r="CS251">
        <f t="shared" si="242"/>
        <v>208.8475</v>
      </c>
      <c r="CT251">
        <f t="shared" si="243"/>
        <v>677.67257500000005</v>
      </c>
      <c r="CU251">
        <f t="shared" si="244"/>
        <v>0</v>
      </c>
      <c r="CV251">
        <f t="shared" si="245"/>
        <v>2.76</v>
      </c>
      <c r="CW251">
        <f t="shared" si="246"/>
        <v>0.67500000000000004</v>
      </c>
      <c r="CX251">
        <f t="shared" si="247"/>
        <v>0</v>
      </c>
      <c r="CY251">
        <f t="shared" si="248"/>
        <v>1022.0672</v>
      </c>
      <c r="CZ251">
        <f t="shared" si="249"/>
        <v>670.20800000000008</v>
      </c>
      <c r="DC251" t="s">
        <v>3</v>
      </c>
      <c r="DD251" t="s">
        <v>3</v>
      </c>
      <c r="DE251" t="s">
        <v>33</v>
      </c>
      <c r="DF251" t="s">
        <v>33</v>
      </c>
      <c r="DG251" t="s">
        <v>34</v>
      </c>
      <c r="DH251" t="s">
        <v>3</v>
      </c>
      <c r="DI251" t="s">
        <v>34</v>
      </c>
      <c r="DJ251" t="s">
        <v>33</v>
      </c>
      <c r="DK251" t="s">
        <v>3</v>
      </c>
      <c r="DL251" t="s">
        <v>3</v>
      </c>
      <c r="DM251" t="s">
        <v>3</v>
      </c>
      <c r="DN251">
        <v>0</v>
      </c>
      <c r="DO251">
        <v>0</v>
      </c>
      <c r="DP251">
        <v>1</v>
      </c>
      <c r="DQ251">
        <v>1</v>
      </c>
      <c r="DU251">
        <v>1013</v>
      </c>
      <c r="DV251" t="s">
        <v>227</v>
      </c>
      <c r="DW251" t="s">
        <v>227</v>
      </c>
      <c r="DX251">
        <v>1</v>
      </c>
      <c r="EE251">
        <v>42018649</v>
      </c>
      <c r="EF251">
        <v>2</v>
      </c>
      <c r="EG251" t="s">
        <v>35</v>
      </c>
      <c r="EH251">
        <v>0</v>
      </c>
      <c r="EI251" t="s">
        <v>3</v>
      </c>
      <c r="EJ251">
        <v>1</v>
      </c>
      <c r="EK251">
        <v>8001</v>
      </c>
      <c r="EL251" t="s">
        <v>60</v>
      </c>
      <c r="EM251" t="s">
        <v>61</v>
      </c>
      <c r="EO251" t="s">
        <v>38</v>
      </c>
      <c r="EQ251">
        <v>0</v>
      </c>
      <c r="ER251">
        <v>222.95</v>
      </c>
      <c r="ES251">
        <v>170.77</v>
      </c>
      <c r="ET251">
        <v>32.57</v>
      </c>
      <c r="EU251">
        <v>5.56</v>
      </c>
      <c r="EV251">
        <v>19.61</v>
      </c>
      <c r="EW251">
        <v>2.4</v>
      </c>
      <c r="EX251">
        <v>0.54</v>
      </c>
      <c r="EY251">
        <v>0</v>
      </c>
      <c r="FQ251">
        <v>0</v>
      </c>
      <c r="FR251">
        <f t="shared" si="250"/>
        <v>0</v>
      </c>
      <c r="FS251">
        <v>0</v>
      </c>
      <c r="FX251">
        <v>122</v>
      </c>
      <c r="FY251">
        <v>80</v>
      </c>
      <c r="GA251" t="s">
        <v>3</v>
      </c>
      <c r="GD251">
        <v>1</v>
      </c>
      <c r="GF251">
        <v>1340408716</v>
      </c>
      <c r="GG251">
        <v>2</v>
      </c>
      <c r="GH251">
        <v>1</v>
      </c>
      <c r="GI251">
        <v>2</v>
      </c>
      <c r="GJ251">
        <v>0</v>
      </c>
      <c r="GK251">
        <v>0</v>
      </c>
      <c r="GL251">
        <f t="shared" si="251"/>
        <v>0</v>
      </c>
      <c r="GM251">
        <f t="shared" si="252"/>
        <v>4571.03</v>
      </c>
      <c r="GN251">
        <f t="shared" si="253"/>
        <v>4571.03</v>
      </c>
      <c r="GO251">
        <f t="shared" si="254"/>
        <v>0</v>
      </c>
      <c r="GP251">
        <f t="shared" si="255"/>
        <v>0</v>
      </c>
      <c r="GR251">
        <v>0</v>
      </c>
      <c r="GS251">
        <v>3</v>
      </c>
      <c r="GT251">
        <v>0</v>
      </c>
      <c r="GU251" t="s">
        <v>3</v>
      </c>
      <c r="GV251">
        <f t="shared" si="256"/>
        <v>0</v>
      </c>
      <c r="GW251">
        <v>1</v>
      </c>
      <c r="GX251">
        <f t="shared" si="257"/>
        <v>0</v>
      </c>
      <c r="HA251">
        <v>0</v>
      </c>
      <c r="HB251">
        <v>0</v>
      </c>
      <c r="HC251">
        <f t="shared" si="258"/>
        <v>0</v>
      </c>
      <c r="IK251">
        <v>0</v>
      </c>
    </row>
    <row r="252" spans="1:255" x14ac:dyDescent="0.2">
      <c r="A252" s="2">
        <v>17</v>
      </c>
      <c r="B252" s="2">
        <v>1</v>
      </c>
      <c r="C252" s="2">
        <f>ROW(SmtRes!A516)</f>
        <v>516</v>
      </c>
      <c r="D252" s="2">
        <f>ROW(EtalonRes!A464)</f>
        <v>464</v>
      </c>
      <c r="E252" s="2" t="s">
        <v>104</v>
      </c>
      <c r="F252" s="2" t="s">
        <v>230</v>
      </c>
      <c r="G252" s="2" t="s">
        <v>231</v>
      </c>
      <c r="H252" s="2" t="s">
        <v>232</v>
      </c>
      <c r="I252" s="2">
        <f>ROUND(0.945/100,9)</f>
        <v>9.4500000000000001E-3</v>
      </c>
      <c r="J252" s="2">
        <v>0</v>
      </c>
      <c r="K252" s="2"/>
      <c r="L252" s="2"/>
      <c r="M252" s="2"/>
      <c r="N252" s="2"/>
      <c r="O252" s="2">
        <f t="shared" ref="O252:O283" si="264">ROUND(CP252,2)</f>
        <v>3901.26</v>
      </c>
      <c r="P252" s="2">
        <f t="shared" ref="P252:P283" si="265">ROUND(CQ252*I252,2)</f>
        <v>3309.58</v>
      </c>
      <c r="Q252" s="2">
        <f t="shared" ref="Q252:Q283" si="266">ROUND(CR252*I252,2)</f>
        <v>175.29</v>
      </c>
      <c r="R252" s="2">
        <f t="shared" ref="R252:R283" si="267">ROUND(CS252*I252,2)</f>
        <v>78.33</v>
      </c>
      <c r="S252" s="2">
        <f t="shared" ref="S252:S283" si="268">ROUND(CT252*I252,2)</f>
        <v>416.39</v>
      </c>
      <c r="T252" s="2">
        <f t="shared" ref="T252:T283" si="269">ROUND(CU252*I252,2)</f>
        <v>0</v>
      </c>
      <c r="U252" s="2">
        <f t="shared" ref="U252:U283" si="270">CV252*I252</f>
        <v>1.9561499999999998</v>
      </c>
      <c r="V252" s="2">
        <f t="shared" ref="V252:V283" si="271">CW252*I252</f>
        <v>0.21262500000000001</v>
      </c>
      <c r="W252" s="2">
        <f t="shared" ref="W252:W283" si="272">ROUND(CX252*I252,2)</f>
        <v>0</v>
      </c>
      <c r="X252" s="2">
        <f t="shared" ref="X252:X283" si="273">ROUND(CY252,2)</f>
        <v>519.46</v>
      </c>
      <c r="Y252" s="2">
        <f t="shared" ref="Y252:Y283" si="274">ROUND(CZ252,2)</f>
        <v>321.57</v>
      </c>
      <c r="Z252" s="2"/>
      <c r="AA252" s="2">
        <v>42244862</v>
      </c>
      <c r="AB252" s="2">
        <f t="shared" ref="AB252:AB283" si="275">ROUND((AC252+AD252+AF252),6)</f>
        <v>59193.252500000002</v>
      </c>
      <c r="AC252" s="2">
        <f t="shared" ref="AC252:AC285" si="276">ROUND((ES252),6)</f>
        <v>55590.49</v>
      </c>
      <c r="AD252" s="2">
        <f>ROUND(((((ET252*1.25))-((EU252*1.25)))+AE252),6)</f>
        <v>1988.1624999999999</v>
      </c>
      <c r="AE252" s="2">
        <f>ROUND(((EU252*1.25)),6)</f>
        <v>303.75</v>
      </c>
      <c r="AF252" s="2">
        <f>ROUND(((EV252*1.15)),6)</f>
        <v>1614.6</v>
      </c>
      <c r="AG252" s="2">
        <f t="shared" ref="AG252:AG283" si="277">ROUND((AP252),6)</f>
        <v>0</v>
      </c>
      <c r="AH252" s="2">
        <f>((EW252*1.15))</f>
        <v>206.99999999999997</v>
      </c>
      <c r="AI252" s="2">
        <f>((EX252*1.25))</f>
        <v>22.5</v>
      </c>
      <c r="AJ252" s="2">
        <f t="shared" ref="AJ252:AJ283" si="278">(AS252)</f>
        <v>0</v>
      </c>
      <c r="AK252" s="2">
        <v>58585.02</v>
      </c>
      <c r="AL252" s="2">
        <v>55590.49</v>
      </c>
      <c r="AM252" s="2">
        <v>1590.53</v>
      </c>
      <c r="AN252" s="2">
        <v>243</v>
      </c>
      <c r="AO252" s="2">
        <v>1404</v>
      </c>
      <c r="AP252" s="2">
        <v>0</v>
      </c>
      <c r="AQ252" s="2">
        <v>180</v>
      </c>
      <c r="AR252" s="2">
        <v>18</v>
      </c>
      <c r="AS252" s="2">
        <v>0</v>
      </c>
      <c r="AT252" s="2">
        <v>105</v>
      </c>
      <c r="AU252" s="2">
        <v>65</v>
      </c>
      <c r="AV252" s="2">
        <v>1</v>
      </c>
      <c r="AW252" s="2">
        <v>1</v>
      </c>
      <c r="AX252" s="2"/>
      <c r="AY252" s="2"/>
      <c r="AZ252" s="2">
        <v>1</v>
      </c>
      <c r="BA252" s="2">
        <v>27.29</v>
      </c>
      <c r="BB252" s="2">
        <v>9.33</v>
      </c>
      <c r="BC252" s="2">
        <v>6.3</v>
      </c>
      <c r="BD252" s="2" t="s">
        <v>3</v>
      </c>
      <c r="BE252" s="2" t="s">
        <v>3</v>
      </c>
      <c r="BF252" s="2" t="s">
        <v>3</v>
      </c>
      <c r="BG252" s="2" t="s">
        <v>3</v>
      </c>
      <c r="BH252" s="2">
        <v>0</v>
      </c>
      <c r="BI252" s="2">
        <v>1</v>
      </c>
      <c r="BJ252" s="2" t="s">
        <v>233</v>
      </c>
      <c r="BK252" s="2"/>
      <c r="BL252" s="2"/>
      <c r="BM252" s="2">
        <v>6001</v>
      </c>
      <c r="BN252" s="2">
        <v>0</v>
      </c>
      <c r="BO252" s="2" t="s">
        <v>230</v>
      </c>
      <c r="BP252" s="2">
        <v>1</v>
      </c>
      <c r="BQ252" s="2">
        <v>2</v>
      </c>
      <c r="BR252" s="2">
        <v>0</v>
      </c>
      <c r="BS252" s="2">
        <v>27.29</v>
      </c>
      <c r="BT252" s="2">
        <v>1</v>
      </c>
      <c r="BU252" s="2">
        <v>1</v>
      </c>
      <c r="BV252" s="2">
        <v>1</v>
      </c>
      <c r="BW252" s="2">
        <v>1</v>
      </c>
      <c r="BX252" s="2">
        <v>1</v>
      </c>
      <c r="BY252" s="2" t="s">
        <v>3</v>
      </c>
      <c r="BZ252" s="2">
        <v>105</v>
      </c>
      <c r="CA252" s="2">
        <v>65</v>
      </c>
      <c r="CB252" s="2"/>
      <c r="CC252" s="2"/>
      <c r="CD252" s="2"/>
      <c r="CE252" s="2">
        <v>0</v>
      </c>
      <c r="CF252" s="2">
        <v>0</v>
      </c>
      <c r="CG252" s="2">
        <v>0</v>
      </c>
      <c r="CH252" s="2"/>
      <c r="CI252" s="2"/>
      <c r="CJ252" s="2"/>
      <c r="CK252" s="2"/>
      <c r="CL252" s="2"/>
      <c r="CM252" s="2">
        <v>0</v>
      </c>
      <c r="CN252" s="2" t="s">
        <v>575</v>
      </c>
      <c r="CO252" s="2">
        <v>0</v>
      </c>
      <c r="CP252" s="2">
        <f t="shared" ref="CP252:CP283" si="279">(P252+Q252+S252)</f>
        <v>3901.2599999999998</v>
      </c>
      <c r="CQ252" s="2">
        <f t="shared" ref="CQ252:CQ283" si="280">AC252*BC252</f>
        <v>350220.087</v>
      </c>
      <c r="CR252" s="2">
        <f t="shared" ref="CR252:CR283" si="281">AD252*BB252</f>
        <v>18549.556124999999</v>
      </c>
      <c r="CS252" s="2">
        <f t="shared" ref="CS252:CS283" si="282">AE252*BS252</f>
        <v>8289.3374999999996</v>
      </c>
      <c r="CT252" s="2">
        <f t="shared" ref="CT252:CT283" si="283">AF252*BA252</f>
        <v>44062.433999999994</v>
      </c>
      <c r="CU252" s="2">
        <f t="shared" ref="CU252:CU283" si="284">AG252</f>
        <v>0</v>
      </c>
      <c r="CV252" s="2">
        <f t="shared" ref="CV252:CV283" si="285">AH252</f>
        <v>206.99999999999997</v>
      </c>
      <c r="CW252" s="2">
        <f t="shared" ref="CW252:CW283" si="286">AI252</f>
        <v>22.5</v>
      </c>
      <c r="CX252" s="2">
        <f t="shared" ref="CX252:CX283" si="287">AJ252</f>
        <v>0</v>
      </c>
      <c r="CY252" s="2">
        <f t="shared" ref="CY252:CY283" si="288">(((S252+R252)*AT252)/100)</f>
        <v>519.45600000000002</v>
      </c>
      <c r="CZ252" s="2">
        <f t="shared" ref="CZ252:CZ283" si="289">(((S252+R252)*AU252)/100)</f>
        <v>321.56799999999998</v>
      </c>
      <c r="DA252" s="2"/>
      <c r="DB252" s="2"/>
      <c r="DC252" s="2" t="s">
        <v>3</v>
      </c>
      <c r="DD252" s="2" t="s">
        <v>3</v>
      </c>
      <c r="DE252" s="2" t="s">
        <v>33</v>
      </c>
      <c r="DF252" s="2" t="s">
        <v>33</v>
      </c>
      <c r="DG252" s="2" t="s">
        <v>34</v>
      </c>
      <c r="DH252" s="2" t="s">
        <v>3</v>
      </c>
      <c r="DI252" s="2" t="s">
        <v>34</v>
      </c>
      <c r="DJ252" s="2" t="s">
        <v>33</v>
      </c>
      <c r="DK252" s="2" t="s">
        <v>3</v>
      </c>
      <c r="DL252" s="2" t="s">
        <v>3</v>
      </c>
      <c r="DM252" s="2" t="s">
        <v>3</v>
      </c>
      <c r="DN252" s="2">
        <v>0</v>
      </c>
      <c r="DO252" s="2">
        <v>0</v>
      </c>
      <c r="DP252" s="2">
        <v>1</v>
      </c>
      <c r="DQ252" s="2">
        <v>1</v>
      </c>
      <c r="DR252" s="2"/>
      <c r="DS252" s="2"/>
      <c r="DT252" s="2"/>
      <c r="DU252" s="2">
        <v>1013</v>
      </c>
      <c r="DV252" s="2" t="s">
        <v>232</v>
      </c>
      <c r="DW252" s="2" t="s">
        <v>232</v>
      </c>
      <c r="DX252" s="2">
        <v>1</v>
      </c>
      <c r="DY252" s="2"/>
      <c r="DZ252" s="2"/>
      <c r="EA252" s="2"/>
      <c r="EB252" s="2"/>
      <c r="EC252" s="2"/>
      <c r="ED252" s="2"/>
      <c r="EE252" s="2">
        <v>42018638</v>
      </c>
      <c r="EF252" s="2">
        <v>2</v>
      </c>
      <c r="EG252" s="2" t="s">
        <v>35</v>
      </c>
      <c r="EH252" s="2">
        <v>0</v>
      </c>
      <c r="EI252" s="2" t="s">
        <v>3</v>
      </c>
      <c r="EJ252" s="2">
        <v>1</v>
      </c>
      <c r="EK252" s="2">
        <v>6001</v>
      </c>
      <c r="EL252" s="2" t="s">
        <v>234</v>
      </c>
      <c r="EM252" s="2" t="s">
        <v>235</v>
      </c>
      <c r="EN252" s="2"/>
      <c r="EO252" s="2" t="s">
        <v>38</v>
      </c>
      <c r="EP252" s="2"/>
      <c r="EQ252" s="2">
        <v>0</v>
      </c>
      <c r="ER252" s="2">
        <v>58585.02</v>
      </c>
      <c r="ES252" s="2">
        <v>55590.49</v>
      </c>
      <c r="ET252" s="2">
        <v>1590.53</v>
      </c>
      <c r="EU252" s="2">
        <v>243</v>
      </c>
      <c r="EV252" s="2">
        <v>1404</v>
      </c>
      <c r="EW252" s="2">
        <v>180</v>
      </c>
      <c r="EX252" s="2">
        <v>18</v>
      </c>
      <c r="EY252" s="2">
        <v>0</v>
      </c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>
        <v>0</v>
      </c>
      <c r="FR252" s="2">
        <f t="shared" ref="FR252:FR283" si="290">ROUND(IF(AND(BH252=3,BI252=3),P252,0),2)</f>
        <v>0</v>
      </c>
      <c r="FS252" s="2">
        <v>0</v>
      </c>
      <c r="FT252" s="2"/>
      <c r="FU252" s="2"/>
      <c r="FV252" s="2"/>
      <c r="FW252" s="2"/>
      <c r="FX252" s="2">
        <v>105</v>
      </c>
      <c r="FY252" s="2">
        <v>65</v>
      </c>
      <c r="FZ252" s="2"/>
      <c r="GA252" s="2" t="s">
        <v>3</v>
      </c>
      <c r="GB252" s="2"/>
      <c r="GC252" s="2"/>
      <c r="GD252" s="2">
        <v>1</v>
      </c>
      <c r="GE252" s="2"/>
      <c r="GF252" s="2">
        <v>-263137105</v>
      </c>
      <c r="GG252" s="2">
        <v>2</v>
      </c>
      <c r="GH252" s="2">
        <v>1</v>
      </c>
      <c r="GI252" s="2">
        <v>2</v>
      </c>
      <c r="GJ252" s="2">
        <v>0</v>
      </c>
      <c r="GK252" s="2">
        <v>0</v>
      </c>
      <c r="GL252" s="2">
        <f t="shared" ref="GL252:GL283" si="291">ROUND(IF(AND(BH252=3,BI252=3,FS252&lt;&gt;0),P252,0),2)</f>
        <v>0</v>
      </c>
      <c r="GM252" s="2">
        <f t="shared" ref="GM252:GM283" si="292">ROUND(O252+X252+Y252,2)+GX252</f>
        <v>4742.29</v>
      </c>
      <c r="GN252" s="2">
        <f t="shared" ref="GN252:GN283" si="293">IF(OR(BI252=0,BI252=1),ROUND(O252+X252+Y252,2),0)</f>
        <v>4742.29</v>
      </c>
      <c r="GO252" s="2">
        <f t="shared" ref="GO252:GO283" si="294">IF(BI252=2,ROUND(O252+X252+Y252,2),0)</f>
        <v>0</v>
      </c>
      <c r="GP252" s="2">
        <f t="shared" ref="GP252:GP283" si="295">IF(BI252=4,ROUND(O252+X252+Y252,2)+GX252,0)</f>
        <v>0</v>
      </c>
      <c r="GQ252" s="2"/>
      <c r="GR252" s="2">
        <v>0</v>
      </c>
      <c r="GS252" s="2">
        <v>3</v>
      </c>
      <c r="GT252" s="2">
        <v>0</v>
      </c>
      <c r="GU252" s="2" t="s">
        <v>3</v>
      </c>
      <c r="GV252" s="2">
        <f t="shared" ref="GV252:GV283" si="296">ROUND((GT252),6)</f>
        <v>0</v>
      </c>
      <c r="GW252" s="2">
        <v>1</v>
      </c>
      <c r="GX252" s="2">
        <f t="shared" ref="GX252:GX283" si="297">ROUND(HC252*I252,2)</f>
        <v>0</v>
      </c>
      <c r="GY252" s="2"/>
      <c r="GZ252" s="2"/>
      <c r="HA252" s="2">
        <v>0</v>
      </c>
      <c r="HB252" s="2">
        <v>0</v>
      </c>
      <c r="HC252" s="2">
        <f t="shared" ref="HC252:HC283" si="298">GV252*GW252</f>
        <v>0</v>
      </c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>
        <v>0</v>
      </c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x14ac:dyDescent="0.2">
      <c r="A253">
        <v>17</v>
      </c>
      <c r="B253">
        <v>1</v>
      </c>
      <c r="C253">
        <f>ROW(SmtRes!A526)</f>
        <v>526</v>
      </c>
      <c r="D253">
        <f>ROW(EtalonRes!A472)</f>
        <v>472</v>
      </c>
      <c r="E253" t="s">
        <v>104</v>
      </c>
      <c r="F253" t="s">
        <v>230</v>
      </c>
      <c r="G253" t="s">
        <v>231</v>
      </c>
      <c r="H253" t="s">
        <v>232</v>
      </c>
      <c r="I253">
        <f>ROUND(0.945/100,9)</f>
        <v>9.4500000000000001E-3</v>
      </c>
      <c r="J253">
        <v>0</v>
      </c>
      <c r="O253">
        <f t="shared" si="264"/>
        <v>3940.94</v>
      </c>
      <c r="P253">
        <f t="shared" si="265"/>
        <v>3299.07</v>
      </c>
      <c r="Q253">
        <f t="shared" si="266"/>
        <v>183.37</v>
      </c>
      <c r="R253">
        <f t="shared" si="267"/>
        <v>86.26</v>
      </c>
      <c r="S253">
        <f t="shared" si="268"/>
        <v>458.5</v>
      </c>
      <c r="T253">
        <f t="shared" si="269"/>
        <v>0</v>
      </c>
      <c r="U253">
        <f t="shared" si="270"/>
        <v>1.9561499999999998</v>
      </c>
      <c r="V253">
        <f t="shared" si="271"/>
        <v>0.21262500000000001</v>
      </c>
      <c r="W253">
        <f t="shared" si="272"/>
        <v>0</v>
      </c>
      <c r="X253">
        <f t="shared" si="273"/>
        <v>572</v>
      </c>
      <c r="Y253">
        <f t="shared" si="274"/>
        <v>354.09</v>
      </c>
      <c r="AA253">
        <v>42244845</v>
      </c>
      <c r="AB253">
        <f t="shared" si="275"/>
        <v>59193.252500000002</v>
      </c>
      <c r="AC253">
        <f t="shared" si="276"/>
        <v>55590.49</v>
      </c>
      <c r="AD253">
        <f>ROUND(((((ET253*1.25))-((EU253*1.25)))+AE253),6)</f>
        <v>1988.1624999999999</v>
      </c>
      <c r="AE253">
        <f>ROUND(((EU253*1.25)),6)</f>
        <v>303.75</v>
      </c>
      <c r="AF253">
        <f>ROUND(((EV253*1.15)),6)</f>
        <v>1614.6</v>
      </c>
      <c r="AG253">
        <f t="shared" si="277"/>
        <v>0</v>
      </c>
      <c r="AH253">
        <f>((EW253*1.15))</f>
        <v>206.99999999999997</v>
      </c>
      <c r="AI253">
        <f>((EX253*1.25))</f>
        <v>22.5</v>
      </c>
      <c r="AJ253">
        <f t="shared" si="278"/>
        <v>0</v>
      </c>
      <c r="AK253">
        <v>58585.02</v>
      </c>
      <c r="AL253">
        <v>55590.49</v>
      </c>
      <c r="AM253">
        <v>1590.53</v>
      </c>
      <c r="AN253">
        <v>243</v>
      </c>
      <c r="AO253">
        <v>1404</v>
      </c>
      <c r="AP253">
        <v>0</v>
      </c>
      <c r="AQ253">
        <v>180</v>
      </c>
      <c r="AR253">
        <v>18</v>
      </c>
      <c r="AS253">
        <v>0</v>
      </c>
      <c r="AT253">
        <v>105</v>
      </c>
      <c r="AU253">
        <v>65</v>
      </c>
      <c r="AV253">
        <v>1</v>
      </c>
      <c r="AW253">
        <v>1</v>
      </c>
      <c r="AZ253">
        <v>1</v>
      </c>
      <c r="BA253">
        <v>30.05</v>
      </c>
      <c r="BB253">
        <v>9.76</v>
      </c>
      <c r="BC253">
        <v>6.28</v>
      </c>
      <c r="BD253" t="s">
        <v>3</v>
      </c>
      <c r="BE253" t="s">
        <v>3</v>
      </c>
      <c r="BF253" t="s">
        <v>3</v>
      </c>
      <c r="BG253" t="s">
        <v>3</v>
      </c>
      <c r="BH253">
        <v>0</v>
      </c>
      <c r="BI253">
        <v>1</v>
      </c>
      <c r="BJ253" t="s">
        <v>233</v>
      </c>
      <c r="BM253">
        <v>6001</v>
      </c>
      <c r="BN253">
        <v>0</v>
      </c>
      <c r="BO253" t="s">
        <v>230</v>
      </c>
      <c r="BP253">
        <v>1</v>
      </c>
      <c r="BQ253">
        <v>2</v>
      </c>
      <c r="BR253">
        <v>0</v>
      </c>
      <c r="BS253">
        <v>30.05</v>
      </c>
      <c r="BT253">
        <v>1</v>
      </c>
      <c r="BU253">
        <v>1</v>
      </c>
      <c r="BV253">
        <v>1</v>
      </c>
      <c r="BW253">
        <v>1</v>
      </c>
      <c r="BX253">
        <v>1</v>
      </c>
      <c r="BY253" t="s">
        <v>3</v>
      </c>
      <c r="BZ253">
        <v>105</v>
      </c>
      <c r="CA253">
        <v>65</v>
      </c>
      <c r="CE253">
        <v>0</v>
      </c>
      <c r="CF253">
        <v>0</v>
      </c>
      <c r="CG253">
        <v>0</v>
      </c>
      <c r="CM253">
        <v>0</v>
      </c>
      <c r="CN253" t="s">
        <v>575</v>
      </c>
      <c r="CO253">
        <v>0</v>
      </c>
      <c r="CP253">
        <f t="shared" si="279"/>
        <v>3940.94</v>
      </c>
      <c r="CQ253">
        <f t="shared" si="280"/>
        <v>349108.27720000001</v>
      </c>
      <c r="CR253">
        <f t="shared" si="281"/>
        <v>19404.466</v>
      </c>
      <c r="CS253">
        <f t="shared" si="282"/>
        <v>9127.6875</v>
      </c>
      <c r="CT253">
        <f t="shared" si="283"/>
        <v>48518.729999999996</v>
      </c>
      <c r="CU253">
        <f t="shared" si="284"/>
        <v>0</v>
      </c>
      <c r="CV253">
        <f t="shared" si="285"/>
        <v>206.99999999999997</v>
      </c>
      <c r="CW253">
        <f t="shared" si="286"/>
        <v>22.5</v>
      </c>
      <c r="CX253">
        <f t="shared" si="287"/>
        <v>0</v>
      </c>
      <c r="CY253">
        <f t="shared" si="288"/>
        <v>571.99799999999993</v>
      </c>
      <c r="CZ253">
        <f t="shared" si="289"/>
        <v>354.09399999999999</v>
      </c>
      <c r="DC253" t="s">
        <v>3</v>
      </c>
      <c r="DD253" t="s">
        <v>3</v>
      </c>
      <c r="DE253" t="s">
        <v>33</v>
      </c>
      <c r="DF253" t="s">
        <v>33</v>
      </c>
      <c r="DG253" t="s">
        <v>34</v>
      </c>
      <c r="DH253" t="s">
        <v>3</v>
      </c>
      <c r="DI253" t="s">
        <v>34</v>
      </c>
      <c r="DJ253" t="s">
        <v>33</v>
      </c>
      <c r="DK253" t="s">
        <v>3</v>
      </c>
      <c r="DL253" t="s">
        <v>3</v>
      </c>
      <c r="DM253" t="s">
        <v>3</v>
      </c>
      <c r="DN253">
        <v>0</v>
      </c>
      <c r="DO253">
        <v>0</v>
      </c>
      <c r="DP253">
        <v>1</v>
      </c>
      <c r="DQ253">
        <v>1</v>
      </c>
      <c r="DU253">
        <v>1013</v>
      </c>
      <c r="DV253" t="s">
        <v>232</v>
      </c>
      <c r="DW253" t="s">
        <v>232</v>
      </c>
      <c r="DX253">
        <v>1</v>
      </c>
      <c r="EE253">
        <v>42018638</v>
      </c>
      <c r="EF253">
        <v>2</v>
      </c>
      <c r="EG253" t="s">
        <v>35</v>
      </c>
      <c r="EH253">
        <v>0</v>
      </c>
      <c r="EI253" t="s">
        <v>3</v>
      </c>
      <c r="EJ253">
        <v>1</v>
      </c>
      <c r="EK253">
        <v>6001</v>
      </c>
      <c r="EL253" t="s">
        <v>234</v>
      </c>
      <c r="EM253" t="s">
        <v>235</v>
      </c>
      <c r="EO253" t="s">
        <v>38</v>
      </c>
      <c r="EQ253">
        <v>0</v>
      </c>
      <c r="ER253">
        <v>58585.02</v>
      </c>
      <c r="ES253">
        <v>55590.49</v>
      </c>
      <c r="ET253">
        <v>1590.53</v>
      </c>
      <c r="EU253">
        <v>243</v>
      </c>
      <c r="EV253">
        <v>1404</v>
      </c>
      <c r="EW253">
        <v>180</v>
      </c>
      <c r="EX253">
        <v>18</v>
      </c>
      <c r="EY253">
        <v>0</v>
      </c>
      <c r="FQ253">
        <v>0</v>
      </c>
      <c r="FR253">
        <f t="shared" si="290"/>
        <v>0</v>
      </c>
      <c r="FS253">
        <v>0</v>
      </c>
      <c r="FX253">
        <v>105</v>
      </c>
      <c r="FY253">
        <v>65</v>
      </c>
      <c r="GA253" t="s">
        <v>3</v>
      </c>
      <c r="GD253">
        <v>1</v>
      </c>
      <c r="GF253">
        <v>-263137105</v>
      </c>
      <c r="GG253">
        <v>2</v>
      </c>
      <c r="GH253">
        <v>1</v>
      </c>
      <c r="GI253">
        <v>2</v>
      </c>
      <c r="GJ253">
        <v>0</v>
      </c>
      <c r="GK253">
        <v>0</v>
      </c>
      <c r="GL253">
        <f t="shared" si="291"/>
        <v>0</v>
      </c>
      <c r="GM253">
        <f t="shared" si="292"/>
        <v>4867.03</v>
      </c>
      <c r="GN253">
        <f t="shared" si="293"/>
        <v>4867.03</v>
      </c>
      <c r="GO253">
        <f t="shared" si="294"/>
        <v>0</v>
      </c>
      <c r="GP253">
        <f t="shared" si="295"/>
        <v>0</v>
      </c>
      <c r="GR253">
        <v>0</v>
      </c>
      <c r="GS253">
        <v>3</v>
      </c>
      <c r="GT253">
        <v>0</v>
      </c>
      <c r="GU253" t="s">
        <v>3</v>
      </c>
      <c r="GV253">
        <f t="shared" si="296"/>
        <v>0</v>
      </c>
      <c r="GW253">
        <v>1</v>
      </c>
      <c r="GX253">
        <f t="shared" si="297"/>
        <v>0</v>
      </c>
      <c r="HA253">
        <v>0</v>
      </c>
      <c r="HB253">
        <v>0</v>
      </c>
      <c r="HC253">
        <f t="shared" si="298"/>
        <v>0</v>
      </c>
      <c r="IK253">
        <v>0</v>
      </c>
    </row>
    <row r="254" spans="1:255" x14ac:dyDescent="0.2">
      <c r="A254" s="2">
        <v>18</v>
      </c>
      <c r="B254" s="2">
        <v>1</v>
      </c>
      <c r="C254" s="2">
        <v>515</v>
      </c>
      <c r="D254" s="2"/>
      <c r="E254" s="2" t="s">
        <v>248</v>
      </c>
      <c r="F254" s="2" t="s">
        <v>237</v>
      </c>
      <c r="G254" s="2" t="s">
        <v>238</v>
      </c>
      <c r="H254" s="2" t="s">
        <v>209</v>
      </c>
      <c r="I254" s="2">
        <f>I252*J254</f>
        <v>-0.96389999999999998</v>
      </c>
      <c r="J254" s="2">
        <v>-102</v>
      </c>
      <c r="K254" s="2"/>
      <c r="L254" s="2"/>
      <c r="M254" s="2"/>
      <c r="N254" s="2"/>
      <c r="O254" s="2">
        <f t="shared" si="264"/>
        <v>-3167.76</v>
      </c>
      <c r="P254" s="2">
        <f t="shared" si="265"/>
        <v>-3167.76</v>
      </c>
      <c r="Q254" s="2">
        <f t="shared" si="266"/>
        <v>0</v>
      </c>
      <c r="R254" s="2">
        <f t="shared" si="267"/>
        <v>0</v>
      </c>
      <c r="S254" s="2">
        <f t="shared" si="268"/>
        <v>0</v>
      </c>
      <c r="T254" s="2">
        <f t="shared" si="269"/>
        <v>0</v>
      </c>
      <c r="U254" s="2">
        <f t="shared" si="270"/>
        <v>0</v>
      </c>
      <c r="V254" s="2">
        <f t="shared" si="271"/>
        <v>0</v>
      </c>
      <c r="W254" s="2">
        <f t="shared" si="272"/>
        <v>-63.34</v>
      </c>
      <c r="X254" s="2">
        <f t="shared" si="273"/>
        <v>0</v>
      </c>
      <c r="Y254" s="2">
        <f t="shared" si="274"/>
        <v>0</v>
      </c>
      <c r="Z254" s="2"/>
      <c r="AA254" s="2">
        <v>42244862</v>
      </c>
      <c r="AB254" s="2">
        <f t="shared" si="275"/>
        <v>520</v>
      </c>
      <c r="AC254" s="2">
        <f t="shared" si="276"/>
        <v>520</v>
      </c>
      <c r="AD254" s="2">
        <f>ROUND((((ET254)-(EU254))+AE254),6)</f>
        <v>0</v>
      </c>
      <c r="AE254" s="2">
        <f t="shared" ref="AE254:AF257" si="299">ROUND((EU254),6)</f>
        <v>0</v>
      </c>
      <c r="AF254" s="2">
        <f t="shared" si="299"/>
        <v>0</v>
      </c>
      <c r="AG254" s="2">
        <f t="shared" si="277"/>
        <v>0</v>
      </c>
      <c r="AH254" s="2">
        <f t="shared" ref="AH254:AI257" si="300">(EW254)</f>
        <v>0</v>
      </c>
      <c r="AI254" s="2">
        <f t="shared" si="300"/>
        <v>0</v>
      </c>
      <c r="AJ254" s="2">
        <f t="shared" si="278"/>
        <v>65.709999999999994</v>
      </c>
      <c r="AK254" s="2">
        <v>520</v>
      </c>
      <c r="AL254" s="2">
        <v>520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65.709999999999994</v>
      </c>
      <c r="AT254" s="2">
        <v>105</v>
      </c>
      <c r="AU254" s="2">
        <v>65</v>
      </c>
      <c r="AV254" s="2">
        <v>1</v>
      </c>
      <c r="AW254" s="2">
        <v>1</v>
      </c>
      <c r="AX254" s="2"/>
      <c r="AY254" s="2"/>
      <c r="AZ254" s="2">
        <v>1</v>
      </c>
      <c r="BA254" s="2">
        <v>1</v>
      </c>
      <c r="BB254" s="2">
        <v>1</v>
      </c>
      <c r="BC254" s="2">
        <v>6.32</v>
      </c>
      <c r="BD254" s="2" t="s">
        <v>3</v>
      </c>
      <c r="BE254" s="2" t="s">
        <v>3</v>
      </c>
      <c r="BF254" s="2" t="s">
        <v>3</v>
      </c>
      <c r="BG254" s="2" t="s">
        <v>3</v>
      </c>
      <c r="BH254" s="2">
        <v>3</v>
      </c>
      <c r="BI254" s="2">
        <v>1</v>
      </c>
      <c r="BJ254" s="2" t="s">
        <v>239</v>
      </c>
      <c r="BK254" s="2"/>
      <c r="BL254" s="2"/>
      <c r="BM254" s="2">
        <v>6001</v>
      </c>
      <c r="BN254" s="2">
        <v>0</v>
      </c>
      <c r="BO254" s="2" t="s">
        <v>237</v>
      </c>
      <c r="BP254" s="2">
        <v>1</v>
      </c>
      <c r="BQ254" s="2">
        <v>2</v>
      </c>
      <c r="BR254" s="2">
        <v>0</v>
      </c>
      <c r="BS254" s="2">
        <v>1</v>
      </c>
      <c r="BT254" s="2">
        <v>1</v>
      </c>
      <c r="BU254" s="2">
        <v>1</v>
      </c>
      <c r="BV254" s="2">
        <v>1</v>
      </c>
      <c r="BW254" s="2">
        <v>1</v>
      </c>
      <c r="BX254" s="2">
        <v>1</v>
      </c>
      <c r="BY254" s="2" t="s">
        <v>3</v>
      </c>
      <c r="BZ254" s="2">
        <v>105</v>
      </c>
      <c r="CA254" s="2">
        <v>65</v>
      </c>
      <c r="CB254" s="2"/>
      <c r="CC254" s="2"/>
      <c r="CD254" s="2"/>
      <c r="CE254" s="2">
        <v>0</v>
      </c>
      <c r="CF254" s="2">
        <v>0</v>
      </c>
      <c r="CG254" s="2">
        <v>0</v>
      </c>
      <c r="CH254" s="2"/>
      <c r="CI254" s="2"/>
      <c r="CJ254" s="2"/>
      <c r="CK254" s="2"/>
      <c r="CL254" s="2"/>
      <c r="CM254" s="2">
        <v>0</v>
      </c>
      <c r="CN254" s="2" t="s">
        <v>3</v>
      </c>
      <c r="CO254" s="2">
        <v>0</v>
      </c>
      <c r="CP254" s="2">
        <f t="shared" si="279"/>
        <v>-3167.76</v>
      </c>
      <c r="CQ254" s="2">
        <f t="shared" si="280"/>
        <v>3286.4</v>
      </c>
      <c r="CR254" s="2">
        <f t="shared" si="281"/>
        <v>0</v>
      </c>
      <c r="CS254" s="2">
        <f t="shared" si="282"/>
        <v>0</v>
      </c>
      <c r="CT254" s="2">
        <f t="shared" si="283"/>
        <v>0</v>
      </c>
      <c r="CU254" s="2">
        <f t="shared" si="284"/>
        <v>0</v>
      </c>
      <c r="CV254" s="2">
        <f t="shared" si="285"/>
        <v>0</v>
      </c>
      <c r="CW254" s="2">
        <f t="shared" si="286"/>
        <v>0</v>
      </c>
      <c r="CX254" s="2">
        <f t="shared" si="287"/>
        <v>65.709999999999994</v>
      </c>
      <c r="CY254" s="2">
        <f t="shared" si="288"/>
        <v>0</v>
      </c>
      <c r="CZ254" s="2">
        <f t="shared" si="289"/>
        <v>0</v>
      </c>
      <c r="DA254" s="2"/>
      <c r="DB254" s="2"/>
      <c r="DC254" s="2" t="s">
        <v>3</v>
      </c>
      <c r="DD254" s="2" t="s">
        <v>3</v>
      </c>
      <c r="DE254" s="2" t="s">
        <v>3</v>
      </c>
      <c r="DF254" s="2" t="s">
        <v>3</v>
      </c>
      <c r="DG254" s="2" t="s">
        <v>3</v>
      </c>
      <c r="DH254" s="2" t="s">
        <v>3</v>
      </c>
      <c r="DI254" s="2" t="s">
        <v>3</v>
      </c>
      <c r="DJ254" s="2" t="s">
        <v>3</v>
      </c>
      <c r="DK254" s="2" t="s">
        <v>3</v>
      </c>
      <c r="DL254" s="2" t="s">
        <v>3</v>
      </c>
      <c r="DM254" s="2" t="s">
        <v>3</v>
      </c>
      <c r="DN254" s="2">
        <v>0</v>
      </c>
      <c r="DO254" s="2">
        <v>0</v>
      </c>
      <c r="DP254" s="2">
        <v>1</v>
      </c>
      <c r="DQ254" s="2">
        <v>1</v>
      </c>
      <c r="DR254" s="2"/>
      <c r="DS254" s="2"/>
      <c r="DT254" s="2"/>
      <c r="DU254" s="2">
        <v>1007</v>
      </c>
      <c r="DV254" s="2" t="s">
        <v>209</v>
      </c>
      <c r="DW254" s="2" t="s">
        <v>209</v>
      </c>
      <c r="DX254" s="2">
        <v>1</v>
      </c>
      <c r="DY254" s="2"/>
      <c r="DZ254" s="2"/>
      <c r="EA254" s="2"/>
      <c r="EB254" s="2"/>
      <c r="EC254" s="2"/>
      <c r="ED254" s="2"/>
      <c r="EE254" s="2">
        <v>42018638</v>
      </c>
      <c r="EF254" s="2">
        <v>2</v>
      </c>
      <c r="EG254" s="2" t="s">
        <v>35</v>
      </c>
      <c r="EH254" s="2">
        <v>0</v>
      </c>
      <c r="EI254" s="2" t="s">
        <v>3</v>
      </c>
      <c r="EJ254" s="2">
        <v>1</v>
      </c>
      <c r="EK254" s="2">
        <v>6001</v>
      </c>
      <c r="EL254" s="2" t="s">
        <v>234</v>
      </c>
      <c r="EM254" s="2" t="s">
        <v>235</v>
      </c>
      <c r="EN254" s="2"/>
      <c r="EO254" s="2" t="s">
        <v>3</v>
      </c>
      <c r="EP254" s="2"/>
      <c r="EQ254" s="2">
        <v>0</v>
      </c>
      <c r="ER254" s="2">
        <v>520</v>
      </c>
      <c r="ES254" s="2">
        <v>520</v>
      </c>
      <c r="ET254" s="2">
        <v>0</v>
      </c>
      <c r="EU254" s="2">
        <v>0</v>
      </c>
      <c r="EV254" s="2">
        <v>0</v>
      </c>
      <c r="EW254" s="2">
        <v>0</v>
      </c>
      <c r="EX254" s="2">
        <v>0</v>
      </c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>
        <v>0</v>
      </c>
      <c r="FR254" s="2">
        <f t="shared" si="290"/>
        <v>0</v>
      </c>
      <c r="FS254" s="2">
        <v>0</v>
      </c>
      <c r="FT254" s="2"/>
      <c r="FU254" s="2"/>
      <c r="FV254" s="2"/>
      <c r="FW254" s="2"/>
      <c r="FX254" s="2">
        <v>105</v>
      </c>
      <c r="FY254" s="2">
        <v>65</v>
      </c>
      <c r="FZ254" s="2"/>
      <c r="GA254" s="2" t="s">
        <v>3</v>
      </c>
      <c r="GB254" s="2"/>
      <c r="GC254" s="2"/>
      <c r="GD254" s="2">
        <v>1</v>
      </c>
      <c r="GE254" s="2"/>
      <c r="GF254" s="2">
        <v>-982149453</v>
      </c>
      <c r="GG254" s="2">
        <v>2</v>
      </c>
      <c r="GH254" s="2">
        <v>1</v>
      </c>
      <c r="GI254" s="2">
        <v>2</v>
      </c>
      <c r="GJ254" s="2">
        <v>0</v>
      </c>
      <c r="GK254" s="2">
        <v>0</v>
      </c>
      <c r="GL254" s="2">
        <f t="shared" si="291"/>
        <v>0</v>
      </c>
      <c r="GM254" s="2">
        <f t="shared" si="292"/>
        <v>-3167.76</v>
      </c>
      <c r="GN254" s="2">
        <f t="shared" si="293"/>
        <v>-3167.76</v>
      </c>
      <c r="GO254" s="2">
        <f t="shared" si="294"/>
        <v>0</v>
      </c>
      <c r="GP254" s="2">
        <f t="shared" si="295"/>
        <v>0</v>
      </c>
      <c r="GQ254" s="2"/>
      <c r="GR254" s="2">
        <v>0</v>
      </c>
      <c r="GS254" s="2">
        <v>3</v>
      </c>
      <c r="GT254" s="2">
        <v>0</v>
      </c>
      <c r="GU254" s="2" t="s">
        <v>3</v>
      </c>
      <c r="GV254" s="2">
        <f t="shared" si="296"/>
        <v>0</v>
      </c>
      <c r="GW254" s="2">
        <v>1</v>
      </c>
      <c r="GX254" s="2">
        <f t="shared" si="297"/>
        <v>0</v>
      </c>
      <c r="GY254" s="2"/>
      <c r="GZ254" s="2"/>
      <c r="HA254" s="2">
        <v>0</v>
      </c>
      <c r="HB254" s="2">
        <v>0</v>
      </c>
      <c r="HC254" s="2">
        <f t="shared" si="298"/>
        <v>0</v>
      </c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>
        <v>0</v>
      </c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x14ac:dyDescent="0.2">
      <c r="A255">
        <v>18</v>
      </c>
      <c r="B255">
        <v>1</v>
      </c>
      <c r="C255">
        <v>525</v>
      </c>
      <c r="E255" t="s">
        <v>248</v>
      </c>
      <c r="F255" t="s">
        <v>237</v>
      </c>
      <c r="G255" t="s">
        <v>238</v>
      </c>
      <c r="H255" t="s">
        <v>209</v>
      </c>
      <c r="I255">
        <f>I253*J255</f>
        <v>-0.96389999999999998</v>
      </c>
      <c r="J255">
        <v>-102</v>
      </c>
      <c r="O255">
        <f t="shared" si="264"/>
        <v>-3172.77</v>
      </c>
      <c r="P255">
        <f t="shared" si="265"/>
        <v>-3172.77</v>
      </c>
      <c r="Q255">
        <f t="shared" si="266"/>
        <v>0</v>
      </c>
      <c r="R255">
        <f t="shared" si="267"/>
        <v>0</v>
      </c>
      <c r="S255">
        <f t="shared" si="268"/>
        <v>0</v>
      </c>
      <c r="T255">
        <f t="shared" si="269"/>
        <v>0</v>
      </c>
      <c r="U255">
        <f t="shared" si="270"/>
        <v>0</v>
      </c>
      <c r="V255">
        <f t="shared" si="271"/>
        <v>0</v>
      </c>
      <c r="W255">
        <f t="shared" si="272"/>
        <v>-63.34</v>
      </c>
      <c r="X255">
        <f t="shared" si="273"/>
        <v>0</v>
      </c>
      <c r="Y255">
        <f t="shared" si="274"/>
        <v>0</v>
      </c>
      <c r="AA255">
        <v>42244845</v>
      </c>
      <c r="AB255">
        <f t="shared" si="275"/>
        <v>520</v>
      </c>
      <c r="AC255">
        <f t="shared" si="276"/>
        <v>520</v>
      </c>
      <c r="AD255">
        <f>ROUND((((ET255)-(EU255))+AE255),6)</f>
        <v>0</v>
      </c>
      <c r="AE255">
        <f t="shared" si="299"/>
        <v>0</v>
      </c>
      <c r="AF255">
        <f t="shared" si="299"/>
        <v>0</v>
      </c>
      <c r="AG255">
        <f t="shared" si="277"/>
        <v>0</v>
      </c>
      <c r="AH255">
        <f t="shared" si="300"/>
        <v>0</v>
      </c>
      <c r="AI255">
        <f t="shared" si="300"/>
        <v>0</v>
      </c>
      <c r="AJ255">
        <f t="shared" si="278"/>
        <v>65.709999999999994</v>
      </c>
      <c r="AK255">
        <v>520</v>
      </c>
      <c r="AL255">
        <v>520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65.709999999999994</v>
      </c>
      <c r="AT255">
        <v>105</v>
      </c>
      <c r="AU255">
        <v>65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6.33</v>
      </c>
      <c r="BD255" t="s">
        <v>3</v>
      </c>
      <c r="BE255" t="s">
        <v>3</v>
      </c>
      <c r="BF255" t="s">
        <v>3</v>
      </c>
      <c r="BG255" t="s">
        <v>3</v>
      </c>
      <c r="BH255">
        <v>3</v>
      </c>
      <c r="BI255">
        <v>1</v>
      </c>
      <c r="BJ255" t="s">
        <v>239</v>
      </c>
      <c r="BM255">
        <v>6001</v>
      </c>
      <c r="BN255">
        <v>0</v>
      </c>
      <c r="BO255" t="s">
        <v>237</v>
      </c>
      <c r="BP255">
        <v>1</v>
      </c>
      <c r="BQ255">
        <v>2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105</v>
      </c>
      <c r="CA255">
        <v>65</v>
      </c>
      <c r="CE255">
        <v>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 t="shared" si="279"/>
        <v>-3172.77</v>
      </c>
      <c r="CQ255">
        <f t="shared" si="280"/>
        <v>3291.6</v>
      </c>
      <c r="CR255">
        <f t="shared" si="281"/>
        <v>0</v>
      </c>
      <c r="CS255">
        <f t="shared" si="282"/>
        <v>0</v>
      </c>
      <c r="CT255">
        <f t="shared" si="283"/>
        <v>0</v>
      </c>
      <c r="CU255">
        <f t="shared" si="284"/>
        <v>0</v>
      </c>
      <c r="CV255">
        <f t="shared" si="285"/>
        <v>0</v>
      </c>
      <c r="CW255">
        <f t="shared" si="286"/>
        <v>0</v>
      </c>
      <c r="CX255">
        <f t="shared" si="287"/>
        <v>65.709999999999994</v>
      </c>
      <c r="CY255">
        <f t="shared" si="288"/>
        <v>0</v>
      </c>
      <c r="CZ255">
        <f t="shared" si="289"/>
        <v>0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0</v>
      </c>
      <c r="DO255">
        <v>0</v>
      </c>
      <c r="DP255">
        <v>1</v>
      </c>
      <c r="DQ255">
        <v>1</v>
      </c>
      <c r="DU255">
        <v>1007</v>
      </c>
      <c r="DV255" t="s">
        <v>209</v>
      </c>
      <c r="DW255" t="s">
        <v>209</v>
      </c>
      <c r="DX255">
        <v>1</v>
      </c>
      <c r="EE255">
        <v>42018638</v>
      </c>
      <c r="EF255">
        <v>2</v>
      </c>
      <c r="EG255" t="s">
        <v>35</v>
      </c>
      <c r="EH255">
        <v>0</v>
      </c>
      <c r="EI255" t="s">
        <v>3</v>
      </c>
      <c r="EJ255">
        <v>1</v>
      </c>
      <c r="EK255">
        <v>6001</v>
      </c>
      <c r="EL255" t="s">
        <v>234</v>
      </c>
      <c r="EM255" t="s">
        <v>235</v>
      </c>
      <c r="EO255" t="s">
        <v>3</v>
      </c>
      <c r="EQ255">
        <v>0</v>
      </c>
      <c r="ER255">
        <v>520</v>
      </c>
      <c r="ES255">
        <v>520</v>
      </c>
      <c r="ET255">
        <v>0</v>
      </c>
      <c r="EU255">
        <v>0</v>
      </c>
      <c r="EV255">
        <v>0</v>
      </c>
      <c r="EW255">
        <v>0</v>
      </c>
      <c r="EX255">
        <v>0</v>
      </c>
      <c r="FQ255">
        <v>0</v>
      </c>
      <c r="FR255">
        <f t="shared" si="290"/>
        <v>0</v>
      </c>
      <c r="FS255">
        <v>0</v>
      </c>
      <c r="FX255">
        <v>105</v>
      </c>
      <c r="FY255">
        <v>65</v>
      </c>
      <c r="GA255" t="s">
        <v>3</v>
      </c>
      <c r="GD255">
        <v>1</v>
      </c>
      <c r="GF255">
        <v>-982149453</v>
      </c>
      <c r="GG255">
        <v>2</v>
      </c>
      <c r="GH255">
        <v>1</v>
      </c>
      <c r="GI255">
        <v>2</v>
      </c>
      <c r="GJ255">
        <v>0</v>
      </c>
      <c r="GK255">
        <v>0</v>
      </c>
      <c r="GL255">
        <f t="shared" si="291"/>
        <v>0</v>
      </c>
      <c r="GM255">
        <f t="shared" si="292"/>
        <v>-3172.77</v>
      </c>
      <c r="GN255">
        <f t="shared" si="293"/>
        <v>-3172.77</v>
      </c>
      <c r="GO255">
        <f t="shared" si="294"/>
        <v>0</v>
      </c>
      <c r="GP255">
        <f t="shared" si="295"/>
        <v>0</v>
      </c>
      <c r="GR255">
        <v>0</v>
      </c>
      <c r="GS255">
        <v>3</v>
      </c>
      <c r="GT255">
        <v>0</v>
      </c>
      <c r="GU255" t="s">
        <v>3</v>
      </c>
      <c r="GV255">
        <f t="shared" si="296"/>
        <v>0</v>
      </c>
      <c r="GW255">
        <v>1</v>
      </c>
      <c r="GX255">
        <f t="shared" si="297"/>
        <v>0</v>
      </c>
      <c r="HA255">
        <v>0</v>
      </c>
      <c r="HB255">
        <v>0</v>
      </c>
      <c r="HC255">
        <f t="shared" si="298"/>
        <v>0</v>
      </c>
      <c r="IK255">
        <v>0</v>
      </c>
    </row>
    <row r="256" spans="1:255" x14ac:dyDescent="0.2">
      <c r="A256" s="2">
        <v>18</v>
      </c>
      <c r="B256" s="2">
        <v>1</v>
      </c>
      <c r="C256" s="2">
        <v>513</v>
      </c>
      <c r="D256" s="2"/>
      <c r="E256" s="2" t="s">
        <v>252</v>
      </c>
      <c r="F256" s="2" t="s">
        <v>241</v>
      </c>
      <c r="G256" s="2" t="s">
        <v>242</v>
      </c>
      <c r="H256" s="2" t="s">
        <v>209</v>
      </c>
      <c r="I256" s="2">
        <f>I252*J256</f>
        <v>0.96389999999999998</v>
      </c>
      <c r="J256" s="2">
        <v>102</v>
      </c>
      <c r="K256" s="2"/>
      <c r="L256" s="2"/>
      <c r="M256" s="2"/>
      <c r="N256" s="2"/>
      <c r="O256" s="2">
        <f t="shared" si="264"/>
        <v>3907.5</v>
      </c>
      <c r="P256" s="2">
        <f t="shared" si="265"/>
        <v>3907.5</v>
      </c>
      <c r="Q256" s="2">
        <f t="shared" si="266"/>
        <v>0</v>
      </c>
      <c r="R256" s="2">
        <f t="shared" si="267"/>
        <v>0</v>
      </c>
      <c r="S256" s="2">
        <f t="shared" si="268"/>
        <v>0</v>
      </c>
      <c r="T256" s="2">
        <f t="shared" si="269"/>
        <v>0</v>
      </c>
      <c r="U256" s="2">
        <f t="shared" si="270"/>
        <v>0</v>
      </c>
      <c r="V256" s="2">
        <f t="shared" si="271"/>
        <v>0</v>
      </c>
      <c r="W256" s="2">
        <f t="shared" si="272"/>
        <v>63.34</v>
      </c>
      <c r="X256" s="2">
        <f t="shared" si="273"/>
        <v>0</v>
      </c>
      <c r="Y256" s="2">
        <f t="shared" si="274"/>
        <v>0</v>
      </c>
      <c r="Z256" s="2"/>
      <c r="AA256" s="2">
        <v>42244862</v>
      </c>
      <c r="AB256" s="2">
        <f t="shared" si="275"/>
        <v>638.4</v>
      </c>
      <c r="AC256" s="2">
        <f t="shared" si="276"/>
        <v>638.4</v>
      </c>
      <c r="AD256" s="2">
        <f>ROUND((((ET256)-(EU256))+AE256),6)</f>
        <v>0</v>
      </c>
      <c r="AE256" s="2">
        <f t="shared" si="299"/>
        <v>0</v>
      </c>
      <c r="AF256" s="2">
        <f t="shared" si="299"/>
        <v>0</v>
      </c>
      <c r="AG256" s="2">
        <f t="shared" si="277"/>
        <v>0</v>
      </c>
      <c r="AH256" s="2">
        <f t="shared" si="300"/>
        <v>0</v>
      </c>
      <c r="AI256" s="2">
        <f t="shared" si="300"/>
        <v>0</v>
      </c>
      <c r="AJ256" s="2">
        <f t="shared" si="278"/>
        <v>65.709999999999994</v>
      </c>
      <c r="AK256" s="2">
        <v>638.4</v>
      </c>
      <c r="AL256" s="2">
        <v>638.4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65.709999999999994</v>
      </c>
      <c r="AT256" s="2">
        <v>105</v>
      </c>
      <c r="AU256" s="2">
        <v>65</v>
      </c>
      <c r="AV256" s="2">
        <v>1</v>
      </c>
      <c r="AW256" s="2">
        <v>1</v>
      </c>
      <c r="AX256" s="2"/>
      <c r="AY256" s="2"/>
      <c r="AZ256" s="2">
        <v>1</v>
      </c>
      <c r="BA256" s="2">
        <v>1</v>
      </c>
      <c r="BB256" s="2">
        <v>1</v>
      </c>
      <c r="BC256" s="2">
        <v>6.35</v>
      </c>
      <c r="BD256" s="2" t="s">
        <v>3</v>
      </c>
      <c r="BE256" s="2" t="s">
        <v>3</v>
      </c>
      <c r="BF256" s="2" t="s">
        <v>3</v>
      </c>
      <c r="BG256" s="2" t="s">
        <v>3</v>
      </c>
      <c r="BH256" s="2">
        <v>3</v>
      </c>
      <c r="BI256" s="2">
        <v>1</v>
      </c>
      <c r="BJ256" s="2" t="s">
        <v>243</v>
      </c>
      <c r="BK256" s="2"/>
      <c r="BL256" s="2"/>
      <c r="BM256" s="2">
        <v>6001</v>
      </c>
      <c r="BN256" s="2">
        <v>0</v>
      </c>
      <c r="BO256" s="2" t="s">
        <v>241</v>
      </c>
      <c r="BP256" s="2">
        <v>1</v>
      </c>
      <c r="BQ256" s="2">
        <v>2</v>
      </c>
      <c r="BR256" s="2">
        <v>0</v>
      </c>
      <c r="BS256" s="2">
        <v>1</v>
      </c>
      <c r="BT256" s="2">
        <v>1</v>
      </c>
      <c r="BU256" s="2">
        <v>1</v>
      </c>
      <c r="BV256" s="2">
        <v>1</v>
      </c>
      <c r="BW256" s="2">
        <v>1</v>
      </c>
      <c r="BX256" s="2">
        <v>1</v>
      </c>
      <c r="BY256" s="2" t="s">
        <v>3</v>
      </c>
      <c r="BZ256" s="2">
        <v>105</v>
      </c>
      <c r="CA256" s="2">
        <v>65</v>
      </c>
      <c r="CB256" s="2"/>
      <c r="CC256" s="2"/>
      <c r="CD256" s="2"/>
      <c r="CE256" s="2">
        <v>0</v>
      </c>
      <c r="CF256" s="2">
        <v>0</v>
      </c>
      <c r="CG256" s="2">
        <v>0</v>
      </c>
      <c r="CH256" s="2"/>
      <c r="CI256" s="2"/>
      <c r="CJ256" s="2"/>
      <c r="CK256" s="2"/>
      <c r="CL256" s="2"/>
      <c r="CM256" s="2">
        <v>0</v>
      </c>
      <c r="CN256" s="2" t="s">
        <v>3</v>
      </c>
      <c r="CO256" s="2">
        <v>0</v>
      </c>
      <c r="CP256" s="2">
        <f t="shared" si="279"/>
        <v>3907.5</v>
      </c>
      <c r="CQ256" s="2">
        <f t="shared" si="280"/>
        <v>4053.8399999999997</v>
      </c>
      <c r="CR256" s="2">
        <f t="shared" si="281"/>
        <v>0</v>
      </c>
      <c r="CS256" s="2">
        <f t="shared" si="282"/>
        <v>0</v>
      </c>
      <c r="CT256" s="2">
        <f t="shared" si="283"/>
        <v>0</v>
      </c>
      <c r="CU256" s="2">
        <f t="shared" si="284"/>
        <v>0</v>
      </c>
      <c r="CV256" s="2">
        <f t="shared" si="285"/>
        <v>0</v>
      </c>
      <c r="CW256" s="2">
        <f t="shared" si="286"/>
        <v>0</v>
      </c>
      <c r="CX256" s="2">
        <f t="shared" si="287"/>
        <v>65.709999999999994</v>
      </c>
      <c r="CY256" s="2">
        <f t="shared" si="288"/>
        <v>0</v>
      </c>
      <c r="CZ256" s="2">
        <f t="shared" si="289"/>
        <v>0</v>
      </c>
      <c r="DA256" s="2"/>
      <c r="DB256" s="2"/>
      <c r="DC256" s="2" t="s">
        <v>3</v>
      </c>
      <c r="DD256" s="2" t="s">
        <v>3</v>
      </c>
      <c r="DE256" s="2" t="s">
        <v>3</v>
      </c>
      <c r="DF256" s="2" t="s">
        <v>3</v>
      </c>
      <c r="DG256" s="2" t="s">
        <v>3</v>
      </c>
      <c r="DH256" s="2" t="s">
        <v>3</v>
      </c>
      <c r="DI256" s="2" t="s">
        <v>3</v>
      </c>
      <c r="DJ256" s="2" t="s">
        <v>3</v>
      </c>
      <c r="DK256" s="2" t="s">
        <v>3</v>
      </c>
      <c r="DL256" s="2" t="s">
        <v>3</v>
      </c>
      <c r="DM256" s="2" t="s">
        <v>3</v>
      </c>
      <c r="DN256" s="2">
        <v>0</v>
      </c>
      <c r="DO256" s="2">
        <v>0</v>
      </c>
      <c r="DP256" s="2">
        <v>1</v>
      </c>
      <c r="DQ256" s="2">
        <v>1</v>
      </c>
      <c r="DR256" s="2"/>
      <c r="DS256" s="2"/>
      <c r="DT256" s="2"/>
      <c r="DU256" s="2">
        <v>1007</v>
      </c>
      <c r="DV256" s="2" t="s">
        <v>209</v>
      </c>
      <c r="DW256" s="2" t="s">
        <v>209</v>
      </c>
      <c r="DX256" s="2">
        <v>1</v>
      </c>
      <c r="DY256" s="2"/>
      <c r="DZ256" s="2"/>
      <c r="EA256" s="2"/>
      <c r="EB256" s="2"/>
      <c r="EC256" s="2"/>
      <c r="ED256" s="2"/>
      <c r="EE256" s="2">
        <v>42018638</v>
      </c>
      <c r="EF256" s="2">
        <v>2</v>
      </c>
      <c r="EG256" s="2" t="s">
        <v>35</v>
      </c>
      <c r="EH256" s="2">
        <v>0</v>
      </c>
      <c r="EI256" s="2" t="s">
        <v>3</v>
      </c>
      <c r="EJ256" s="2">
        <v>1</v>
      </c>
      <c r="EK256" s="2">
        <v>6001</v>
      </c>
      <c r="EL256" s="2" t="s">
        <v>234</v>
      </c>
      <c r="EM256" s="2" t="s">
        <v>235</v>
      </c>
      <c r="EN256" s="2"/>
      <c r="EO256" s="2" t="s">
        <v>3</v>
      </c>
      <c r="EP256" s="2"/>
      <c r="EQ256" s="2">
        <v>0</v>
      </c>
      <c r="ER256" s="2">
        <v>638.4</v>
      </c>
      <c r="ES256" s="2">
        <v>638.4</v>
      </c>
      <c r="ET256" s="2">
        <v>0</v>
      </c>
      <c r="EU256" s="2">
        <v>0</v>
      </c>
      <c r="EV256" s="2">
        <v>0</v>
      </c>
      <c r="EW256" s="2">
        <v>0</v>
      </c>
      <c r="EX256" s="2">
        <v>0</v>
      </c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>
        <v>0</v>
      </c>
      <c r="FR256" s="2">
        <f t="shared" si="290"/>
        <v>0</v>
      </c>
      <c r="FS256" s="2">
        <v>0</v>
      </c>
      <c r="FT256" s="2"/>
      <c r="FU256" s="2"/>
      <c r="FV256" s="2"/>
      <c r="FW256" s="2"/>
      <c r="FX256" s="2">
        <v>105</v>
      </c>
      <c r="FY256" s="2">
        <v>65</v>
      </c>
      <c r="FZ256" s="2"/>
      <c r="GA256" s="2" t="s">
        <v>3</v>
      </c>
      <c r="GB256" s="2"/>
      <c r="GC256" s="2"/>
      <c r="GD256" s="2">
        <v>1</v>
      </c>
      <c r="GE256" s="2"/>
      <c r="GF256" s="2">
        <v>-569494662</v>
      </c>
      <c r="GG256" s="2">
        <v>2</v>
      </c>
      <c r="GH256" s="2">
        <v>1</v>
      </c>
      <c r="GI256" s="2">
        <v>2</v>
      </c>
      <c r="GJ256" s="2">
        <v>0</v>
      </c>
      <c r="GK256" s="2">
        <v>0</v>
      </c>
      <c r="GL256" s="2">
        <f t="shared" si="291"/>
        <v>0</v>
      </c>
      <c r="GM256" s="2">
        <f t="shared" si="292"/>
        <v>3907.5</v>
      </c>
      <c r="GN256" s="2">
        <f t="shared" si="293"/>
        <v>3907.5</v>
      </c>
      <c r="GO256" s="2">
        <f t="shared" si="294"/>
        <v>0</v>
      </c>
      <c r="GP256" s="2">
        <f t="shared" si="295"/>
        <v>0</v>
      </c>
      <c r="GQ256" s="2"/>
      <c r="GR256" s="2">
        <v>0</v>
      </c>
      <c r="GS256" s="2">
        <v>3</v>
      </c>
      <c r="GT256" s="2">
        <v>0</v>
      </c>
      <c r="GU256" s="2" t="s">
        <v>3</v>
      </c>
      <c r="GV256" s="2">
        <f t="shared" si="296"/>
        <v>0</v>
      </c>
      <c r="GW256" s="2">
        <v>1</v>
      </c>
      <c r="GX256" s="2">
        <f t="shared" si="297"/>
        <v>0</v>
      </c>
      <c r="GY256" s="2"/>
      <c r="GZ256" s="2"/>
      <c r="HA256" s="2">
        <v>0</v>
      </c>
      <c r="HB256" s="2">
        <v>0</v>
      </c>
      <c r="HC256" s="2">
        <f t="shared" si="298"/>
        <v>0</v>
      </c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>
        <v>0</v>
      </c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x14ac:dyDescent="0.2">
      <c r="A257">
        <v>18</v>
      </c>
      <c r="B257">
        <v>1</v>
      </c>
      <c r="C257">
        <v>523</v>
      </c>
      <c r="E257" t="s">
        <v>252</v>
      </c>
      <c r="F257" t="s">
        <v>241</v>
      </c>
      <c r="G257" t="s">
        <v>242</v>
      </c>
      <c r="H257" t="s">
        <v>209</v>
      </c>
      <c r="I257">
        <f>I253*J257</f>
        <v>0.96389999999999998</v>
      </c>
      <c r="J257">
        <v>102</v>
      </c>
      <c r="O257">
        <f t="shared" si="264"/>
        <v>4005.95</v>
      </c>
      <c r="P257">
        <f t="shared" si="265"/>
        <v>4005.95</v>
      </c>
      <c r="Q257">
        <f t="shared" si="266"/>
        <v>0</v>
      </c>
      <c r="R257">
        <f t="shared" si="267"/>
        <v>0</v>
      </c>
      <c r="S257">
        <f t="shared" si="268"/>
        <v>0</v>
      </c>
      <c r="T257">
        <f t="shared" si="269"/>
        <v>0</v>
      </c>
      <c r="U257">
        <f t="shared" si="270"/>
        <v>0</v>
      </c>
      <c r="V257">
        <f t="shared" si="271"/>
        <v>0</v>
      </c>
      <c r="W257">
        <f t="shared" si="272"/>
        <v>63.34</v>
      </c>
      <c r="X257">
        <f t="shared" si="273"/>
        <v>0</v>
      </c>
      <c r="Y257">
        <f t="shared" si="274"/>
        <v>0</v>
      </c>
      <c r="AA257">
        <v>42244845</v>
      </c>
      <c r="AB257">
        <f t="shared" si="275"/>
        <v>638.4</v>
      </c>
      <c r="AC257">
        <f t="shared" si="276"/>
        <v>638.4</v>
      </c>
      <c r="AD257">
        <f>ROUND((((ET257)-(EU257))+AE257),6)</f>
        <v>0</v>
      </c>
      <c r="AE257">
        <f t="shared" si="299"/>
        <v>0</v>
      </c>
      <c r="AF257">
        <f t="shared" si="299"/>
        <v>0</v>
      </c>
      <c r="AG257">
        <f t="shared" si="277"/>
        <v>0</v>
      </c>
      <c r="AH257">
        <f t="shared" si="300"/>
        <v>0</v>
      </c>
      <c r="AI257">
        <f t="shared" si="300"/>
        <v>0</v>
      </c>
      <c r="AJ257">
        <f t="shared" si="278"/>
        <v>65.709999999999994</v>
      </c>
      <c r="AK257">
        <v>638.4</v>
      </c>
      <c r="AL257">
        <v>638.4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65.709999999999994</v>
      </c>
      <c r="AT257">
        <v>105</v>
      </c>
      <c r="AU257">
        <v>65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6.51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1</v>
      </c>
      <c r="BJ257" t="s">
        <v>243</v>
      </c>
      <c r="BM257">
        <v>6001</v>
      </c>
      <c r="BN257">
        <v>0</v>
      </c>
      <c r="BO257" t="s">
        <v>241</v>
      </c>
      <c r="BP257">
        <v>1</v>
      </c>
      <c r="BQ257">
        <v>2</v>
      </c>
      <c r="BR257">
        <v>0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105</v>
      </c>
      <c r="CA257">
        <v>65</v>
      </c>
      <c r="CE257">
        <v>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 t="shared" si="279"/>
        <v>4005.95</v>
      </c>
      <c r="CQ257">
        <f t="shared" si="280"/>
        <v>4155.9839999999995</v>
      </c>
      <c r="CR257">
        <f t="shared" si="281"/>
        <v>0</v>
      </c>
      <c r="CS257">
        <f t="shared" si="282"/>
        <v>0</v>
      </c>
      <c r="CT257">
        <f t="shared" si="283"/>
        <v>0</v>
      </c>
      <c r="CU257">
        <f t="shared" si="284"/>
        <v>0</v>
      </c>
      <c r="CV257">
        <f t="shared" si="285"/>
        <v>0</v>
      </c>
      <c r="CW257">
        <f t="shared" si="286"/>
        <v>0</v>
      </c>
      <c r="CX257">
        <f t="shared" si="287"/>
        <v>65.709999999999994</v>
      </c>
      <c r="CY257">
        <f t="shared" si="288"/>
        <v>0</v>
      </c>
      <c r="CZ257">
        <f t="shared" si="289"/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0</v>
      </c>
      <c r="DO257">
        <v>0</v>
      </c>
      <c r="DP257">
        <v>1</v>
      </c>
      <c r="DQ257">
        <v>1</v>
      </c>
      <c r="DU257">
        <v>1007</v>
      </c>
      <c r="DV257" t="s">
        <v>209</v>
      </c>
      <c r="DW257" t="s">
        <v>209</v>
      </c>
      <c r="DX257">
        <v>1</v>
      </c>
      <c r="EE257">
        <v>42018638</v>
      </c>
      <c r="EF257">
        <v>2</v>
      </c>
      <c r="EG257" t="s">
        <v>35</v>
      </c>
      <c r="EH257">
        <v>0</v>
      </c>
      <c r="EI257" t="s">
        <v>3</v>
      </c>
      <c r="EJ257">
        <v>1</v>
      </c>
      <c r="EK257">
        <v>6001</v>
      </c>
      <c r="EL257" t="s">
        <v>234</v>
      </c>
      <c r="EM257" t="s">
        <v>235</v>
      </c>
      <c r="EO257" t="s">
        <v>3</v>
      </c>
      <c r="EQ257">
        <v>0</v>
      </c>
      <c r="ER257">
        <v>638.4</v>
      </c>
      <c r="ES257">
        <v>638.4</v>
      </c>
      <c r="ET257">
        <v>0</v>
      </c>
      <c r="EU257">
        <v>0</v>
      </c>
      <c r="EV257">
        <v>0</v>
      </c>
      <c r="EW257">
        <v>0</v>
      </c>
      <c r="EX257">
        <v>0</v>
      </c>
      <c r="FQ257">
        <v>0</v>
      </c>
      <c r="FR257">
        <f t="shared" si="290"/>
        <v>0</v>
      </c>
      <c r="FS257">
        <v>0</v>
      </c>
      <c r="FX257">
        <v>105</v>
      </c>
      <c r="FY257">
        <v>65</v>
      </c>
      <c r="GA257" t="s">
        <v>3</v>
      </c>
      <c r="GD257">
        <v>1</v>
      </c>
      <c r="GF257">
        <v>-569494662</v>
      </c>
      <c r="GG257">
        <v>2</v>
      </c>
      <c r="GH257">
        <v>1</v>
      </c>
      <c r="GI257">
        <v>2</v>
      </c>
      <c r="GJ257">
        <v>0</v>
      </c>
      <c r="GK257">
        <v>0</v>
      </c>
      <c r="GL257">
        <f t="shared" si="291"/>
        <v>0</v>
      </c>
      <c r="GM257">
        <f t="shared" si="292"/>
        <v>4005.95</v>
      </c>
      <c r="GN257">
        <f t="shared" si="293"/>
        <v>4005.95</v>
      </c>
      <c r="GO257">
        <f t="shared" si="294"/>
        <v>0</v>
      </c>
      <c r="GP257">
        <f t="shared" si="295"/>
        <v>0</v>
      </c>
      <c r="GR257">
        <v>0</v>
      </c>
      <c r="GS257">
        <v>3</v>
      </c>
      <c r="GT257">
        <v>0</v>
      </c>
      <c r="GU257" t="s">
        <v>3</v>
      </c>
      <c r="GV257">
        <f t="shared" si="296"/>
        <v>0</v>
      </c>
      <c r="GW257">
        <v>1</v>
      </c>
      <c r="GX257">
        <f t="shared" si="297"/>
        <v>0</v>
      </c>
      <c r="HA257">
        <v>0</v>
      </c>
      <c r="HB257">
        <v>0</v>
      </c>
      <c r="HC257">
        <f t="shared" si="298"/>
        <v>0</v>
      </c>
      <c r="IK257">
        <v>0</v>
      </c>
    </row>
    <row r="258" spans="1:255" x14ac:dyDescent="0.2">
      <c r="A258" s="2">
        <v>17</v>
      </c>
      <c r="B258" s="2">
        <v>1</v>
      </c>
      <c r="C258" s="2">
        <f>ROW(SmtRes!A535)</f>
        <v>535</v>
      </c>
      <c r="D258" s="2">
        <f>ROW(EtalonRes!A478)</f>
        <v>478</v>
      </c>
      <c r="E258" s="2" t="s">
        <v>109</v>
      </c>
      <c r="F258" s="2" t="s">
        <v>244</v>
      </c>
      <c r="G258" s="2" t="s">
        <v>296</v>
      </c>
      <c r="H258" s="2" t="s">
        <v>246</v>
      </c>
      <c r="I258" s="2">
        <v>0.23400000000000001</v>
      </c>
      <c r="J258" s="2">
        <v>0</v>
      </c>
      <c r="K258" s="2"/>
      <c r="L258" s="2"/>
      <c r="M258" s="2"/>
      <c r="N258" s="2"/>
      <c r="O258" s="2">
        <f t="shared" si="264"/>
        <v>9256.3799999999992</v>
      </c>
      <c r="P258" s="2">
        <f t="shared" si="265"/>
        <v>8333.57</v>
      </c>
      <c r="Q258" s="2">
        <f t="shared" si="266"/>
        <v>100.38</v>
      </c>
      <c r="R258" s="2">
        <f t="shared" si="267"/>
        <v>17.239999999999998</v>
      </c>
      <c r="S258" s="2">
        <f t="shared" si="268"/>
        <v>822.43</v>
      </c>
      <c r="T258" s="2">
        <f t="shared" si="269"/>
        <v>0</v>
      </c>
      <c r="U258" s="2">
        <f t="shared" si="270"/>
        <v>3.401424</v>
      </c>
      <c r="V258" s="2">
        <f t="shared" si="271"/>
        <v>4.6800000000000008E-2</v>
      </c>
      <c r="W258" s="2">
        <f t="shared" si="272"/>
        <v>0</v>
      </c>
      <c r="X258" s="2">
        <f t="shared" si="273"/>
        <v>881.65</v>
      </c>
      <c r="Y258" s="2">
        <f t="shared" si="274"/>
        <v>545.79</v>
      </c>
      <c r="Z258" s="2"/>
      <c r="AA258" s="2">
        <v>42244862</v>
      </c>
      <c r="AB258" s="2">
        <f t="shared" si="275"/>
        <v>6110.7534999999998</v>
      </c>
      <c r="AC258" s="2">
        <f t="shared" si="276"/>
        <v>5935.59</v>
      </c>
      <c r="AD258" s="2">
        <f>ROUND(((((ET258*1.25))-((EU258*1.25)))+AE258),6)</f>
        <v>46.375</v>
      </c>
      <c r="AE258" s="2">
        <f>ROUND(((EU258*1.25)),6)</f>
        <v>2.7</v>
      </c>
      <c r="AF258" s="2">
        <f>ROUND(((EV258*1.15)),6)</f>
        <v>128.7885</v>
      </c>
      <c r="AG258" s="2">
        <f t="shared" si="277"/>
        <v>0</v>
      </c>
      <c r="AH258" s="2">
        <f>((EW258*1.15))</f>
        <v>14.536</v>
      </c>
      <c r="AI258" s="2">
        <f>((EX258*1.25))</f>
        <v>0.2</v>
      </c>
      <c r="AJ258" s="2">
        <f t="shared" si="278"/>
        <v>0</v>
      </c>
      <c r="AK258" s="2">
        <v>6084.68</v>
      </c>
      <c r="AL258" s="2">
        <v>5935.59</v>
      </c>
      <c r="AM258" s="2">
        <v>37.1</v>
      </c>
      <c r="AN258" s="2">
        <v>2.16</v>
      </c>
      <c r="AO258" s="2">
        <v>111.99</v>
      </c>
      <c r="AP258" s="2">
        <v>0</v>
      </c>
      <c r="AQ258" s="2">
        <v>12.64</v>
      </c>
      <c r="AR258" s="2">
        <v>0.16</v>
      </c>
      <c r="AS258" s="2">
        <v>0</v>
      </c>
      <c r="AT258" s="2">
        <v>105</v>
      </c>
      <c r="AU258" s="2">
        <v>65</v>
      </c>
      <c r="AV258" s="2">
        <v>1</v>
      </c>
      <c r="AW258" s="2">
        <v>1</v>
      </c>
      <c r="AX258" s="2"/>
      <c r="AY258" s="2"/>
      <c r="AZ258" s="2">
        <v>1</v>
      </c>
      <c r="BA258" s="2">
        <v>27.29</v>
      </c>
      <c r="BB258" s="2">
        <v>9.25</v>
      </c>
      <c r="BC258" s="2">
        <v>6</v>
      </c>
      <c r="BD258" s="2" t="s">
        <v>3</v>
      </c>
      <c r="BE258" s="2" t="s">
        <v>3</v>
      </c>
      <c r="BF258" s="2" t="s">
        <v>3</v>
      </c>
      <c r="BG258" s="2" t="s">
        <v>3</v>
      </c>
      <c r="BH258" s="2">
        <v>0</v>
      </c>
      <c r="BI258" s="2">
        <v>1</v>
      </c>
      <c r="BJ258" s="2" t="s">
        <v>247</v>
      </c>
      <c r="BK258" s="2"/>
      <c r="BL258" s="2"/>
      <c r="BM258" s="2">
        <v>6001</v>
      </c>
      <c r="BN258" s="2">
        <v>0</v>
      </c>
      <c r="BO258" s="2" t="s">
        <v>244</v>
      </c>
      <c r="BP258" s="2">
        <v>1</v>
      </c>
      <c r="BQ258" s="2">
        <v>2</v>
      </c>
      <c r="BR258" s="2">
        <v>0</v>
      </c>
      <c r="BS258" s="2">
        <v>27.29</v>
      </c>
      <c r="BT258" s="2">
        <v>1</v>
      </c>
      <c r="BU258" s="2">
        <v>1</v>
      </c>
      <c r="BV258" s="2">
        <v>1</v>
      </c>
      <c r="BW258" s="2">
        <v>1</v>
      </c>
      <c r="BX258" s="2">
        <v>1</v>
      </c>
      <c r="BY258" s="2" t="s">
        <v>3</v>
      </c>
      <c r="BZ258" s="2">
        <v>105</v>
      </c>
      <c r="CA258" s="2">
        <v>65</v>
      </c>
      <c r="CB258" s="2"/>
      <c r="CC258" s="2"/>
      <c r="CD258" s="2"/>
      <c r="CE258" s="2">
        <v>0</v>
      </c>
      <c r="CF258" s="2">
        <v>0</v>
      </c>
      <c r="CG258" s="2">
        <v>0</v>
      </c>
      <c r="CH258" s="2"/>
      <c r="CI258" s="2"/>
      <c r="CJ258" s="2"/>
      <c r="CK258" s="2"/>
      <c r="CL258" s="2"/>
      <c r="CM258" s="2">
        <v>0</v>
      </c>
      <c r="CN258" s="2" t="s">
        <v>575</v>
      </c>
      <c r="CO258" s="2">
        <v>0</v>
      </c>
      <c r="CP258" s="2">
        <f t="shared" si="279"/>
        <v>9256.3799999999992</v>
      </c>
      <c r="CQ258" s="2">
        <f t="shared" si="280"/>
        <v>35613.54</v>
      </c>
      <c r="CR258" s="2">
        <f t="shared" si="281"/>
        <v>428.96875</v>
      </c>
      <c r="CS258" s="2">
        <f t="shared" si="282"/>
        <v>73.683000000000007</v>
      </c>
      <c r="CT258" s="2">
        <f t="shared" si="283"/>
        <v>3514.6381649999998</v>
      </c>
      <c r="CU258" s="2">
        <f t="shared" si="284"/>
        <v>0</v>
      </c>
      <c r="CV258" s="2">
        <f t="shared" si="285"/>
        <v>14.536</v>
      </c>
      <c r="CW258" s="2">
        <f t="shared" si="286"/>
        <v>0.2</v>
      </c>
      <c r="CX258" s="2">
        <f t="shared" si="287"/>
        <v>0</v>
      </c>
      <c r="CY258" s="2">
        <f t="shared" si="288"/>
        <v>881.65349999999989</v>
      </c>
      <c r="CZ258" s="2">
        <f t="shared" si="289"/>
        <v>545.78549999999996</v>
      </c>
      <c r="DA258" s="2"/>
      <c r="DB258" s="2"/>
      <c r="DC258" s="2" t="s">
        <v>3</v>
      </c>
      <c r="DD258" s="2" t="s">
        <v>3</v>
      </c>
      <c r="DE258" s="2" t="s">
        <v>33</v>
      </c>
      <c r="DF258" s="2" t="s">
        <v>33</v>
      </c>
      <c r="DG258" s="2" t="s">
        <v>34</v>
      </c>
      <c r="DH258" s="2" t="s">
        <v>3</v>
      </c>
      <c r="DI258" s="2" t="s">
        <v>34</v>
      </c>
      <c r="DJ258" s="2" t="s">
        <v>33</v>
      </c>
      <c r="DK258" s="2" t="s">
        <v>3</v>
      </c>
      <c r="DL258" s="2" t="s">
        <v>3</v>
      </c>
      <c r="DM258" s="2" t="s">
        <v>3</v>
      </c>
      <c r="DN258" s="2">
        <v>0</v>
      </c>
      <c r="DO258" s="2">
        <v>0</v>
      </c>
      <c r="DP258" s="2">
        <v>1</v>
      </c>
      <c r="DQ258" s="2">
        <v>1</v>
      </c>
      <c r="DR258" s="2"/>
      <c r="DS258" s="2"/>
      <c r="DT258" s="2"/>
      <c r="DU258" s="2">
        <v>1013</v>
      </c>
      <c r="DV258" s="2" t="s">
        <v>246</v>
      </c>
      <c r="DW258" s="2" t="s">
        <v>246</v>
      </c>
      <c r="DX258" s="2">
        <v>1</v>
      </c>
      <c r="DY258" s="2"/>
      <c r="DZ258" s="2"/>
      <c r="EA258" s="2"/>
      <c r="EB258" s="2"/>
      <c r="EC258" s="2"/>
      <c r="ED258" s="2"/>
      <c r="EE258" s="2">
        <v>42018638</v>
      </c>
      <c r="EF258" s="2">
        <v>2</v>
      </c>
      <c r="EG258" s="2" t="s">
        <v>35</v>
      </c>
      <c r="EH258" s="2">
        <v>0</v>
      </c>
      <c r="EI258" s="2" t="s">
        <v>3</v>
      </c>
      <c r="EJ258" s="2">
        <v>1</v>
      </c>
      <c r="EK258" s="2">
        <v>6001</v>
      </c>
      <c r="EL258" s="2" t="s">
        <v>234</v>
      </c>
      <c r="EM258" s="2" t="s">
        <v>235</v>
      </c>
      <c r="EN258" s="2"/>
      <c r="EO258" s="2" t="s">
        <v>38</v>
      </c>
      <c r="EP258" s="2"/>
      <c r="EQ258" s="2">
        <v>0</v>
      </c>
      <c r="ER258" s="2">
        <v>6084.68</v>
      </c>
      <c r="ES258" s="2">
        <v>5935.59</v>
      </c>
      <c r="ET258" s="2">
        <v>37.1</v>
      </c>
      <c r="EU258" s="2">
        <v>2.16</v>
      </c>
      <c r="EV258" s="2">
        <v>111.99</v>
      </c>
      <c r="EW258" s="2">
        <v>12.64</v>
      </c>
      <c r="EX258" s="2">
        <v>0.16</v>
      </c>
      <c r="EY258" s="2">
        <v>0</v>
      </c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>
        <v>0</v>
      </c>
      <c r="FR258" s="2">
        <f t="shared" si="290"/>
        <v>0</v>
      </c>
      <c r="FS258" s="2">
        <v>0</v>
      </c>
      <c r="FT258" s="2"/>
      <c r="FU258" s="2"/>
      <c r="FV258" s="2"/>
      <c r="FW258" s="2"/>
      <c r="FX258" s="2">
        <v>105</v>
      </c>
      <c r="FY258" s="2">
        <v>65</v>
      </c>
      <c r="FZ258" s="2"/>
      <c r="GA258" s="2" t="s">
        <v>3</v>
      </c>
      <c r="GB258" s="2"/>
      <c r="GC258" s="2"/>
      <c r="GD258" s="2">
        <v>1</v>
      </c>
      <c r="GE258" s="2"/>
      <c r="GF258" s="2">
        <v>-545863894</v>
      </c>
      <c r="GG258" s="2">
        <v>2</v>
      </c>
      <c r="GH258" s="2">
        <v>1</v>
      </c>
      <c r="GI258" s="2">
        <v>2</v>
      </c>
      <c r="GJ258" s="2">
        <v>0</v>
      </c>
      <c r="GK258" s="2">
        <v>0</v>
      </c>
      <c r="GL258" s="2">
        <f t="shared" si="291"/>
        <v>0</v>
      </c>
      <c r="GM258" s="2">
        <f t="shared" si="292"/>
        <v>10683.82</v>
      </c>
      <c r="GN258" s="2">
        <f t="shared" si="293"/>
        <v>10683.82</v>
      </c>
      <c r="GO258" s="2">
        <f t="shared" si="294"/>
        <v>0</v>
      </c>
      <c r="GP258" s="2">
        <f t="shared" si="295"/>
        <v>0</v>
      </c>
      <c r="GQ258" s="2"/>
      <c r="GR258" s="2">
        <v>0</v>
      </c>
      <c r="GS258" s="2">
        <v>3</v>
      </c>
      <c r="GT258" s="2">
        <v>0</v>
      </c>
      <c r="GU258" s="2" t="s">
        <v>3</v>
      </c>
      <c r="GV258" s="2">
        <f t="shared" si="296"/>
        <v>0</v>
      </c>
      <c r="GW258" s="2">
        <v>1</v>
      </c>
      <c r="GX258" s="2">
        <f t="shared" si="297"/>
        <v>0</v>
      </c>
      <c r="GY258" s="2"/>
      <c r="GZ258" s="2"/>
      <c r="HA258" s="2">
        <v>0</v>
      </c>
      <c r="HB258" s="2">
        <v>0</v>
      </c>
      <c r="HC258" s="2">
        <f t="shared" si="298"/>
        <v>0</v>
      </c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>
        <v>0</v>
      </c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x14ac:dyDescent="0.2">
      <c r="A259">
        <v>17</v>
      </c>
      <c r="B259">
        <v>1</v>
      </c>
      <c r="C259">
        <f>ROW(SmtRes!A544)</f>
        <v>544</v>
      </c>
      <c r="D259">
        <f>ROW(EtalonRes!A484)</f>
        <v>484</v>
      </c>
      <c r="E259" t="s">
        <v>109</v>
      </c>
      <c r="F259" t="s">
        <v>244</v>
      </c>
      <c r="G259" t="s">
        <v>296</v>
      </c>
      <c r="H259" t="s">
        <v>246</v>
      </c>
      <c r="I259">
        <v>0.23400000000000001</v>
      </c>
      <c r="J259">
        <v>0</v>
      </c>
      <c r="O259">
        <f t="shared" si="264"/>
        <v>8817.4</v>
      </c>
      <c r="P259">
        <f t="shared" si="265"/>
        <v>7805.78</v>
      </c>
      <c r="Q259">
        <f t="shared" si="266"/>
        <v>106.02</v>
      </c>
      <c r="R259">
        <f t="shared" si="267"/>
        <v>18.989999999999998</v>
      </c>
      <c r="S259">
        <f t="shared" si="268"/>
        <v>905.6</v>
      </c>
      <c r="T259">
        <f t="shared" si="269"/>
        <v>0</v>
      </c>
      <c r="U259">
        <f t="shared" si="270"/>
        <v>3.401424</v>
      </c>
      <c r="V259">
        <f t="shared" si="271"/>
        <v>4.6800000000000008E-2</v>
      </c>
      <c r="W259">
        <f t="shared" si="272"/>
        <v>0</v>
      </c>
      <c r="X259">
        <f t="shared" si="273"/>
        <v>970.82</v>
      </c>
      <c r="Y259">
        <f t="shared" si="274"/>
        <v>600.98</v>
      </c>
      <c r="AA259">
        <v>42244845</v>
      </c>
      <c r="AB259">
        <f t="shared" si="275"/>
        <v>6110.7534999999998</v>
      </c>
      <c r="AC259">
        <f t="shared" si="276"/>
        <v>5935.59</v>
      </c>
      <c r="AD259">
        <f>ROUND(((((ET259*1.25))-((EU259*1.25)))+AE259),6)</f>
        <v>46.375</v>
      </c>
      <c r="AE259">
        <f>ROUND(((EU259*1.25)),6)</f>
        <v>2.7</v>
      </c>
      <c r="AF259">
        <f>ROUND(((EV259*1.15)),6)</f>
        <v>128.7885</v>
      </c>
      <c r="AG259">
        <f t="shared" si="277"/>
        <v>0</v>
      </c>
      <c r="AH259">
        <f>((EW259*1.15))</f>
        <v>14.536</v>
      </c>
      <c r="AI259">
        <f>((EX259*1.25))</f>
        <v>0.2</v>
      </c>
      <c r="AJ259">
        <f t="shared" si="278"/>
        <v>0</v>
      </c>
      <c r="AK259">
        <v>6084.68</v>
      </c>
      <c r="AL259">
        <v>5935.59</v>
      </c>
      <c r="AM259">
        <v>37.1</v>
      </c>
      <c r="AN259">
        <v>2.16</v>
      </c>
      <c r="AO259">
        <v>111.99</v>
      </c>
      <c r="AP259">
        <v>0</v>
      </c>
      <c r="AQ259">
        <v>12.64</v>
      </c>
      <c r="AR259">
        <v>0.16</v>
      </c>
      <c r="AS259">
        <v>0</v>
      </c>
      <c r="AT259">
        <v>105</v>
      </c>
      <c r="AU259">
        <v>65</v>
      </c>
      <c r="AV259">
        <v>1</v>
      </c>
      <c r="AW259">
        <v>1</v>
      </c>
      <c r="AZ259">
        <v>1</v>
      </c>
      <c r="BA259">
        <v>30.05</v>
      </c>
      <c r="BB259">
        <v>9.77</v>
      </c>
      <c r="BC259">
        <v>5.62</v>
      </c>
      <c r="BD259" t="s">
        <v>3</v>
      </c>
      <c r="BE259" t="s">
        <v>3</v>
      </c>
      <c r="BF259" t="s">
        <v>3</v>
      </c>
      <c r="BG259" t="s">
        <v>3</v>
      </c>
      <c r="BH259">
        <v>0</v>
      </c>
      <c r="BI259">
        <v>1</v>
      </c>
      <c r="BJ259" t="s">
        <v>247</v>
      </c>
      <c r="BM259">
        <v>6001</v>
      </c>
      <c r="BN259">
        <v>0</v>
      </c>
      <c r="BO259" t="s">
        <v>244</v>
      </c>
      <c r="BP259">
        <v>1</v>
      </c>
      <c r="BQ259">
        <v>2</v>
      </c>
      <c r="BR259">
        <v>0</v>
      </c>
      <c r="BS259">
        <v>30.05</v>
      </c>
      <c r="BT259">
        <v>1</v>
      </c>
      <c r="BU259">
        <v>1</v>
      </c>
      <c r="BV259">
        <v>1</v>
      </c>
      <c r="BW259">
        <v>1</v>
      </c>
      <c r="BX259">
        <v>1</v>
      </c>
      <c r="BY259" t="s">
        <v>3</v>
      </c>
      <c r="BZ259">
        <v>105</v>
      </c>
      <c r="CA259">
        <v>65</v>
      </c>
      <c r="CE259">
        <v>0</v>
      </c>
      <c r="CF259">
        <v>0</v>
      </c>
      <c r="CG259">
        <v>0</v>
      </c>
      <c r="CM259">
        <v>0</v>
      </c>
      <c r="CN259" t="s">
        <v>575</v>
      </c>
      <c r="CO259">
        <v>0</v>
      </c>
      <c r="CP259">
        <f t="shared" si="279"/>
        <v>8817.4</v>
      </c>
      <c r="CQ259">
        <f t="shared" si="280"/>
        <v>33358.015800000001</v>
      </c>
      <c r="CR259">
        <f t="shared" si="281"/>
        <v>453.08374999999995</v>
      </c>
      <c r="CS259">
        <f t="shared" si="282"/>
        <v>81.135000000000005</v>
      </c>
      <c r="CT259">
        <f t="shared" si="283"/>
        <v>3870.0944250000002</v>
      </c>
      <c r="CU259">
        <f t="shared" si="284"/>
        <v>0</v>
      </c>
      <c r="CV259">
        <f t="shared" si="285"/>
        <v>14.536</v>
      </c>
      <c r="CW259">
        <f t="shared" si="286"/>
        <v>0.2</v>
      </c>
      <c r="CX259">
        <f t="shared" si="287"/>
        <v>0</v>
      </c>
      <c r="CY259">
        <f t="shared" si="288"/>
        <v>970.81949999999995</v>
      </c>
      <c r="CZ259">
        <f t="shared" si="289"/>
        <v>600.98349999999994</v>
      </c>
      <c r="DC259" t="s">
        <v>3</v>
      </c>
      <c r="DD259" t="s">
        <v>3</v>
      </c>
      <c r="DE259" t="s">
        <v>33</v>
      </c>
      <c r="DF259" t="s">
        <v>33</v>
      </c>
      <c r="DG259" t="s">
        <v>34</v>
      </c>
      <c r="DH259" t="s">
        <v>3</v>
      </c>
      <c r="DI259" t="s">
        <v>34</v>
      </c>
      <c r="DJ259" t="s">
        <v>33</v>
      </c>
      <c r="DK259" t="s">
        <v>3</v>
      </c>
      <c r="DL259" t="s">
        <v>3</v>
      </c>
      <c r="DM259" t="s">
        <v>3</v>
      </c>
      <c r="DN259">
        <v>0</v>
      </c>
      <c r="DO259">
        <v>0</v>
      </c>
      <c r="DP259">
        <v>1</v>
      </c>
      <c r="DQ259">
        <v>1</v>
      </c>
      <c r="DU259">
        <v>1013</v>
      </c>
      <c r="DV259" t="s">
        <v>246</v>
      </c>
      <c r="DW259" t="s">
        <v>246</v>
      </c>
      <c r="DX259">
        <v>1</v>
      </c>
      <c r="EE259">
        <v>42018638</v>
      </c>
      <c r="EF259">
        <v>2</v>
      </c>
      <c r="EG259" t="s">
        <v>35</v>
      </c>
      <c r="EH259">
        <v>0</v>
      </c>
      <c r="EI259" t="s">
        <v>3</v>
      </c>
      <c r="EJ259">
        <v>1</v>
      </c>
      <c r="EK259">
        <v>6001</v>
      </c>
      <c r="EL259" t="s">
        <v>234</v>
      </c>
      <c r="EM259" t="s">
        <v>235</v>
      </c>
      <c r="EO259" t="s">
        <v>38</v>
      </c>
      <c r="EQ259">
        <v>0</v>
      </c>
      <c r="ER259">
        <v>6084.68</v>
      </c>
      <c r="ES259">
        <v>5935.59</v>
      </c>
      <c r="ET259">
        <v>37.1</v>
      </c>
      <c r="EU259">
        <v>2.16</v>
      </c>
      <c r="EV259">
        <v>111.99</v>
      </c>
      <c r="EW259">
        <v>12.64</v>
      </c>
      <c r="EX259">
        <v>0.16</v>
      </c>
      <c r="EY259">
        <v>0</v>
      </c>
      <c r="FQ259">
        <v>0</v>
      </c>
      <c r="FR259">
        <f t="shared" si="290"/>
        <v>0</v>
      </c>
      <c r="FS259">
        <v>0</v>
      </c>
      <c r="FX259">
        <v>105</v>
      </c>
      <c r="FY259">
        <v>65</v>
      </c>
      <c r="GA259" t="s">
        <v>3</v>
      </c>
      <c r="GD259">
        <v>1</v>
      </c>
      <c r="GF259">
        <v>-545863894</v>
      </c>
      <c r="GG259">
        <v>2</v>
      </c>
      <c r="GH259">
        <v>1</v>
      </c>
      <c r="GI259">
        <v>2</v>
      </c>
      <c r="GJ259">
        <v>0</v>
      </c>
      <c r="GK259">
        <v>0</v>
      </c>
      <c r="GL259">
        <f t="shared" si="291"/>
        <v>0</v>
      </c>
      <c r="GM259">
        <f t="shared" si="292"/>
        <v>10389.200000000001</v>
      </c>
      <c r="GN259">
        <f t="shared" si="293"/>
        <v>10389.200000000001</v>
      </c>
      <c r="GO259">
        <f t="shared" si="294"/>
        <v>0</v>
      </c>
      <c r="GP259">
        <f t="shared" si="295"/>
        <v>0</v>
      </c>
      <c r="GR259">
        <v>0</v>
      </c>
      <c r="GS259">
        <v>3</v>
      </c>
      <c r="GT259">
        <v>0</v>
      </c>
      <c r="GU259" t="s">
        <v>3</v>
      </c>
      <c r="GV259">
        <f t="shared" si="296"/>
        <v>0</v>
      </c>
      <c r="GW259">
        <v>1</v>
      </c>
      <c r="GX259">
        <f t="shared" si="297"/>
        <v>0</v>
      </c>
      <c r="HA259">
        <v>0</v>
      </c>
      <c r="HB259">
        <v>0</v>
      </c>
      <c r="HC259">
        <f t="shared" si="298"/>
        <v>0</v>
      </c>
      <c r="IK259">
        <v>0</v>
      </c>
    </row>
    <row r="260" spans="1:255" x14ac:dyDescent="0.2">
      <c r="A260" s="2">
        <v>18</v>
      </c>
      <c r="B260" s="2">
        <v>1</v>
      </c>
      <c r="C260" s="2">
        <v>532</v>
      </c>
      <c r="D260" s="2"/>
      <c r="E260" s="2" t="s">
        <v>297</v>
      </c>
      <c r="F260" s="2" t="s">
        <v>249</v>
      </c>
      <c r="G260" s="2" t="s">
        <v>250</v>
      </c>
      <c r="H260" s="2" t="s">
        <v>49</v>
      </c>
      <c r="I260" s="2">
        <f>I258*J260</f>
        <v>0</v>
      </c>
      <c r="J260" s="2">
        <v>0</v>
      </c>
      <c r="K260" s="2"/>
      <c r="L260" s="2"/>
      <c r="M260" s="2"/>
      <c r="N260" s="2"/>
      <c r="O260" s="2">
        <f t="shared" si="264"/>
        <v>0</v>
      </c>
      <c r="P260" s="2">
        <f t="shared" si="265"/>
        <v>0</v>
      </c>
      <c r="Q260" s="2">
        <f t="shared" si="266"/>
        <v>0</v>
      </c>
      <c r="R260" s="2">
        <f t="shared" si="267"/>
        <v>0</v>
      </c>
      <c r="S260" s="2">
        <f t="shared" si="268"/>
        <v>0</v>
      </c>
      <c r="T260" s="2">
        <f t="shared" si="269"/>
        <v>0</v>
      </c>
      <c r="U260" s="2">
        <f t="shared" si="270"/>
        <v>0</v>
      </c>
      <c r="V260" s="2">
        <f t="shared" si="271"/>
        <v>0</v>
      </c>
      <c r="W260" s="2">
        <f t="shared" si="272"/>
        <v>0</v>
      </c>
      <c r="X260" s="2">
        <f t="shared" si="273"/>
        <v>0</v>
      </c>
      <c r="Y260" s="2">
        <f t="shared" si="274"/>
        <v>0</v>
      </c>
      <c r="Z260" s="2"/>
      <c r="AA260" s="2">
        <v>42244862</v>
      </c>
      <c r="AB260" s="2">
        <f t="shared" si="275"/>
        <v>10200</v>
      </c>
      <c r="AC260" s="2">
        <f t="shared" si="276"/>
        <v>10200</v>
      </c>
      <c r="AD260" s="2">
        <f t="shared" ref="AD260:AD265" si="301">ROUND((((ET260)-(EU260))+AE260),6)</f>
        <v>0</v>
      </c>
      <c r="AE260" s="2">
        <f t="shared" ref="AE260:AF265" si="302">ROUND((EU260),6)</f>
        <v>0</v>
      </c>
      <c r="AF260" s="2">
        <f t="shared" si="302"/>
        <v>0</v>
      </c>
      <c r="AG260" s="2">
        <f t="shared" si="277"/>
        <v>0</v>
      </c>
      <c r="AH260" s="2">
        <f t="shared" ref="AH260:AI265" si="303">(EW260)</f>
        <v>0</v>
      </c>
      <c r="AI260" s="2">
        <f t="shared" si="303"/>
        <v>0</v>
      </c>
      <c r="AJ260" s="2">
        <f t="shared" si="278"/>
        <v>34.85</v>
      </c>
      <c r="AK260" s="2">
        <v>10200</v>
      </c>
      <c r="AL260" s="2">
        <v>10200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34.85</v>
      </c>
      <c r="AT260" s="2">
        <v>105</v>
      </c>
      <c r="AU260" s="2">
        <v>65</v>
      </c>
      <c r="AV260" s="2">
        <v>1</v>
      </c>
      <c r="AW260" s="2">
        <v>1</v>
      </c>
      <c r="AX260" s="2"/>
      <c r="AY260" s="2"/>
      <c r="AZ260" s="2">
        <v>1</v>
      </c>
      <c r="BA260" s="2">
        <v>1</v>
      </c>
      <c r="BB260" s="2">
        <v>1</v>
      </c>
      <c r="BC260" s="2">
        <v>4.9000000000000004</v>
      </c>
      <c r="BD260" s="2" t="s">
        <v>3</v>
      </c>
      <c r="BE260" s="2" t="s">
        <v>3</v>
      </c>
      <c r="BF260" s="2" t="s">
        <v>3</v>
      </c>
      <c r="BG260" s="2" t="s">
        <v>3</v>
      </c>
      <c r="BH260" s="2">
        <v>3</v>
      </c>
      <c r="BI260" s="2">
        <v>1</v>
      </c>
      <c r="BJ260" s="2" t="s">
        <v>251</v>
      </c>
      <c r="BK260" s="2"/>
      <c r="BL260" s="2"/>
      <c r="BM260" s="2">
        <v>6001</v>
      </c>
      <c r="BN260" s="2">
        <v>0</v>
      </c>
      <c r="BO260" s="2" t="s">
        <v>249</v>
      </c>
      <c r="BP260" s="2">
        <v>1</v>
      </c>
      <c r="BQ260" s="2">
        <v>2</v>
      </c>
      <c r="BR260" s="2">
        <v>0</v>
      </c>
      <c r="BS260" s="2">
        <v>1</v>
      </c>
      <c r="BT260" s="2">
        <v>1</v>
      </c>
      <c r="BU260" s="2">
        <v>1</v>
      </c>
      <c r="BV260" s="2">
        <v>1</v>
      </c>
      <c r="BW260" s="2">
        <v>1</v>
      </c>
      <c r="BX260" s="2">
        <v>1</v>
      </c>
      <c r="BY260" s="2" t="s">
        <v>3</v>
      </c>
      <c r="BZ260" s="2">
        <v>105</v>
      </c>
      <c r="CA260" s="2">
        <v>65</v>
      </c>
      <c r="CB260" s="2"/>
      <c r="CC260" s="2"/>
      <c r="CD260" s="2"/>
      <c r="CE260" s="2">
        <v>0</v>
      </c>
      <c r="CF260" s="2">
        <v>0</v>
      </c>
      <c r="CG260" s="2">
        <v>0</v>
      </c>
      <c r="CH260" s="2"/>
      <c r="CI260" s="2"/>
      <c r="CJ260" s="2"/>
      <c r="CK260" s="2"/>
      <c r="CL260" s="2"/>
      <c r="CM260" s="2">
        <v>0</v>
      </c>
      <c r="CN260" s="2" t="s">
        <v>3</v>
      </c>
      <c r="CO260" s="2">
        <v>0</v>
      </c>
      <c r="CP260" s="2">
        <f t="shared" si="279"/>
        <v>0</v>
      </c>
      <c r="CQ260" s="2">
        <f t="shared" si="280"/>
        <v>49980</v>
      </c>
      <c r="CR260" s="2">
        <f t="shared" si="281"/>
        <v>0</v>
      </c>
      <c r="CS260" s="2">
        <f t="shared" si="282"/>
        <v>0</v>
      </c>
      <c r="CT260" s="2">
        <f t="shared" si="283"/>
        <v>0</v>
      </c>
      <c r="CU260" s="2">
        <f t="shared" si="284"/>
        <v>0</v>
      </c>
      <c r="CV260" s="2">
        <f t="shared" si="285"/>
        <v>0</v>
      </c>
      <c r="CW260" s="2">
        <f t="shared" si="286"/>
        <v>0</v>
      </c>
      <c r="CX260" s="2">
        <f t="shared" si="287"/>
        <v>34.85</v>
      </c>
      <c r="CY260" s="2">
        <f t="shared" si="288"/>
        <v>0</v>
      </c>
      <c r="CZ260" s="2">
        <f t="shared" si="289"/>
        <v>0</v>
      </c>
      <c r="DA260" s="2"/>
      <c r="DB260" s="2"/>
      <c r="DC260" s="2" t="s">
        <v>3</v>
      </c>
      <c r="DD260" s="2" t="s">
        <v>3</v>
      </c>
      <c r="DE260" s="2" t="s">
        <v>3</v>
      </c>
      <c r="DF260" s="2" t="s">
        <v>3</v>
      </c>
      <c r="DG260" s="2" t="s">
        <v>3</v>
      </c>
      <c r="DH260" s="2" t="s">
        <v>3</v>
      </c>
      <c r="DI260" s="2" t="s">
        <v>3</v>
      </c>
      <c r="DJ260" s="2" t="s">
        <v>3</v>
      </c>
      <c r="DK260" s="2" t="s">
        <v>3</v>
      </c>
      <c r="DL260" s="2" t="s">
        <v>3</v>
      </c>
      <c r="DM260" s="2" t="s">
        <v>3</v>
      </c>
      <c r="DN260" s="2">
        <v>0</v>
      </c>
      <c r="DO260" s="2">
        <v>0</v>
      </c>
      <c r="DP260" s="2">
        <v>1</v>
      </c>
      <c r="DQ260" s="2">
        <v>1</v>
      </c>
      <c r="DR260" s="2"/>
      <c r="DS260" s="2"/>
      <c r="DT260" s="2"/>
      <c r="DU260" s="2">
        <v>1009</v>
      </c>
      <c r="DV260" s="2" t="s">
        <v>49</v>
      </c>
      <c r="DW260" s="2" t="s">
        <v>49</v>
      </c>
      <c r="DX260" s="2">
        <v>1000</v>
      </c>
      <c r="DY260" s="2"/>
      <c r="DZ260" s="2"/>
      <c r="EA260" s="2"/>
      <c r="EB260" s="2"/>
      <c r="EC260" s="2"/>
      <c r="ED260" s="2"/>
      <c r="EE260" s="2">
        <v>42018638</v>
      </c>
      <c r="EF260" s="2">
        <v>2</v>
      </c>
      <c r="EG260" s="2" t="s">
        <v>35</v>
      </c>
      <c r="EH260" s="2">
        <v>0</v>
      </c>
      <c r="EI260" s="2" t="s">
        <v>3</v>
      </c>
      <c r="EJ260" s="2">
        <v>1</v>
      </c>
      <c r="EK260" s="2">
        <v>6001</v>
      </c>
      <c r="EL260" s="2" t="s">
        <v>234</v>
      </c>
      <c r="EM260" s="2" t="s">
        <v>235</v>
      </c>
      <c r="EN260" s="2"/>
      <c r="EO260" s="2" t="s">
        <v>3</v>
      </c>
      <c r="EP260" s="2"/>
      <c r="EQ260" s="2">
        <v>0</v>
      </c>
      <c r="ER260" s="2">
        <v>10200</v>
      </c>
      <c r="ES260" s="2">
        <v>10200</v>
      </c>
      <c r="ET260" s="2">
        <v>0</v>
      </c>
      <c r="EU260" s="2">
        <v>0</v>
      </c>
      <c r="EV260" s="2">
        <v>0</v>
      </c>
      <c r="EW260" s="2">
        <v>0</v>
      </c>
      <c r="EX260" s="2">
        <v>0</v>
      </c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>
        <v>0</v>
      </c>
      <c r="FR260" s="2">
        <f t="shared" si="290"/>
        <v>0</v>
      </c>
      <c r="FS260" s="2">
        <v>0</v>
      </c>
      <c r="FT260" s="2"/>
      <c r="FU260" s="2"/>
      <c r="FV260" s="2"/>
      <c r="FW260" s="2"/>
      <c r="FX260" s="2">
        <v>105</v>
      </c>
      <c r="FY260" s="2">
        <v>65</v>
      </c>
      <c r="FZ260" s="2"/>
      <c r="GA260" s="2" t="s">
        <v>3</v>
      </c>
      <c r="GB260" s="2"/>
      <c r="GC260" s="2"/>
      <c r="GD260" s="2">
        <v>1</v>
      </c>
      <c r="GE260" s="2"/>
      <c r="GF260" s="2">
        <v>841031982</v>
      </c>
      <c r="GG260" s="2">
        <v>2</v>
      </c>
      <c r="GH260" s="2">
        <v>1</v>
      </c>
      <c r="GI260" s="2">
        <v>2</v>
      </c>
      <c r="GJ260" s="2">
        <v>0</v>
      </c>
      <c r="GK260" s="2">
        <v>0</v>
      </c>
      <c r="GL260" s="2">
        <f t="shared" si="291"/>
        <v>0</v>
      </c>
      <c r="GM260" s="2">
        <f t="shared" si="292"/>
        <v>0</v>
      </c>
      <c r="GN260" s="2">
        <f t="shared" si="293"/>
        <v>0</v>
      </c>
      <c r="GO260" s="2">
        <f t="shared" si="294"/>
        <v>0</v>
      </c>
      <c r="GP260" s="2">
        <f t="shared" si="295"/>
        <v>0</v>
      </c>
      <c r="GQ260" s="2"/>
      <c r="GR260" s="2">
        <v>0</v>
      </c>
      <c r="GS260" s="2">
        <v>3</v>
      </c>
      <c r="GT260" s="2">
        <v>0</v>
      </c>
      <c r="GU260" s="2" t="s">
        <v>3</v>
      </c>
      <c r="GV260" s="2">
        <f t="shared" si="296"/>
        <v>0</v>
      </c>
      <c r="GW260" s="2">
        <v>1</v>
      </c>
      <c r="GX260" s="2">
        <f t="shared" si="297"/>
        <v>0</v>
      </c>
      <c r="GY260" s="2"/>
      <c r="GZ260" s="2"/>
      <c r="HA260" s="2">
        <v>0</v>
      </c>
      <c r="HB260" s="2">
        <v>0</v>
      </c>
      <c r="HC260" s="2">
        <f t="shared" si="298"/>
        <v>0</v>
      </c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>
        <v>0</v>
      </c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x14ac:dyDescent="0.2">
      <c r="A261">
        <v>18</v>
      </c>
      <c r="B261">
        <v>1</v>
      </c>
      <c r="C261">
        <v>541</v>
      </c>
      <c r="E261" t="s">
        <v>297</v>
      </c>
      <c r="F261" t="s">
        <v>249</v>
      </c>
      <c r="G261" t="s">
        <v>250</v>
      </c>
      <c r="H261" t="s">
        <v>49</v>
      </c>
      <c r="I261">
        <f>I259*J261</f>
        <v>0</v>
      </c>
      <c r="J261">
        <v>0</v>
      </c>
      <c r="O261">
        <f t="shared" si="264"/>
        <v>0</v>
      </c>
      <c r="P261">
        <f t="shared" si="265"/>
        <v>0</v>
      </c>
      <c r="Q261">
        <f t="shared" si="266"/>
        <v>0</v>
      </c>
      <c r="R261">
        <f t="shared" si="267"/>
        <v>0</v>
      </c>
      <c r="S261">
        <f t="shared" si="268"/>
        <v>0</v>
      </c>
      <c r="T261">
        <f t="shared" si="269"/>
        <v>0</v>
      </c>
      <c r="U261">
        <f t="shared" si="270"/>
        <v>0</v>
      </c>
      <c r="V261">
        <f t="shared" si="271"/>
        <v>0</v>
      </c>
      <c r="W261">
        <f t="shared" si="272"/>
        <v>0</v>
      </c>
      <c r="X261">
        <f t="shared" si="273"/>
        <v>0</v>
      </c>
      <c r="Y261">
        <f t="shared" si="274"/>
        <v>0</v>
      </c>
      <c r="AA261">
        <v>42244845</v>
      </c>
      <c r="AB261">
        <f t="shared" si="275"/>
        <v>10200</v>
      </c>
      <c r="AC261">
        <f t="shared" si="276"/>
        <v>10200</v>
      </c>
      <c r="AD261">
        <f t="shared" si="301"/>
        <v>0</v>
      </c>
      <c r="AE261">
        <f t="shared" si="302"/>
        <v>0</v>
      </c>
      <c r="AF261">
        <f t="shared" si="302"/>
        <v>0</v>
      </c>
      <c r="AG261">
        <f t="shared" si="277"/>
        <v>0</v>
      </c>
      <c r="AH261">
        <f t="shared" si="303"/>
        <v>0</v>
      </c>
      <c r="AI261">
        <f t="shared" si="303"/>
        <v>0</v>
      </c>
      <c r="AJ261">
        <f t="shared" si="278"/>
        <v>34.85</v>
      </c>
      <c r="AK261">
        <v>10200</v>
      </c>
      <c r="AL261">
        <v>10200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34.85</v>
      </c>
      <c r="AT261">
        <v>105</v>
      </c>
      <c r="AU261">
        <v>65</v>
      </c>
      <c r="AV261">
        <v>1</v>
      </c>
      <c r="AW261">
        <v>1</v>
      </c>
      <c r="AZ261">
        <v>1</v>
      </c>
      <c r="BA261">
        <v>1</v>
      </c>
      <c r="BB261">
        <v>1</v>
      </c>
      <c r="BC261">
        <v>5.05</v>
      </c>
      <c r="BD261" t="s">
        <v>3</v>
      </c>
      <c r="BE261" t="s">
        <v>3</v>
      </c>
      <c r="BF261" t="s">
        <v>3</v>
      </c>
      <c r="BG261" t="s">
        <v>3</v>
      </c>
      <c r="BH261">
        <v>3</v>
      </c>
      <c r="BI261">
        <v>1</v>
      </c>
      <c r="BJ261" t="s">
        <v>251</v>
      </c>
      <c r="BM261">
        <v>6001</v>
      </c>
      <c r="BN261">
        <v>0</v>
      </c>
      <c r="BO261" t="s">
        <v>249</v>
      </c>
      <c r="BP261">
        <v>1</v>
      </c>
      <c r="BQ261">
        <v>2</v>
      </c>
      <c r="BR261">
        <v>0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 t="s">
        <v>3</v>
      </c>
      <c r="BZ261">
        <v>105</v>
      </c>
      <c r="CA261">
        <v>65</v>
      </c>
      <c r="CE261">
        <v>0</v>
      </c>
      <c r="CF261">
        <v>0</v>
      </c>
      <c r="CG261">
        <v>0</v>
      </c>
      <c r="CM261">
        <v>0</v>
      </c>
      <c r="CN261" t="s">
        <v>3</v>
      </c>
      <c r="CO261">
        <v>0</v>
      </c>
      <c r="CP261">
        <f t="shared" si="279"/>
        <v>0</v>
      </c>
      <c r="CQ261">
        <f t="shared" si="280"/>
        <v>51510</v>
      </c>
      <c r="CR261">
        <f t="shared" si="281"/>
        <v>0</v>
      </c>
      <c r="CS261">
        <f t="shared" si="282"/>
        <v>0</v>
      </c>
      <c r="CT261">
        <f t="shared" si="283"/>
        <v>0</v>
      </c>
      <c r="CU261">
        <f t="shared" si="284"/>
        <v>0</v>
      </c>
      <c r="CV261">
        <f t="shared" si="285"/>
        <v>0</v>
      </c>
      <c r="CW261">
        <f t="shared" si="286"/>
        <v>0</v>
      </c>
      <c r="CX261">
        <f t="shared" si="287"/>
        <v>34.85</v>
      </c>
      <c r="CY261">
        <f t="shared" si="288"/>
        <v>0</v>
      </c>
      <c r="CZ261">
        <f t="shared" si="289"/>
        <v>0</v>
      </c>
      <c r="DC261" t="s">
        <v>3</v>
      </c>
      <c r="DD261" t="s">
        <v>3</v>
      </c>
      <c r="DE261" t="s">
        <v>3</v>
      </c>
      <c r="DF261" t="s">
        <v>3</v>
      </c>
      <c r="DG261" t="s">
        <v>3</v>
      </c>
      <c r="DH261" t="s">
        <v>3</v>
      </c>
      <c r="DI261" t="s">
        <v>3</v>
      </c>
      <c r="DJ261" t="s">
        <v>3</v>
      </c>
      <c r="DK261" t="s">
        <v>3</v>
      </c>
      <c r="DL261" t="s">
        <v>3</v>
      </c>
      <c r="DM261" t="s">
        <v>3</v>
      </c>
      <c r="DN261">
        <v>0</v>
      </c>
      <c r="DO261">
        <v>0</v>
      </c>
      <c r="DP261">
        <v>1</v>
      </c>
      <c r="DQ261">
        <v>1</v>
      </c>
      <c r="DU261">
        <v>1009</v>
      </c>
      <c r="DV261" t="s">
        <v>49</v>
      </c>
      <c r="DW261" t="s">
        <v>49</v>
      </c>
      <c r="DX261">
        <v>1000</v>
      </c>
      <c r="EE261">
        <v>42018638</v>
      </c>
      <c r="EF261">
        <v>2</v>
      </c>
      <c r="EG261" t="s">
        <v>35</v>
      </c>
      <c r="EH261">
        <v>0</v>
      </c>
      <c r="EI261" t="s">
        <v>3</v>
      </c>
      <c r="EJ261">
        <v>1</v>
      </c>
      <c r="EK261">
        <v>6001</v>
      </c>
      <c r="EL261" t="s">
        <v>234</v>
      </c>
      <c r="EM261" t="s">
        <v>235</v>
      </c>
      <c r="EO261" t="s">
        <v>3</v>
      </c>
      <c r="EQ261">
        <v>0</v>
      </c>
      <c r="ER261">
        <v>10200</v>
      </c>
      <c r="ES261">
        <v>10200</v>
      </c>
      <c r="ET261">
        <v>0</v>
      </c>
      <c r="EU261">
        <v>0</v>
      </c>
      <c r="EV261">
        <v>0</v>
      </c>
      <c r="EW261">
        <v>0</v>
      </c>
      <c r="EX261">
        <v>0</v>
      </c>
      <c r="FQ261">
        <v>0</v>
      </c>
      <c r="FR261">
        <f t="shared" si="290"/>
        <v>0</v>
      </c>
      <c r="FS261">
        <v>0</v>
      </c>
      <c r="FX261">
        <v>105</v>
      </c>
      <c r="FY261">
        <v>65</v>
      </c>
      <c r="GA261" t="s">
        <v>3</v>
      </c>
      <c r="GD261">
        <v>1</v>
      </c>
      <c r="GF261">
        <v>841031982</v>
      </c>
      <c r="GG261">
        <v>2</v>
      </c>
      <c r="GH261">
        <v>1</v>
      </c>
      <c r="GI261">
        <v>2</v>
      </c>
      <c r="GJ261">
        <v>0</v>
      </c>
      <c r="GK261">
        <v>0</v>
      </c>
      <c r="GL261">
        <f t="shared" si="291"/>
        <v>0</v>
      </c>
      <c r="GM261">
        <f t="shared" si="292"/>
        <v>0</v>
      </c>
      <c r="GN261">
        <f t="shared" si="293"/>
        <v>0</v>
      </c>
      <c r="GO261">
        <f t="shared" si="294"/>
        <v>0</v>
      </c>
      <c r="GP261">
        <f t="shared" si="295"/>
        <v>0</v>
      </c>
      <c r="GR261">
        <v>0</v>
      </c>
      <c r="GS261">
        <v>3</v>
      </c>
      <c r="GT261">
        <v>0</v>
      </c>
      <c r="GU261" t="s">
        <v>3</v>
      </c>
      <c r="GV261">
        <f t="shared" si="296"/>
        <v>0</v>
      </c>
      <c r="GW261">
        <v>1</v>
      </c>
      <c r="GX261">
        <f t="shared" si="297"/>
        <v>0</v>
      </c>
      <c r="HA261">
        <v>0</v>
      </c>
      <c r="HB261">
        <v>0</v>
      </c>
      <c r="HC261">
        <f t="shared" si="298"/>
        <v>0</v>
      </c>
      <c r="IK261">
        <v>0</v>
      </c>
    </row>
    <row r="262" spans="1:255" x14ac:dyDescent="0.2">
      <c r="A262" s="2">
        <v>18</v>
      </c>
      <c r="B262" s="2">
        <v>1</v>
      </c>
      <c r="C262" s="2">
        <v>535</v>
      </c>
      <c r="D262" s="2"/>
      <c r="E262" s="2" t="s">
        <v>298</v>
      </c>
      <c r="F262" s="2" t="s">
        <v>253</v>
      </c>
      <c r="G262" s="2" t="s">
        <v>254</v>
      </c>
      <c r="H262" s="2" t="s">
        <v>49</v>
      </c>
      <c r="I262" s="2">
        <f>I258*J262</f>
        <v>0</v>
      </c>
      <c r="J262" s="2">
        <v>0</v>
      </c>
      <c r="K262" s="2"/>
      <c r="L262" s="2"/>
      <c r="M262" s="2"/>
      <c r="N262" s="2"/>
      <c r="O262" s="2">
        <f t="shared" si="264"/>
        <v>0</v>
      </c>
      <c r="P262" s="2">
        <f t="shared" si="265"/>
        <v>0</v>
      </c>
      <c r="Q262" s="2">
        <f t="shared" si="266"/>
        <v>0</v>
      </c>
      <c r="R262" s="2">
        <f t="shared" si="267"/>
        <v>0</v>
      </c>
      <c r="S262" s="2">
        <f t="shared" si="268"/>
        <v>0</v>
      </c>
      <c r="T262" s="2">
        <f t="shared" si="269"/>
        <v>0</v>
      </c>
      <c r="U262" s="2">
        <f t="shared" si="270"/>
        <v>0</v>
      </c>
      <c r="V262" s="2">
        <f t="shared" si="271"/>
        <v>0</v>
      </c>
      <c r="W262" s="2">
        <f t="shared" si="272"/>
        <v>0</v>
      </c>
      <c r="X262" s="2">
        <f t="shared" si="273"/>
        <v>0</v>
      </c>
      <c r="Y262" s="2">
        <f t="shared" si="274"/>
        <v>0</v>
      </c>
      <c r="Z262" s="2"/>
      <c r="AA262" s="2">
        <v>42244862</v>
      </c>
      <c r="AB262" s="2">
        <f t="shared" si="275"/>
        <v>5649.99</v>
      </c>
      <c r="AC262" s="2">
        <f t="shared" si="276"/>
        <v>5649.99</v>
      </c>
      <c r="AD262" s="2">
        <f t="shared" si="301"/>
        <v>0</v>
      </c>
      <c r="AE262" s="2">
        <f t="shared" si="302"/>
        <v>0</v>
      </c>
      <c r="AF262" s="2">
        <f t="shared" si="302"/>
        <v>0</v>
      </c>
      <c r="AG262" s="2">
        <f t="shared" si="277"/>
        <v>0</v>
      </c>
      <c r="AH262" s="2">
        <f t="shared" si="303"/>
        <v>0</v>
      </c>
      <c r="AI262" s="2">
        <f t="shared" si="303"/>
        <v>0</v>
      </c>
      <c r="AJ262" s="2">
        <f t="shared" si="278"/>
        <v>34.17</v>
      </c>
      <c r="AK262" s="2">
        <v>5649.99</v>
      </c>
      <c r="AL262" s="2">
        <v>5649.99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34.17</v>
      </c>
      <c r="AT262" s="2">
        <v>105</v>
      </c>
      <c r="AU262" s="2">
        <v>65</v>
      </c>
      <c r="AV262" s="2">
        <v>1</v>
      </c>
      <c r="AW262" s="2">
        <v>1</v>
      </c>
      <c r="AX262" s="2"/>
      <c r="AY262" s="2"/>
      <c r="AZ262" s="2">
        <v>1</v>
      </c>
      <c r="BA262" s="2">
        <v>1</v>
      </c>
      <c r="BB262" s="2">
        <v>1</v>
      </c>
      <c r="BC262" s="2">
        <v>6.06</v>
      </c>
      <c r="BD262" s="2" t="s">
        <v>3</v>
      </c>
      <c r="BE262" s="2" t="s">
        <v>3</v>
      </c>
      <c r="BF262" s="2" t="s">
        <v>3</v>
      </c>
      <c r="BG262" s="2" t="s">
        <v>3</v>
      </c>
      <c r="BH262" s="2">
        <v>3</v>
      </c>
      <c r="BI262" s="2">
        <v>1</v>
      </c>
      <c r="BJ262" s="2" t="s">
        <v>255</v>
      </c>
      <c r="BK262" s="2"/>
      <c r="BL262" s="2"/>
      <c r="BM262" s="2">
        <v>6001</v>
      </c>
      <c r="BN262" s="2">
        <v>0</v>
      </c>
      <c r="BO262" s="2" t="s">
        <v>253</v>
      </c>
      <c r="BP262" s="2">
        <v>1</v>
      </c>
      <c r="BQ262" s="2">
        <v>2</v>
      </c>
      <c r="BR262" s="2">
        <v>0</v>
      </c>
      <c r="BS262" s="2">
        <v>1</v>
      </c>
      <c r="BT262" s="2">
        <v>1</v>
      </c>
      <c r="BU262" s="2">
        <v>1</v>
      </c>
      <c r="BV262" s="2">
        <v>1</v>
      </c>
      <c r="BW262" s="2">
        <v>1</v>
      </c>
      <c r="BX262" s="2">
        <v>1</v>
      </c>
      <c r="BY262" s="2" t="s">
        <v>3</v>
      </c>
      <c r="BZ262" s="2">
        <v>105</v>
      </c>
      <c r="CA262" s="2">
        <v>65</v>
      </c>
      <c r="CB262" s="2"/>
      <c r="CC262" s="2"/>
      <c r="CD262" s="2"/>
      <c r="CE262" s="2">
        <v>0</v>
      </c>
      <c r="CF262" s="2">
        <v>0</v>
      </c>
      <c r="CG262" s="2">
        <v>0</v>
      </c>
      <c r="CH262" s="2"/>
      <c r="CI262" s="2"/>
      <c r="CJ262" s="2"/>
      <c r="CK262" s="2"/>
      <c r="CL262" s="2"/>
      <c r="CM262" s="2">
        <v>0</v>
      </c>
      <c r="CN262" s="2" t="s">
        <v>3</v>
      </c>
      <c r="CO262" s="2">
        <v>0</v>
      </c>
      <c r="CP262" s="2">
        <f t="shared" si="279"/>
        <v>0</v>
      </c>
      <c r="CQ262" s="2">
        <f t="shared" si="280"/>
        <v>34238.939399999996</v>
      </c>
      <c r="CR262" s="2">
        <f t="shared" si="281"/>
        <v>0</v>
      </c>
      <c r="CS262" s="2">
        <f t="shared" si="282"/>
        <v>0</v>
      </c>
      <c r="CT262" s="2">
        <f t="shared" si="283"/>
        <v>0</v>
      </c>
      <c r="CU262" s="2">
        <f t="shared" si="284"/>
        <v>0</v>
      </c>
      <c r="CV262" s="2">
        <f t="shared" si="285"/>
        <v>0</v>
      </c>
      <c r="CW262" s="2">
        <f t="shared" si="286"/>
        <v>0</v>
      </c>
      <c r="CX262" s="2">
        <f t="shared" si="287"/>
        <v>34.17</v>
      </c>
      <c r="CY262" s="2">
        <f t="shared" si="288"/>
        <v>0</v>
      </c>
      <c r="CZ262" s="2">
        <f t="shared" si="289"/>
        <v>0</v>
      </c>
      <c r="DA262" s="2"/>
      <c r="DB262" s="2"/>
      <c r="DC262" s="2" t="s">
        <v>3</v>
      </c>
      <c r="DD262" s="2" t="s">
        <v>3</v>
      </c>
      <c r="DE262" s="2" t="s">
        <v>3</v>
      </c>
      <c r="DF262" s="2" t="s">
        <v>3</v>
      </c>
      <c r="DG262" s="2" t="s">
        <v>3</v>
      </c>
      <c r="DH262" s="2" t="s">
        <v>3</v>
      </c>
      <c r="DI262" s="2" t="s">
        <v>3</v>
      </c>
      <c r="DJ262" s="2" t="s">
        <v>3</v>
      </c>
      <c r="DK262" s="2" t="s">
        <v>3</v>
      </c>
      <c r="DL262" s="2" t="s">
        <v>3</v>
      </c>
      <c r="DM262" s="2" t="s">
        <v>3</v>
      </c>
      <c r="DN262" s="2">
        <v>0</v>
      </c>
      <c r="DO262" s="2">
        <v>0</v>
      </c>
      <c r="DP262" s="2">
        <v>1</v>
      </c>
      <c r="DQ262" s="2">
        <v>1</v>
      </c>
      <c r="DR262" s="2"/>
      <c r="DS262" s="2"/>
      <c r="DT262" s="2"/>
      <c r="DU262" s="2">
        <v>1009</v>
      </c>
      <c r="DV262" s="2" t="s">
        <v>49</v>
      </c>
      <c r="DW262" s="2" t="s">
        <v>49</v>
      </c>
      <c r="DX262" s="2">
        <v>1000</v>
      </c>
      <c r="DY262" s="2"/>
      <c r="DZ262" s="2"/>
      <c r="EA262" s="2"/>
      <c r="EB262" s="2"/>
      <c r="EC262" s="2"/>
      <c r="ED262" s="2"/>
      <c r="EE262" s="2">
        <v>42018638</v>
      </c>
      <c r="EF262" s="2">
        <v>2</v>
      </c>
      <c r="EG262" s="2" t="s">
        <v>35</v>
      </c>
      <c r="EH262" s="2">
        <v>0</v>
      </c>
      <c r="EI262" s="2" t="s">
        <v>3</v>
      </c>
      <c r="EJ262" s="2">
        <v>1</v>
      </c>
      <c r="EK262" s="2">
        <v>6001</v>
      </c>
      <c r="EL262" s="2" t="s">
        <v>234</v>
      </c>
      <c r="EM262" s="2" t="s">
        <v>235</v>
      </c>
      <c r="EN262" s="2"/>
      <c r="EO262" s="2" t="s">
        <v>3</v>
      </c>
      <c r="EP262" s="2"/>
      <c r="EQ262" s="2">
        <v>0</v>
      </c>
      <c r="ER262" s="2">
        <v>5649.99</v>
      </c>
      <c r="ES262" s="2">
        <v>5649.99</v>
      </c>
      <c r="ET262" s="2">
        <v>0</v>
      </c>
      <c r="EU262" s="2">
        <v>0</v>
      </c>
      <c r="EV262" s="2">
        <v>0</v>
      </c>
      <c r="EW262" s="2">
        <v>0</v>
      </c>
      <c r="EX262" s="2">
        <v>0</v>
      </c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>
        <v>0</v>
      </c>
      <c r="FR262" s="2">
        <f t="shared" si="290"/>
        <v>0</v>
      </c>
      <c r="FS262" s="2">
        <v>0</v>
      </c>
      <c r="FT262" s="2"/>
      <c r="FU262" s="2"/>
      <c r="FV262" s="2"/>
      <c r="FW262" s="2"/>
      <c r="FX262" s="2">
        <v>105</v>
      </c>
      <c r="FY262" s="2">
        <v>65</v>
      </c>
      <c r="FZ262" s="2"/>
      <c r="GA262" s="2" t="s">
        <v>3</v>
      </c>
      <c r="GB262" s="2"/>
      <c r="GC262" s="2"/>
      <c r="GD262" s="2">
        <v>1</v>
      </c>
      <c r="GE262" s="2"/>
      <c r="GF262" s="2">
        <v>-922545297</v>
      </c>
      <c r="GG262" s="2">
        <v>2</v>
      </c>
      <c r="GH262" s="2">
        <v>1</v>
      </c>
      <c r="GI262" s="2">
        <v>2</v>
      </c>
      <c r="GJ262" s="2">
        <v>0</v>
      </c>
      <c r="GK262" s="2">
        <v>0</v>
      </c>
      <c r="GL262" s="2">
        <f t="shared" si="291"/>
        <v>0</v>
      </c>
      <c r="GM262" s="2">
        <f t="shared" si="292"/>
        <v>0</v>
      </c>
      <c r="GN262" s="2">
        <f t="shared" si="293"/>
        <v>0</v>
      </c>
      <c r="GO262" s="2">
        <f t="shared" si="294"/>
        <v>0</v>
      </c>
      <c r="GP262" s="2">
        <f t="shared" si="295"/>
        <v>0</v>
      </c>
      <c r="GQ262" s="2"/>
      <c r="GR262" s="2">
        <v>0</v>
      </c>
      <c r="GS262" s="2">
        <v>3</v>
      </c>
      <c r="GT262" s="2">
        <v>0</v>
      </c>
      <c r="GU262" s="2" t="s">
        <v>3</v>
      </c>
      <c r="GV262" s="2">
        <f t="shared" si="296"/>
        <v>0</v>
      </c>
      <c r="GW262" s="2">
        <v>1</v>
      </c>
      <c r="GX262" s="2">
        <f t="shared" si="297"/>
        <v>0</v>
      </c>
      <c r="GY262" s="2"/>
      <c r="GZ262" s="2"/>
      <c r="HA262" s="2">
        <v>0</v>
      </c>
      <c r="HB262" s="2">
        <v>0</v>
      </c>
      <c r="HC262" s="2">
        <f t="shared" si="298"/>
        <v>0</v>
      </c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>
        <v>0</v>
      </c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x14ac:dyDescent="0.2">
      <c r="A263">
        <v>18</v>
      </c>
      <c r="B263">
        <v>1</v>
      </c>
      <c r="C263">
        <v>544</v>
      </c>
      <c r="E263" t="s">
        <v>298</v>
      </c>
      <c r="F263" t="s">
        <v>253</v>
      </c>
      <c r="G263" t="s">
        <v>254</v>
      </c>
      <c r="H263" t="s">
        <v>49</v>
      </c>
      <c r="I263">
        <f>I259*J263</f>
        <v>0</v>
      </c>
      <c r="J263">
        <v>0</v>
      </c>
      <c r="O263">
        <f t="shared" si="264"/>
        <v>0</v>
      </c>
      <c r="P263">
        <f t="shared" si="265"/>
        <v>0</v>
      </c>
      <c r="Q263">
        <f t="shared" si="266"/>
        <v>0</v>
      </c>
      <c r="R263">
        <f t="shared" si="267"/>
        <v>0</v>
      </c>
      <c r="S263">
        <f t="shared" si="268"/>
        <v>0</v>
      </c>
      <c r="T263">
        <f t="shared" si="269"/>
        <v>0</v>
      </c>
      <c r="U263">
        <f t="shared" si="270"/>
        <v>0</v>
      </c>
      <c r="V263">
        <f t="shared" si="271"/>
        <v>0</v>
      </c>
      <c r="W263">
        <f t="shared" si="272"/>
        <v>0</v>
      </c>
      <c r="X263">
        <f t="shared" si="273"/>
        <v>0</v>
      </c>
      <c r="Y263">
        <f t="shared" si="274"/>
        <v>0</v>
      </c>
      <c r="AA263">
        <v>42244845</v>
      </c>
      <c r="AB263">
        <f t="shared" si="275"/>
        <v>5649.99</v>
      </c>
      <c r="AC263">
        <f t="shared" si="276"/>
        <v>5649.99</v>
      </c>
      <c r="AD263">
        <f t="shared" si="301"/>
        <v>0</v>
      </c>
      <c r="AE263">
        <f t="shared" si="302"/>
        <v>0</v>
      </c>
      <c r="AF263">
        <f t="shared" si="302"/>
        <v>0</v>
      </c>
      <c r="AG263">
        <f t="shared" si="277"/>
        <v>0</v>
      </c>
      <c r="AH263">
        <f t="shared" si="303"/>
        <v>0</v>
      </c>
      <c r="AI263">
        <f t="shared" si="303"/>
        <v>0</v>
      </c>
      <c r="AJ263">
        <f t="shared" si="278"/>
        <v>34.17</v>
      </c>
      <c r="AK263">
        <v>5649.99</v>
      </c>
      <c r="AL263">
        <v>5649.99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34.17</v>
      </c>
      <c r="AT263">
        <v>105</v>
      </c>
      <c r="AU263">
        <v>65</v>
      </c>
      <c r="AV263">
        <v>1</v>
      </c>
      <c r="AW263">
        <v>1</v>
      </c>
      <c r="AZ263">
        <v>1</v>
      </c>
      <c r="BA263">
        <v>1</v>
      </c>
      <c r="BB263">
        <v>1</v>
      </c>
      <c r="BC263">
        <v>5.64</v>
      </c>
      <c r="BD263" t="s">
        <v>3</v>
      </c>
      <c r="BE263" t="s">
        <v>3</v>
      </c>
      <c r="BF263" t="s">
        <v>3</v>
      </c>
      <c r="BG263" t="s">
        <v>3</v>
      </c>
      <c r="BH263">
        <v>3</v>
      </c>
      <c r="BI263">
        <v>1</v>
      </c>
      <c r="BJ263" t="s">
        <v>255</v>
      </c>
      <c r="BM263">
        <v>6001</v>
      </c>
      <c r="BN263">
        <v>0</v>
      </c>
      <c r="BO263" t="s">
        <v>253</v>
      </c>
      <c r="BP263">
        <v>1</v>
      </c>
      <c r="BQ263">
        <v>2</v>
      </c>
      <c r="BR263">
        <v>0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 t="s">
        <v>3</v>
      </c>
      <c r="BZ263">
        <v>105</v>
      </c>
      <c r="CA263">
        <v>65</v>
      </c>
      <c r="CE263">
        <v>0</v>
      </c>
      <c r="CF263">
        <v>0</v>
      </c>
      <c r="CG263">
        <v>0</v>
      </c>
      <c r="CM263">
        <v>0</v>
      </c>
      <c r="CN263" t="s">
        <v>3</v>
      </c>
      <c r="CO263">
        <v>0</v>
      </c>
      <c r="CP263">
        <f t="shared" si="279"/>
        <v>0</v>
      </c>
      <c r="CQ263">
        <f t="shared" si="280"/>
        <v>31865.943599999999</v>
      </c>
      <c r="CR263">
        <f t="shared" si="281"/>
        <v>0</v>
      </c>
      <c r="CS263">
        <f t="shared" si="282"/>
        <v>0</v>
      </c>
      <c r="CT263">
        <f t="shared" si="283"/>
        <v>0</v>
      </c>
      <c r="CU263">
        <f t="shared" si="284"/>
        <v>0</v>
      </c>
      <c r="CV263">
        <f t="shared" si="285"/>
        <v>0</v>
      </c>
      <c r="CW263">
        <f t="shared" si="286"/>
        <v>0</v>
      </c>
      <c r="CX263">
        <f t="shared" si="287"/>
        <v>34.17</v>
      </c>
      <c r="CY263">
        <f t="shared" si="288"/>
        <v>0</v>
      </c>
      <c r="CZ263">
        <f t="shared" si="289"/>
        <v>0</v>
      </c>
      <c r="DC263" t="s">
        <v>3</v>
      </c>
      <c r="DD263" t="s">
        <v>3</v>
      </c>
      <c r="DE263" t="s">
        <v>3</v>
      </c>
      <c r="DF263" t="s">
        <v>3</v>
      </c>
      <c r="DG263" t="s">
        <v>3</v>
      </c>
      <c r="DH263" t="s">
        <v>3</v>
      </c>
      <c r="DI263" t="s">
        <v>3</v>
      </c>
      <c r="DJ263" t="s">
        <v>3</v>
      </c>
      <c r="DK263" t="s">
        <v>3</v>
      </c>
      <c r="DL263" t="s">
        <v>3</v>
      </c>
      <c r="DM263" t="s">
        <v>3</v>
      </c>
      <c r="DN263">
        <v>0</v>
      </c>
      <c r="DO263">
        <v>0</v>
      </c>
      <c r="DP263">
        <v>1</v>
      </c>
      <c r="DQ263">
        <v>1</v>
      </c>
      <c r="DU263">
        <v>1009</v>
      </c>
      <c r="DV263" t="s">
        <v>49</v>
      </c>
      <c r="DW263" t="s">
        <v>49</v>
      </c>
      <c r="DX263">
        <v>1000</v>
      </c>
      <c r="EE263">
        <v>42018638</v>
      </c>
      <c r="EF263">
        <v>2</v>
      </c>
      <c r="EG263" t="s">
        <v>35</v>
      </c>
      <c r="EH263">
        <v>0</v>
      </c>
      <c r="EI263" t="s">
        <v>3</v>
      </c>
      <c r="EJ263">
        <v>1</v>
      </c>
      <c r="EK263">
        <v>6001</v>
      </c>
      <c r="EL263" t="s">
        <v>234</v>
      </c>
      <c r="EM263" t="s">
        <v>235</v>
      </c>
      <c r="EO263" t="s">
        <v>3</v>
      </c>
      <c r="EQ263">
        <v>0</v>
      </c>
      <c r="ER263">
        <v>5649.99</v>
      </c>
      <c r="ES263">
        <v>5649.99</v>
      </c>
      <c r="ET263">
        <v>0</v>
      </c>
      <c r="EU263">
        <v>0</v>
      </c>
      <c r="EV263">
        <v>0</v>
      </c>
      <c r="EW263">
        <v>0</v>
      </c>
      <c r="EX263">
        <v>0</v>
      </c>
      <c r="FQ263">
        <v>0</v>
      </c>
      <c r="FR263">
        <f t="shared" si="290"/>
        <v>0</v>
      </c>
      <c r="FS263">
        <v>0</v>
      </c>
      <c r="FX263">
        <v>105</v>
      </c>
      <c r="FY263">
        <v>65</v>
      </c>
      <c r="GA263" t="s">
        <v>3</v>
      </c>
      <c r="GD263">
        <v>1</v>
      </c>
      <c r="GF263">
        <v>-922545297</v>
      </c>
      <c r="GG263">
        <v>2</v>
      </c>
      <c r="GH263">
        <v>1</v>
      </c>
      <c r="GI263">
        <v>2</v>
      </c>
      <c r="GJ263">
        <v>0</v>
      </c>
      <c r="GK263">
        <v>0</v>
      </c>
      <c r="GL263">
        <f t="shared" si="291"/>
        <v>0</v>
      </c>
      <c r="GM263">
        <f t="shared" si="292"/>
        <v>0</v>
      </c>
      <c r="GN263">
        <f t="shared" si="293"/>
        <v>0</v>
      </c>
      <c r="GO263">
        <f t="shared" si="294"/>
        <v>0</v>
      </c>
      <c r="GP263">
        <f t="shared" si="295"/>
        <v>0</v>
      </c>
      <c r="GR263">
        <v>0</v>
      </c>
      <c r="GS263">
        <v>3</v>
      </c>
      <c r="GT263">
        <v>0</v>
      </c>
      <c r="GU263" t="s">
        <v>3</v>
      </c>
      <c r="GV263">
        <f t="shared" si="296"/>
        <v>0</v>
      </c>
      <c r="GW263">
        <v>1</v>
      </c>
      <c r="GX263">
        <f t="shared" si="297"/>
        <v>0</v>
      </c>
      <c r="HA263">
        <v>0</v>
      </c>
      <c r="HB263">
        <v>0</v>
      </c>
      <c r="HC263">
        <f t="shared" si="298"/>
        <v>0</v>
      </c>
      <c r="IK263">
        <v>0</v>
      </c>
    </row>
    <row r="264" spans="1:255" x14ac:dyDescent="0.2">
      <c r="A264" s="2">
        <v>18</v>
      </c>
      <c r="B264" s="2">
        <v>1</v>
      </c>
      <c r="C264" s="2">
        <v>533</v>
      </c>
      <c r="D264" s="2"/>
      <c r="E264" s="2" t="s">
        <v>299</v>
      </c>
      <c r="F264" s="2" t="s">
        <v>257</v>
      </c>
      <c r="G264" s="2" t="s">
        <v>258</v>
      </c>
      <c r="H264" s="2" t="s">
        <v>91</v>
      </c>
      <c r="I264" s="2">
        <f>I258*J264</f>
        <v>0</v>
      </c>
      <c r="J264" s="2">
        <v>0</v>
      </c>
      <c r="K264" s="2"/>
      <c r="L264" s="2"/>
      <c r="M264" s="2"/>
      <c r="N264" s="2"/>
      <c r="O264" s="2">
        <f t="shared" si="264"/>
        <v>0</v>
      </c>
      <c r="P264" s="2">
        <f t="shared" si="265"/>
        <v>0</v>
      </c>
      <c r="Q264" s="2">
        <f t="shared" si="266"/>
        <v>0</v>
      </c>
      <c r="R264" s="2">
        <f t="shared" si="267"/>
        <v>0</v>
      </c>
      <c r="S264" s="2">
        <f t="shared" si="268"/>
        <v>0</v>
      </c>
      <c r="T264" s="2">
        <f t="shared" si="269"/>
        <v>0</v>
      </c>
      <c r="U264" s="2">
        <f t="shared" si="270"/>
        <v>0</v>
      </c>
      <c r="V264" s="2">
        <f t="shared" si="271"/>
        <v>0</v>
      </c>
      <c r="W264" s="2">
        <f t="shared" si="272"/>
        <v>0</v>
      </c>
      <c r="X264" s="2">
        <f t="shared" si="273"/>
        <v>0</v>
      </c>
      <c r="Y264" s="2">
        <f t="shared" si="274"/>
        <v>0</v>
      </c>
      <c r="Z264" s="2"/>
      <c r="AA264" s="2">
        <v>42244862</v>
      </c>
      <c r="AB264" s="2">
        <f t="shared" si="275"/>
        <v>23.83</v>
      </c>
      <c r="AC264" s="2">
        <f t="shared" si="276"/>
        <v>23.83</v>
      </c>
      <c r="AD264" s="2">
        <f t="shared" si="301"/>
        <v>0</v>
      </c>
      <c r="AE264" s="2">
        <f t="shared" si="302"/>
        <v>0</v>
      </c>
      <c r="AF264" s="2">
        <f t="shared" si="302"/>
        <v>0</v>
      </c>
      <c r="AG264" s="2">
        <f t="shared" si="277"/>
        <v>0</v>
      </c>
      <c r="AH264" s="2">
        <f t="shared" si="303"/>
        <v>0</v>
      </c>
      <c r="AI264" s="2">
        <f t="shared" si="303"/>
        <v>0</v>
      </c>
      <c r="AJ264" s="2">
        <f t="shared" si="278"/>
        <v>0.12</v>
      </c>
      <c r="AK264" s="2">
        <v>23.83</v>
      </c>
      <c r="AL264" s="2">
        <v>23.83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0.12</v>
      </c>
      <c r="AT264" s="2">
        <v>105</v>
      </c>
      <c r="AU264" s="2">
        <v>65</v>
      </c>
      <c r="AV264" s="2">
        <v>1</v>
      </c>
      <c r="AW264" s="2">
        <v>1</v>
      </c>
      <c r="AX264" s="2"/>
      <c r="AY264" s="2"/>
      <c r="AZ264" s="2">
        <v>1</v>
      </c>
      <c r="BA264" s="2">
        <v>1</v>
      </c>
      <c r="BB264" s="2">
        <v>1</v>
      </c>
      <c r="BC264" s="2">
        <v>3.73</v>
      </c>
      <c r="BD264" s="2" t="s">
        <v>3</v>
      </c>
      <c r="BE264" s="2" t="s">
        <v>3</v>
      </c>
      <c r="BF264" s="2" t="s">
        <v>3</v>
      </c>
      <c r="BG264" s="2" t="s">
        <v>3</v>
      </c>
      <c r="BH264" s="2">
        <v>3</v>
      </c>
      <c r="BI264" s="2">
        <v>1</v>
      </c>
      <c r="BJ264" s="2" t="s">
        <v>259</v>
      </c>
      <c r="BK264" s="2"/>
      <c r="BL264" s="2"/>
      <c r="BM264" s="2">
        <v>6001</v>
      </c>
      <c r="BN264" s="2">
        <v>0</v>
      </c>
      <c r="BO264" s="2" t="s">
        <v>257</v>
      </c>
      <c r="BP264" s="2">
        <v>1</v>
      </c>
      <c r="BQ264" s="2">
        <v>2</v>
      </c>
      <c r="BR264" s="2">
        <v>0</v>
      </c>
      <c r="BS264" s="2">
        <v>1</v>
      </c>
      <c r="BT264" s="2">
        <v>1</v>
      </c>
      <c r="BU264" s="2">
        <v>1</v>
      </c>
      <c r="BV264" s="2">
        <v>1</v>
      </c>
      <c r="BW264" s="2">
        <v>1</v>
      </c>
      <c r="BX264" s="2">
        <v>1</v>
      </c>
      <c r="BY264" s="2" t="s">
        <v>3</v>
      </c>
      <c r="BZ264" s="2">
        <v>105</v>
      </c>
      <c r="CA264" s="2">
        <v>65</v>
      </c>
      <c r="CB264" s="2"/>
      <c r="CC264" s="2"/>
      <c r="CD264" s="2"/>
      <c r="CE264" s="2">
        <v>0</v>
      </c>
      <c r="CF264" s="2">
        <v>0</v>
      </c>
      <c r="CG264" s="2">
        <v>0</v>
      </c>
      <c r="CH264" s="2"/>
      <c r="CI264" s="2"/>
      <c r="CJ264" s="2"/>
      <c r="CK264" s="2"/>
      <c r="CL264" s="2"/>
      <c r="CM264" s="2">
        <v>0</v>
      </c>
      <c r="CN264" s="2" t="s">
        <v>3</v>
      </c>
      <c r="CO264" s="2">
        <v>0</v>
      </c>
      <c r="CP264" s="2">
        <f t="shared" si="279"/>
        <v>0</v>
      </c>
      <c r="CQ264" s="2">
        <f t="shared" si="280"/>
        <v>88.885899999999992</v>
      </c>
      <c r="CR264" s="2">
        <f t="shared" si="281"/>
        <v>0</v>
      </c>
      <c r="CS264" s="2">
        <f t="shared" si="282"/>
        <v>0</v>
      </c>
      <c r="CT264" s="2">
        <f t="shared" si="283"/>
        <v>0</v>
      </c>
      <c r="CU264" s="2">
        <f t="shared" si="284"/>
        <v>0</v>
      </c>
      <c r="CV264" s="2">
        <f t="shared" si="285"/>
        <v>0</v>
      </c>
      <c r="CW264" s="2">
        <f t="shared" si="286"/>
        <v>0</v>
      </c>
      <c r="CX264" s="2">
        <f t="shared" si="287"/>
        <v>0.12</v>
      </c>
      <c r="CY264" s="2">
        <f t="shared" si="288"/>
        <v>0</v>
      </c>
      <c r="CZ264" s="2">
        <f t="shared" si="289"/>
        <v>0</v>
      </c>
      <c r="DA264" s="2"/>
      <c r="DB264" s="2"/>
      <c r="DC264" s="2" t="s">
        <v>3</v>
      </c>
      <c r="DD264" s="2" t="s">
        <v>3</v>
      </c>
      <c r="DE264" s="2" t="s">
        <v>3</v>
      </c>
      <c r="DF264" s="2" t="s">
        <v>3</v>
      </c>
      <c r="DG264" s="2" t="s">
        <v>3</v>
      </c>
      <c r="DH264" s="2" t="s">
        <v>3</v>
      </c>
      <c r="DI264" s="2" t="s">
        <v>3</v>
      </c>
      <c r="DJ264" s="2" t="s">
        <v>3</v>
      </c>
      <c r="DK264" s="2" t="s">
        <v>3</v>
      </c>
      <c r="DL264" s="2" t="s">
        <v>3</v>
      </c>
      <c r="DM264" s="2" t="s">
        <v>3</v>
      </c>
      <c r="DN264" s="2">
        <v>0</v>
      </c>
      <c r="DO264" s="2">
        <v>0</v>
      </c>
      <c r="DP264" s="2">
        <v>1</v>
      </c>
      <c r="DQ264" s="2">
        <v>1</v>
      </c>
      <c r="DR264" s="2"/>
      <c r="DS264" s="2"/>
      <c r="DT264" s="2"/>
      <c r="DU264" s="2">
        <v>1005</v>
      </c>
      <c r="DV264" s="2" t="s">
        <v>91</v>
      </c>
      <c r="DW264" s="2" t="s">
        <v>91</v>
      </c>
      <c r="DX264" s="2">
        <v>1</v>
      </c>
      <c r="DY264" s="2"/>
      <c r="DZ264" s="2"/>
      <c r="EA264" s="2"/>
      <c r="EB264" s="2"/>
      <c r="EC264" s="2"/>
      <c r="ED264" s="2"/>
      <c r="EE264" s="2">
        <v>42018638</v>
      </c>
      <c r="EF264" s="2">
        <v>2</v>
      </c>
      <c r="EG264" s="2" t="s">
        <v>35</v>
      </c>
      <c r="EH264" s="2">
        <v>0</v>
      </c>
      <c r="EI264" s="2" t="s">
        <v>3</v>
      </c>
      <c r="EJ264" s="2">
        <v>1</v>
      </c>
      <c r="EK264" s="2">
        <v>6001</v>
      </c>
      <c r="EL264" s="2" t="s">
        <v>234</v>
      </c>
      <c r="EM264" s="2" t="s">
        <v>235</v>
      </c>
      <c r="EN264" s="2"/>
      <c r="EO264" s="2" t="s">
        <v>3</v>
      </c>
      <c r="EP264" s="2"/>
      <c r="EQ264" s="2">
        <v>0</v>
      </c>
      <c r="ER264" s="2">
        <v>23.83</v>
      </c>
      <c r="ES264" s="2">
        <v>23.83</v>
      </c>
      <c r="ET264" s="2">
        <v>0</v>
      </c>
      <c r="EU264" s="2">
        <v>0</v>
      </c>
      <c r="EV264" s="2">
        <v>0</v>
      </c>
      <c r="EW264" s="2">
        <v>0</v>
      </c>
      <c r="EX264" s="2">
        <v>0</v>
      </c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>
        <v>0</v>
      </c>
      <c r="FR264" s="2">
        <f t="shared" si="290"/>
        <v>0</v>
      </c>
      <c r="FS264" s="2">
        <v>0</v>
      </c>
      <c r="FT264" s="2"/>
      <c r="FU264" s="2"/>
      <c r="FV264" s="2"/>
      <c r="FW264" s="2"/>
      <c r="FX264" s="2">
        <v>105</v>
      </c>
      <c r="FY264" s="2">
        <v>65</v>
      </c>
      <c r="FZ264" s="2"/>
      <c r="GA264" s="2" t="s">
        <v>3</v>
      </c>
      <c r="GB264" s="2"/>
      <c r="GC264" s="2"/>
      <c r="GD264" s="2">
        <v>1</v>
      </c>
      <c r="GE264" s="2"/>
      <c r="GF264" s="2">
        <v>1217526480</v>
      </c>
      <c r="GG264" s="2">
        <v>2</v>
      </c>
      <c r="GH264" s="2">
        <v>1</v>
      </c>
      <c r="GI264" s="2">
        <v>2</v>
      </c>
      <c r="GJ264" s="2">
        <v>0</v>
      </c>
      <c r="GK264" s="2">
        <v>0</v>
      </c>
      <c r="GL264" s="2">
        <f t="shared" si="291"/>
        <v>0</v>
      </c>
      <c r="GM264" s="2">
        <f t="shared" si="292"/>
        <v>0</v>
      </c>
      <c r="GN264" s="2">
        <f t="shared" si="293"/>
        <v>0</v>
      </c>
      <c r="GO264" s="2">
        <f t="shared" si="294"/>
        <v>0</v>
      </c>
      <c r="GP264" s="2">
        <f t="shared" si="295"/>
        <v>0</v>
      </c>
      <c r="GQ264" s="2"/>
      <c r="GR264" s="2">
        <v>0</v>
      </c>
      <c r="GS264" s="2">
        <v>3</v>
      </c>
      <c r="GT264" s="2">
        <v>0</v>
      </c>
      <c r="GU264" s="2" t="s">
        <v>3</v>
      </c>
      <c r="GV264" s="2">
        <f t="shared" si="296"/>
        <v>0</v>
      </c>
      <c r="GW264" s="2">
        <v>1</v>
      </c>
      <c r="GX264" s="2">
        <f t="shared" si="297"/>
        <v>0</v>
      </c>
      <c r="GY264" s="2"/>
      <c r="GZ264" s="2"/>
      <c r="HA264" s="2">
        <v>0</v>
      </c>
      <c r="HB264" s="2">
        <v>0</v>
      </c>
      <c r="HC264" s="2">
        <f t="shared" si="298"/>
        <v>0</v>
      </c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>
        <v>0</v>
      </c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x14ac:dyDescent="0.2">
      <c r="A265">
        <v>18</v>
      </c>
      <c r="B265">
        <v>1</v>
      </c>
      <c r="C265">
        <v>542</v>
      </c>
      <c r="E265" t="s">
        <v>299</v>
      </c>
      <c r="F265" t="s">
        <v>257</v>
      </c>
      <c r="G265" t="s">
        <v>258</v>
      </c>
      <c r="H265" t="s">
        <v>91</v>
      </c>
      <c r="I265">
        <f>I259*J265</f>
        <v>0</v>
      </c>
      <c r="J265">
        <v>0</v>
      </c>
      <c r="O265">
        <f t="shared" si="264"/>
        <v>0</v>
      </c>
      <c r="P265">
        <f t="shared" si="265"/>
        <v>0</v>
      </c>
      <c r="Q265">
        <f t="shared" si="266"/>
        <v>0</v>
      </c>
      <c r="R265">
        <f t="shared" si="267"/>
        <v>0</v>
      </c>
      <c r="S265">
        <f t="shared" si="268"/>
        <v>0</v>
      </c>
      <c r="T265">
        <f t="shared" si="269"/>
        <v>0</v>
      </c>
      <c r="U265">
        <f t="shared" si="270"/>
        <v>0</v>
      </c>
      <c r="V265">
        <f t="shared" si="271"/>
        <v>0</v>
      </c>
      <c r="W265">
        <f t="shared" si="272"/>
        <v>0</v>
      </c>
      <c r="X265">
        <f t="shared" si="273"/>
        <v>0</v>
      </c>
      <c r="Y265">
        <f t="shared" si="274"/>
        <v>0</v>
      </c>
      <c r="AA265">
        <v>42244845</v>
      </c>
      <c r="AB265">
        <f t="shared" si="275"/>
        <v>23.83</v>
      </c>
      <c r="AC265">
        <f t="shared" si="276"/>
        <v>23.83</v>
      </c>
      <c r="AD265">
        <f t="shared" si="301"/>
        <v>0</v>
      </c>
      <c r="AE265">
        <f t="shared" si="302"/>
        <v>0</v>
      </c>
      <c r="AF265">
        <f t="shared" si="302"/>
        <v>0</v>
      </c>
      <c r="AG265">
        <f t="shared" si="277"/>
        <v>0</v>
      </c>
      <c r="AH265">
        <f t="shared" si="303"/>
        <v>0</v>
      </c>
      <c r="AI265">
        <f t="shared" si="303"/>
        <v>0</v>
      </c>
      <c r="AJ265">
        <f t="shared" si="278"/>
        <v>0.12</v>
      </c>
      <c r="AK265">
        <v>23.83</v>
      </c>
      <c r="AL265">
        <v>23.83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0.12</v>
      </c>
      <c r="AT265">
        <v>105</v>
      </c>
      <c r="AU265">
        <v>65</v>
      </c>
      <c r="AV265">
        <v>1</v>
      </c>
      <c r="AW265">
        <v>1</v>
      </c>
      <c r="AZ265">
        <v>1</v>
      </c>
      <c r="BA265">
        <v>1</v>
      </c>
      <c r="BB265">
        <v>1</v>
      </c>
      <c r="BC265">
        <v>3.91</v>
      </c>
      <c r="BD265" t="s">
        <v>3</v>
      </c>
      <c r="BE265" t="s">
        <v>3</v>
      </c>
      <c r="BF265" t="s">
        <v>3</v>
      </c>
      <c r="BG265" t="s">
        <v>3</v>
      </c>
      <c r="BH265">
        <v>3</v>
      </c>
      <c r="BI265">
        <v>1</v>
      </c>
      <c r="BJ265" t="s">
        <v>259</v>
      </c>
      <c r="BM265">
        <v>6001</v>
      </c>
      <c r="BN265">
        <v>0</v>
      </c>
      <c r="BO265" t="s">
        <v>257</v>
      </c>
      <c r="BP265">
        <v>1</v>
      </c>
      <c r="BQ265">
        <v>2</v>
      </c>
      <c r="BR265">
        <v>0</v>
      </c>
      <c r="BS265">
        <v>1</v>
      </c>
      <c r="BT265">
        <v>1</v>
      </c>
      <c r="BU265">
        <v>1</v>
      </c>
      <c r="BV265">
        <v>1</v>
      </c>
      <c r="BW265">
        <v>1</v>
      </c>
      <c r="BX265">
        <v>1</v>
      </c>
      <c r="BY265" t="s">
        <v>3</v>
      </c>
      <c r="BZ265">
        <v>105</v>
      </c>
      <c r="CA265">
        <v>65</v>
      </c>
      <c r="CE265">
        <v>0</v>
      </c>
      <c r="CF265">
        <v>0</v>
      </c>
      <c r="CG265">
        <v>0</v>
      </c>
      <c r="CM265">
        <v>0</v>
      </c>
      <c r="CN265" t="s">
        <v>3</v>
      </c>
      <c r="CO265">
        <v>0</v>
      </c>
      <c r="CP265">
        <f t="shared" si="279"/>
        <v>0</v>
      </c>
      <c r="CQ265">
        <f t="shared" si="280"/>
        <v>93.175299999999993</v>
      </c>
      <c r="CR265">
        <f t="shared" si="281"/>
        <v>0</v>
      </c>
      <c r="CS265">
        <f t="shared" si="282"/>
        <v>0</v>
      </c>
      <c r="CT265">
        <f t="shared" si="283"/>
        <v>0</v>
      </c>
      <c r="CU265">
        <f t="shared" si="284"/>
        <v>0</v>
      </c>
      <c r="CV265">
        <f t="shared" si="285"/>
        <v>0</v>
      </c>
      <c r="CW265">
        <f t="shared" si="286"/>
        <v>0</v>
      </c>
      <c r="CX265">
        <f t="shared" si="287"/>
        <v>0.12</v>
      </c>
      <c r="CY265">
        <f t="shared" si="288"/>
        <v>0</v>
      </c>
      <c r="CZ265">
        <f t="shared" si="289"/>
        <v>0</v>
      </c>
      <c r="DC265" t="s">
        <v>3</v>
      </c>
      <c r="DD265" t="s">
        <v>3</v>
      </c>
      <c r="DE265" t="s">
        <v>3</v>
      </c>
      <c r="DF265" t="s">
        <v>3</v>
      </c>
      <c r="DG265" t="s">
        <v>3</v>
      </c>
      <c r="DH265" t="s">
        <v>3</v>
      </c>
      <c r="DI265" t="s">
        <v>3</v>
      </c>
      <c r="DJ265" t="s">
        <v>3</v>
      </c>
      <c r="DK265" t="s">
        <v>3</v>
      </c>
      <c r="DL265" t="s">
        <v>3</v>
      </c>
      <c r="DM265" t="s">
        <v>3</v>
      </c>
      <c r="DN265">
        <v>0</v>
      </c>
      <c r="DO265">
        <v>0</v>
      </c>
      <c r="DP265">
        <v>1</v>
      </c>
      <c r="DQ265">
        <v>1</v>
      </c>
      <c r="DU265">
        <v>1005</v>
      </c>
      <c r="DV265" t="s">
        <v>91</v>
      </c>
      <c r="DW265" t="s">
        <v>91</v>
      </c>
      <c r="DX265">
        <v>1</v>
      </c>
      <c r="EE265">
        <v>42018638</v>
      </c>
      <c r="EF265">
        <v>2</v>
      </c>
      <c r="EG265" t="s">
        <v>35</v>
      </c>
      <c r="EH265">
        <v>0</v>
      </c>
      <c r="EI265" t="s">
        <v>3</v>
      </c>
      <c r="EJ265">
        <v>1</v>
      </c>
      <c r="EK265">
        <v>6001</v>
      </c>
      <c r="EL265" t="s">
        <v>234</v>
      </c>
      <c r="EM265" t="s">
        <v>235</v>
      </c>
      <c r="EO265" t="s">
        <v>3</v>
      </c>
      <c r="EQ265">
        <v>0</v>
      </c>
      <c r="ER265">
        <v>23.83</v>
      </c>
      <c r="ES265">
        <v>23.83</v>
      </c>
      <c r="ET265">
        <v>0</v>
      </c>
      <c r="EU265">
        <v>0</v>
      </c>
      <c r="EV265">
        <v>0</v>
      </c>
      <c r="EW265">
        <v>0</v>
      </c>
      <c r="EX265">
        <v>0</v>
      </c>
      <c r="FQ265">
        <v>0</v>
      </c>
      <c r="FR265">
        <f t="shared" si="290"/>
        <v>0</v>
      </c>
      <c r="FS265">
        <v>0</v>
      </c>
      <c r="FX265">
        <v>105</v>
      </c>
      <c r="FY265">
        <v>65</v>
      </c>
      <c r="GA265" t="s">
        <v>3</v>
      </c>
      <c r="GD265">
        <v>1</v>
      </c>
      <c r="GF265">
        <v>1217526480</v>
      </c>
      <c r="GG265">
        <v>2</v>
      </c>
      <c r="GH265">
        <v>1</v>
      </c>
      <c r="GI265">
        <v>2</v>
      </c>
      <c r="GJ265">
        <v>0</v>
      </c>
      <c r="GK265">
        <v>0</v>
      </c>
      <c r="GL265">
        <f t="shared" si="291"/>
        <v>0</v>
      </c>
      <c r="GM265">
        <f t="shared" si="292"/>
        <v>0</v>
      </c>
      <c r="GN265">
        <f t="shared" si="293"/>
        <v>0</v>
      </c>
      <c r="GO265">
        <f t="shared" si="294"/>
        <v>0</v>
      </c>
      <c r="GP265">
        <f t="shared" si="295"/>
        <v>0</v>
      </c>
      <c r="GR265">
        <v>0</v>
      </c>
      <c r="GS265">
        <v>3</v>
      </c>
      <c r="GT265">
        <v>0</v>
      </c>
      <c r="GU265" t="s">
        <v>3</v>
      </c>
      <c r="GV265">
        <f t="shared" si="296"/>
        <v>0</v>
      </c>
      <c r="GW265">
        <v>1</v>
      </c>
      <c r="GX265">
        <f t="shared" si="297"/>
        <v>0</v>
      </c>
      <c r="HA265">
        <v>0</v>
      </c>
      <c r="HB265">
        <v>0</v>
      </c>
      <c r="HC265">
        <f t="shared" si="298"/>
        <v>0</v>
      </c>
      <c r="IK265">
        <v>0</v>
      </c>
    </row>
    <row r="266" spans="1:255" x14ac:dyDescent="0.2">
      <c r="A266" s="2">
        <v>17</v>
      </c>
      <c r="B266" s="2">
        <v>1</v>
      </c>
      <c r="C266" s="2">
        <f>ROW(SmtRes!A553)</f>
        <v>553</v>
      </c>
      <c r="D266" s="2">
        <f>ROW(EtalonRes!A493)</f>
        <v>493</v>
      </c>
      <c r="E266" s="2" t="s">
        <v>116</v>
      </c>
      <c r="F266" s="2" t="s">
        <v>76</v>
      </c>
      <c r="G266" s="2" t="s">
        <v>77</v>
      </c>
      <c r="H266" s="2" t="s">
        <v>58</v>
      </c>
      <c r="I266" s="2">
        <f>ROUND(18.9/100,9)</f>
        <v>0.189</v>
      </c>
      <c r="J266" s="2">
        <v>0</v>
      </c>
      <c r="K266" s="2"/>
      <c r="L266" s="2"/>
      <c r="M266" s="2"/>
      <c r="N266" s="2"/>
      <c r="O266" s="2">
        <f t="shared" si="264"/>
        <v>2089.1799999999998</v>
      </c>
      <c r="P266" s="2">
        <f t="shared" si="265"/>
        <v>307.31</v>
      </c>
      <c r="Q266" s="2">
        <f t="shared" si="266"/>
        <v>31.79</v>
      </c>
      <c r="R266" s="2">
        <f t="shared" si="267"/>
        <v>2.64</v>
      </c>
      <c r="S266" s="2">
        <f t="shared" si="268"/>
        <v>1750.08</v>
      </c>
      <c r="T266" s="2">
        <f t="shared" si="269"/>
        <v>0</v>
      </c>
      <c r="U266" s="2">
        <f t="shared" si="270"/>
        <v>5.8619294999999996</v>
      </c>
      <c r="V266" s="2">
        <f t="shared" si="271"/>
        <v>7.0875E-3</v>
      </c>
      <c r="W266" s="2">
        <f t="shared" si="272"/>
        <v>0</v>
      </c>
      <c r="X266" s="2">
        <f t="shared" si="273"/>
        <v>2155.85</v>
      </c>
      <c r="Y266" s="2">
        <f t="shared" si="274"/>
        <v>1314.54</v>
      </c>
      <c r="Z266" s="2"/>
      <c r="AA266" s="2">
        <v>42244862</v>
      </c>
      <c r="AB266" s="2">
        <f t="shared" si="275"/>
        <v>505.52249999999998</v>
      </c>
      <c r="AC266" s="2">
        <f t="shared" si="276"/>
        <v>132.84</v>
      </c>
      <c r="AD266" s="2">
        <f>ROUND(((((ET266*1.25))-((EU266*1.25)))+AE266),6)</f>
        <v>33.375</v>
      </c>
      <c r="AE266" s="2">
        <f>ROUND(((EU266*1.25)),6)</f>
        <v>0.51249999999999996</v>
      </c>
      <c r="AF266" s="2">
        <f>ROUND(((EV266*1.15)),6)</f>
        <v>339.3075</v>
      </c>
      <c r="AG266" s="2">
        <f t="shared" si="277"/>
        <v>0</v>
      </c>
      <c r="AH266" s="2">
        <f>((EW266*1.15))</f>
        <v>31.015499999999996</v>
      </c>
      <c r="AI266" s="2">
        <f>((EX266*1.25))</f>
        <v>3.7499999999999999E-2</v>
      </c>
      <c r="AJ266" s="2">
        <f t="shared" si="278"/>
        <v>0</v>
      </c>
      <c r="AK266" s="2">
        <v>454.59</v>
      </c>
      <c r="AL266" s="2">
        <v>132.84</v>
      </c>
      <c r="AM266" s="2">
        <v>26.7</v>
      </c>
      <c r="AN266" s="2">
        <v>0.41</v>
      </c>
      <c r="AO266" s="2">
        <v>295.05</v>
      </c>
      <c r="AP266" s="2">
        <v>0</v>
      </c>
      <c r="AQ266" s="2">
        <v>26.97</v>
      </c>
      <c r="AR266" s="2">
        <v>0.03</v>
      </c>
      <c r="AS266" s="2">
        <v>0</v>
      </c>
      <c r="AT266" s="2">
        <v>123</v>
      </c>
      <c r="AU266" s="2">
        <v>75</v>
      </c>
      <c r="AV266" s="2">
        <v>1</v>
      </c>
      <c r="AW266" s="2">
        <v>1</v>
      </c>
      <c r="AX266" s="2"/>
      <c r="AY266" s="2"/>
      <c r="AZ266" s="2">
        <v>1</v>
      </c>
      <c r="BA266" s="2">
        <v>27.29</v>
      </c>
      <c r="BB266" s="2">
        <v>5.04</v>
      </c>
      <c r="BC266" s="2">
        <v>12.24</v>
      </c>
      <c r="BD266" s="2" t="s">
        <v>3</v>
      </c>
      <c r="BE266" s="2" t="s">
        <v>3</v>
      </c>
      <c r="BF266" s="2" t="s">
        <v>3</v>
      </c>
      <c r="BG266" s="2" t="s">
        <v>3</v>
      </c>
      <c r="BH266" s="2">
        <v>0</v>
      </c>
      <c r="BI266" s="2">
        <v>1</v>
      </c>
      <c r="BJ266" s="2" t="s">
        <v>78</v>
      </c>
      <c r="BK266" s="2"/>
      <c r="BL266" s="2"/>
      <c r="BM266" s="2">
        <v>11001</v>
      </c>
      <c r="BN266" s="2">
        <v>0</v>
      </c>
      <c r="BO266" s="2" t="s">
        <v>76</v>
      </c>
      <c r="BP266" s="2">
        <v>1</v>
      </c>
      <c r="BQ266" s="2">
        <v>2</v>
      </c>
      <c r="BR266" s="2">
        <v>0</v>
      </c>
      <c r="BS266" s="2">
        <v>27.29</v>
      </c>
      <c r="BT266" s="2">
        <v>1</v>
      </c>
      <c r="BU266" s="2">
        <v>1</v>
      </c>
      <c r="BV266" s="2">
        <v>1</v>
      </c>
      <c r="BW266" s="2">
        <v>1</v>
      </c>
      <c r="BX266" s="2">
        <v>1</v>
      </c>
      <c r="BY266" s="2" t="s">
        <v>3</v>
      </c>
      <c r="BZ266" s="2">
        <v>123</v>
      </c>
      <c r="CA266" s="2">
        <v>75</v>
      </c>
      <c r="CB266" s="2"/>
      <c r="CC266" s="2"/>
      <c r="CD266" s="2"/>
      <c r="CE266" s="2">
        <v>0</v>
      </c>
      <c r="CF266" s="2">
        <v>0</v>
      </c>
      <c r="CG266" s="2">
        <v>0</v>
      </c>
      <c r="CH266" s="2"/>
      <c r="CI266" s="2"/>
      <c r="CJ266" s="2"/>
      <c r="CK266" s="2"/>
      <c r="CL266" s="2"/>
      <c r="CM266" s="2">
        <v>0</v>
      </c>
      <c r="CN266" s="2" t="s">
        <v>575</v>
      </c>
      <c r="CO266" s="2">
        <v>0</v>
      </c>
      <c r="CP266" s="2">
        <f t="shared" si="279"/>
        <v>2089.1799999999998</v>
      </c>
      <c r="CQ266" s="2">
        <f t="shared" si="280"/>
        <v>1625.9616000000001</v>
      </c>
      <c r="CR266" s="2">
        <f t="shared" si="281"/>
        <v>168.21</v>
      </c>
      <c r="CS266" s="2">
        <f t="shared" si="282"/>
        <v>13.986124999999998</v>
      </c>
      <c r="CT266" s="2">
        <f t="shared" si="283"/>
        <v>9259.7016750000003</v>
      </c>
      <c r="CU266" s="2">
        <f t="shared" si="284"/>
        <v>0</v>
      </c>
      <c r="CV266" s="2">
        <f t="shared" si="285"/>
        <v>31.015499999999996</v>
      </c>
      <c r="CW266" s="2">
        <f t="shared" si="286"/>
        <v>3.7499999999999999E-2</v>
      </c>
      <c r="CX266" s="2">
        <f t="shared" si="287"/>
        <v>0</v>
      </c>
      <c r="CY266" s="2">
        <f t="shared" si="288"/>
        <v>2155.8456000000001</v>
      </c>
      <c r="CZ266" s="2">
        <f t="shared" si="289"/>
        <v>1314.54</v>
      </c>
      <c r="DA266" s="2"/>
      <c r="DB266" s="2"/>
      <c r="DC266" s="2" t="s">
        <v>3</v>
      </c>
      <c r="DD266" s="2" t="s">
        <v>3</v>
      </c>
      <c r="DE266" s="2" t="s">
        <v>33</v>
      </c>
      <c r="DF266" s="2" t="s">
        <v>33</v>
      </c>
      <c r="DG266" s="2" t="s">
        <v>34</v>
      </c>
      <c r="DH266" s="2" t="s">
        <v>3</v>
      </c>
      <c r="DI266" s="2" t="s">
        <v>34</v>
      </c>
      <c r="DJ266" s="2" t="s">
        <v>33</v>
      </c>
      <c r="DK266" s="2" t="s">
        <v>3</v>
      </c>
      <c r="DL266" s="2" t="s">
        <v>3</v>
      </c>
      <c r="DM266" s="2" t="s">
        <v>3</v>
      </c>
      <c r="DN266" s="2">
        <v>0</v>
      </c>
      <c r="DO266" s="2">
        <v>0</v>
      </c>
      <c r="DP266" s="2">
        <v>1</v>
      </c>
      <c r="DQ266" s="2">
        <v>1</v>
      </c>
      <c r="DR266" s="2"/>
      <c r="DS266" s="2"/>
      <c r="DT266" s="2"/>
      <c r="DU266" s="2">
        <v>1005</v>
      </c>
      <c r="DV266" s="2" t="s">
        <v>58</v>
      </c>
      <c r="DW266" s="2" t="s">
        <v>58</v>
      </c>
      <c r="DX266" s="2">
        <v>100</v>
      </c>
      <c r="DY266" s="2"/>
      <c r="DZ266" s="2"/>
      <c r="EA266" s="2"/>
      <c r="EB266" s="2"/>
      <c r="EC266" s="2"/>
      <c r="ED266" s="2"/>
      <c r="EE266" s="2">
        <v>42018652</v>
      </c>
      <c r="EF266" s="2">
        <v>2</v>
      </c>
      <c r="EG266" s="2" t="s">
        <v>35</v>
      </c>
      <c r="EH266" s="2">
        <v>0</v>
      </c>
      <c r="EI266" s="2" t="s">
        <v>3</v>
      </c>
      <c r="EJ266" s="2">
        <v>1</v>
      </c>
      <c r="EK266" s="2">
        <v>11001</v>
      </c>
      <c r="EL266" s="2" t="s">
        <v>79</v>
      </c>
      <c r="EM266" s="2" t="s">
        <v>80</v>
      </c>
      <c r="EN266" s="2"/>
      <c r="EO266" s="2" t="s">
        <v>38</v>
      </c>
      <c r="EP266" s="2"/>
      <c r="EQ266" s="2">
        <v>0</v>
      </c>
      <c r="ER266" s="2">
        <v>454.59</v>
      </c>
      <c r="ES266" s="2">
        <v>132.84</v>
      </c>
      <c r="ET266" s="2">
        <v>26.7</v>
      </c>
      <c r="EU266" s="2">
        <v>0.41</v>
      </c>
      <c r="EV266" s="2">
        <v>295.05</v>
      </c>
      <c r="EW266" s="2">
        <v>26.97</v>
      </c>
      <c r="EX266" s="2">
        <v>0.03</v>
      </c>
      <c r="EY266" s="2">
        <v>0</v>
      </c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>
        <v>0</v>
      </c>
      <c r="FR266" s="2">
        <f t="shared" si="290"/>
        <v>0</v>
      </c>
      <c r="FS266" s="2">
        <v>0</v>
      </c>
      <c r="FT266" s="2"/>
      <c r="FU266" s="2"/>
      <c r="FV266" s="2"/>
      <c r="FW266" s="2"/>
      <c r="FX266" s="2">
        <v>123</v>
      </c>
      <c r="FY266" s="2">
        <v>75</v>
      </c>
      <c r="FZ266" s="2"/>
      <c r="GA266" s="2" t="s">
        <v>3</v>
      </c>
      <c r="GB266" s="2"/>
      <c r="GC266" s="2"/>
      <c r="GD266" s="2">
        <v>1</v>
      </c>
      <c r="GE266" s="2"/>
      <c r="GF266" s="2">
        <v>1417684422</v>
      </c>
      <c r="GG266" s="2">
        <v>2</v>
      </c>
      <c r="GH266" s="2">
        <v>1</v>
      </c>
      <c r="GI266" s="2">
        <v>2</v>
      </c>
      <c r="GJ266" s="2">
        <v>0</v>
      </c>
      <c r="GK266" s="2">
        <v>0</v>
      </c>
      <c r="GL266" s="2">
        <f t="shared" si="291"/>
        <v>0</v>
      </c>
      <c r="GM266" s="2">
        <f t="shared" si="292"/>
        <v>5559.57</v>
      </c>
      <c r="GN266" s="2">
        <f t="shared" si="293"/>
        <v>5559.57</v>
      </c>
      <c r="GO266" s="2">
        <f t="shared" si="294"/>
        <v>0</v>
      </c>
      <c r="GP266" s="2">
        <f t="shared" si="295"/>
        <v>0</v>
      </c>
      <c r="GQ266" s="2"/>
      <c r="GR266" s="2">
        <v>0</v>
      </c>
      <c r="GS266" s="2">
        <v>3</v>
      </c>
      <c r="GT266" s="2">
        <v>0</v>
      </c>
      <c r="GU266" s="2" t="s">
        <v>3</v>
      </c>
      <c r="GV266" s="2">
        <f t="shared" si="296"/>
        <v>0</v>
      </c>
      <c r="GW266" s="2">
        <v>1</v>
      </c>
      <c r="GX266" s="2">
        <f t="shared" si="297"/>
        <v>0</v>
      </c>
      <c r="GY266" s="2"/>
      <c r="GZ266" s="2"/>
      <c r="HA266" s="2">
        <v>0</v>
      </c>
      <c r="HB266" s="2">
        <v>0</v>
      </c>
      <c r="HC266" s="2">
        <f t="shared" si="298"/>
        <v>0</v>
      </c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>
        <v>0</v>
      </c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x14ac:dyDescent="0.2">
      <c r="A267">
        <v>17</v>
      </c>
      <c r="B267">
        <v>1</v>
      </c>
      <c r="C267">
        <f>ROW(SmtRes!A562)</f>
        <v>562</v>
      </c>
      <c r="D267">
        <f>ROW(EtalonRes!A502)</f>
        <v>502</v>
      </c>
      <c r="E267" t="s">
        <v>116</v>
      </c>
      <c r="F267" t="s">
        <v>76</v>
      </c>
      <c r="G267" t="s">
        <v>77</v>
      </c>
      <c r="H267" t="s">
        <v>58</v>
      </c>
      <c r="I267">
        <f>ROUND(18.9/100,9)</f>
        <v>0.189</v>
      </c>
      <c r="J267">
        <v>0</v>
      </c>
      <c r="O267">
        <f t="shared" si="264"/>
        <v>2300.71</v>
      </c>
      <c r="P267">
        <f t="shared" si="265"/>
        <v>340.7</v>
      </c>
      <c r="Q267">
        <f t="shared" si="266"/>
        <v>32.93</v>
      </c>
      <c r="R267">
        <f t="shared" si="267"/>
        <v>2.91</v>
      </c>
      <c r="S267">
        <f t="shared" si="268"/>
        <v>1927.08</v>
      </c>
      <c r="T267">
        <f t="shared" si="269"/>
        <v>0</v>
      </c>
      <c r="U267">
        <f t="shared" si="270"/>
        <v>5.8619294999999996</v>
      </c>
      <c r="V267">
        <f t="shared" si="271"/>
        <v>7.0875E-3</v>
      </c>
      <c r="W267">
        <f t="shared" si="272"/>
        <v>0</v>
      </c>
      <c r="X267">
        <f t="shared" si="273"/>
        <v>2373.89</v>
      </c>
      <c r="Y267">
        <f t="shared" si="274"/>
        <v>1447.49</v>
      </c>
      <c r="AA267">
        <v>42244845</v>
      </c>
      <c r="AB267">
        <f t="shared" si="275"/>
        <v>505.52249999999998</v>
      </c>
      <c r="AC267">
        <f t="shared" si="276"/>
        <v>132.84</v>
      </c>
      <c r="AD267">
        <f>ROUND(((((ET267*1.25))-((EU267*1.25)))+AE267),6)</f>
        <v>33.375</v>
      </c>
      <c r="AE267">
        <f>ROUND(((EU267*1.25)),6)</f>
        <v>0.51249999999999996</v>
      </c>
      <c r="AF267">
        <f>ROUND(((EV267*1.15)),6)</f>
        <v>339.3075</v>
      </c>
      <c r="AG267">
        <f t="shared" si="277"/>
        <v>0</v>
      </c>
      <c r="AH267">
        <f>((EW267*1.15))</f>
        <v>31.015499999999996</v>
      </c>
      <c r="AI267">
        <f>((EX267*1.25))</f>
        <v>3.7499999999999999E-2</v>
      </c>
      <c r="AJ267">
        <f t="shared" si="278"/>
        <v>0</v>
      </c>
      <c r="AK267">
        <v>454.59</v>
      </c>
      <c r="AL267">
        <v>132.84</v>
      </c>
      <c r="AM267">
        <v>26.7</v>
      </c>
      <c r="AN267">
        <v>0.41</v>
      </c>
      <c r="AO267">
        <v>295.05</v>
      </c>
      <c r="AP267">
        <v>0</v>
      </c>
      <c r="AQ267">
        <v>26.97</v>
      </c>
      <c r="AR267">
        <v>0.03</v>
      </c>
      <c r="AS267">
        <v>0</v>
      </c>
      <c r="AT267">
        <v>123</v>
      </c>
      <c r="AU267">
        <v>75</v>
      </c>
      <c r="AV267">
        <v>1</v>
      </c>
      <c r="AW267">
        <v>1</v>
      </c>
      <c r="AZ267">
        <v>1</v>
      </c>
      <c r="BA267">
        <v>30.05</v>
      </c>
      <c r="BB267">
        <v>5.22</v>
      </c>
      <c r="BC267">
        <v>13.57</v>
      </c>
      <c r="BD267" t="s">
        <v>3</v>
      </c>
      <c r="BE267" t="s">
        <v>3</v>
      </c>
      <c r="BF267" t="s">
        <v>3</v>
      </c>
      <c r="BG267" t="s">
        <v>3</v>
      </c>
      <c r="BH267">
        <v>0</v>
      </c>
      <c r="BI267">
        <v>1</v>
      </c>
      <c r="BJ267" t="s">
        <v>78</v>
      </c>
      <c r="BM267">
        <v>11001</v>
      </c>
      <c r="BN267">
        <v>0</v>
      </c>
      <c r="BO267" t="s">
        <v>76</v>
      </c>
      <c r="BP267">
        <v>1</v>
      </c>
      <c r="BQ267">
        <v>2</v>
      </c>
      <c r="BR267">
        <v>0</v>
      </c>
      <c r="BS267">
        <v>30.05</v>
      </c>
      <c r="BT267">
        <v>1</v>
      </c>
      <c r="BU267">
        <v>1</v>
      </c>
      <c r="BV267">
        <v>1</v>
      </c>
      <c r="BW267">
        <v>1</v>
      </c>
      <c r="BX267">
        <v>1</v>
      </c>
      <c r="BY267" t="s">
        <v>3</v>
      </c>
      <c r="BZ267">
        <v>123</v>
      </c>
      <c r="CA267">
        <v>75</v>
      </c>
      <c r="CE267">
        <v>0</v>
      </c>
      <c r="CF267">
        <v>0</v>
      </c>
      <c r="CG267">
        <v>0</v>
      </c>
      <c r="CM267">
        <v>0</v>
      </c>
      <c r="CN267" t="s">
        <v>575</v>
      </c>
      <c r="CO267">
        <v>0</v>
      </c>
      <c r="CP267">
        <f t="shared" si="279"/>
        <v>2300.71</v>
      </c>
      <c r="CQ267">
        <f t="shared" si="280"/>
        <v>1802.6388000000002</v>
      </c>
      <c r="CR267">
        <f t="shared" si="281"/>
        <v>174.2175</v>
      </c>
      <c r="CS267">
        <f t="shared" si="282"/>
        <v>15.400625</v>
      </c>
      <c r="CT267">
        <f t="shared" si="283"/>
        <v>10196.190375</v>
      </c>
      <c r="CU267">
        <f t="shared" si="284"/>
        <v>0</v>
      </c>
      <c r="CV267">
        <f t="shared" si="285"/>
        <v>31.015499999999996</v>
      </c>
      <c r="CW267">
        <f t="shared" si="286"/>
        <v>3.7499999999999999E-2</v>
      </c>
      <c r="CX267">
        <f t="shared" si="287"/>
        <v>0</v>
      </c>
      <c r="CY267">
        <f t="shared" si="288"/>
        <v>2373.8876999999998</v>
      </c>
      <c r="CZ267">
        <f t="shared" si="289"/>
        <v>1447.4925000000001</v>
      </c>
      <c r="DC267" t="s">
        <v>3</v>
      </c>
      <c r="DD267" t="s">
        <v>3</v>
      </c>
      <c r="DE267" t="s">
        <v>33</v>
      </c>
      <c r="DF267" t="s">
        <v>33</v>
      </c>
      <c r="DG267" t="s">
        <v>34</v>
      </c>
      <c r="DH267" t="s">
        <v>3</v>
      </c>
      <c r="DI267" t="s">
        <v>34</v>
      </c>
      <c r="DJ267" t="s">
        <v>33</v>
      </c>
      <c r="DK267" t="s">
        <v>3</v>
      </c>
      <c r="DL267" t="s">
        <v>3</v>
      </c>
      <c r="DM267" t="s">
        <v>3</v>
      </c>
      <c r="DN267">
        <v>0</v>
      </c>
      <c r="DO267">
        <v>0</v>
      </c>
      <c r="DP267">
        <v>1</v>
      </c>
      <c r="DQ267">
        <v>1</v>
      </c>
      <c r="DU267">
        <v>1005</v>
      </c>
      <c r="DV267" t="s">
        <v>58</v>
      </c>
      <c r="DW267" t="s">
        <v>58</v>
      </c>
      <c r="DX267">
        <v>100</v>
      </c>
      <c r="EE267">
        <v>42018652</v>
      </c>
      <c r="EF267">
        <v>2</v>
      </c>
      <c r="EG267" t="s">
        <v>35</v>
      </c>
      <c r="EH267">
        <v>0</v>
      </c>
      <c r="EI267" t="s">
        <v>3</v>
      </c>
      <c r="EJ267">
        <v>1</v>
      </c>
      <c r="EK267">
        <v>11001</v>
      </c>
      <c r="EL267" t="s">
        <v>79</v>
      </c>
      <c r="EM267" t="s">
        <v>80</v>
      </c>
      <c r="EO267" t="s">
        <v>38</v>
      </c>
      <c r="EQ267">
        <v>0</v>
      </c>
      <c r="ER267">
        <v>454.59</v>
      </c>
      <c r="ES267">
        <v>132.84</v>
      </c>
      <c r="ET267">
        <v>26.7</v>
      </c>
      <c r="EU267">
        <v>0.41</v>
      </c>
      <c r="EV267">
        <v>295.05</v>
      </c>
      <c r="EW267">
        <v>26.97</v>
      </c>
      <c r="EX267">
        <v>0.03</v>
      </c>
      <c r="EY267">
        <v>0</v>
      </c>
      <c r="FQ267">
        <v>0</v>
      </c>
      <c r="FR267">
        <f t="shared" si="290"/>
        <v>0</v>
      </c>
      <c r="FS267">
        <v>0</v>
      </c>
      <c r="FX267">
        <v>123</v>
      </c>
      <c r="FY267">
        <v>75</v>
      </c>
      <c r="GA267" t="s">
        <v>3</v>
      </c>
      <c r="GD267">
        <v>1</v>
      </c>
      <c r="GF267">
        <v>1417684422</v>
      </c>
      <c r="GG267">
        <v>2</v>
      </c>
      <c r="GH267">
        <v>1</v>
      </c>
      <c r="GI267">
        <v>2</v>
      </c>
      <c r="GJ267">
        <v>0</v>
      </c>
      <c r="GK267">
        <v>0</v>
      </c>
      <c r="GL267">
        <f t="shared" si="291"/>
        <v>0</v>
      </c>
      <c r="GM267">
        <f t="shared" si="292"/>
        <v>6122.09</v>
      </c>
      <c r="GN267">
        <f t="shared" si="293"/>
        <v>6122.09</v>
      </c>
      <c r="GO267">
        <f t="shared" si="294"/>
        <v>0</v>
      </c>
      <c r="GP267">
        <f t="shared" si="295"/>
        <v>0</v>
      </c>
      <c r="GR267">
        <v>0</v>
      </c>
      <c r="GS267">
        <v>3</v>
      </c>
      <c r="GT267">
        <v>0</v>
      </c>
      <c r="GU267" t="s">
        <v>3</v>
      </c>
      <c r="GV267">
        <f t="shared" si="296"/>
        <v>0</v>
      </c>
      <c r="GW267">
        <v>1</v>
      </c>
      <c r="GX267">
        <f t="shared" si="297"/>
        <v>0</v>
      </c>
      <c r="HA267">
        <v>0</v>
      </c>
      <c r="HB267">
        <v>0</v>
      </c>
      <c r="HC267">
        <f t="shared" si="298"/>
        <v>0</v>
      </c>
      <c r="IK267">
        <v>0</v>
      </c>
    </row>
    <row r="268" spans="1:255" x14ac:dyDescent="0.2">
      <c r="A268" s="2">
        <v>17</v>
      </c>
      <c r="B268" s="2">
        <v>1</v>
      </c>
      <c r="C268" s="2">
        <f>ROW(SmtRes!A575)</f>
        <v>575</v>
      </c>
      <c r="D268" s="2">
        <f>ROW(EtalonRes!A512)</f>
        <v>512</v>
      </c>
      <c r="E268" s="2" t="s">
        <v>261</v>
      </c>
      <c r="F268" s="2" t="s">
        <v>82</v>
      </c>
      <c r="G268" s="2" t="s">
        <v>83</v>
      </c>
      <c r="H268" s="2" t="s">
        <v>58</v>
      </c>
      <c r="I268" s="2">
        <f>ROUND(18.9/100,9)</f>
        <v>0.189</v>
      </c>
      <c r="J268" s="2">
        <v>0</v>
      </c>
      <c r="K268" s="2"/>
      <c r="L268" s="2"/>
      <c r="M268" s="2"/>
      <c r="N268" s="2"/>
      <c r="O268" s="2">
        <f t="shared" si="264"/>
        <v>2688.4</v>
      </c>
      <c r="P268" s="2">
        <f t="shared" si="265"/>
        <v>1603.74</v>
      </c>
      <c r="Q268" s="2">
        <f t="shared" si="266"/>
        <v>108.4</v>
      </c>
      <c r="R268" s="2">
        <f t="shared" si="267"/>
        <v>15.67</v>
      </c>
      <c r="S268" s="2">
        <f t="shared" si="268"/>
        <v>976.26</v>
      </c>
      <c r="T268" s="2">
        <f t="shared" si="269"/>
        <v>0</v>
      </c>
      <c r="U268" s="2">
        <f t="shared" si="270"/>
        <v>3.8057985000000003</v>
      </c>
      <c r="V268" s="2">
        <f t="shared" si="271"/>
        <v>4.2524999999999993E-2</v>
      </c>
      <c r="W268" s="2">
        <f t="shared" si="272"/>
        <v>0</v>
      </c>
      <c r="X268" s="2">
        <f t="shared" si="273"/>
        <v>1190.32</v>
      </c>
      <c r="Y268" s="2">
        <f t="shared" si="274"/>
        <v>644.75</v>
      </c>
      <c r="Z268" s="2"/>
      <c r="AA268" s="2">
        <v>42244862</v>
      </c>
      <c r="AB268" s="2">
        <f t="shared" si="275"/>
        <v>1829.7284999999999</v>
      </c>
      <c r="AC268" s="2">
        <f t="shared" si="276"/>
        <v>1540</v>
      </c>
      <c r="AD268" s="2">
        <f>ROUND(((((ET268*1.25))-((EU268*1.25)))+AE268),6)</f>
        <v>100.45</v>
      </c>
      <c r="AE268" s="2">
        <f>ROUND(((EU268*1.25)),6)</f>
        <v>3.0375000000000001</v>
      </c>
      <c r="AF268" s="2">
        <f>ROUND(((EV268*1.15)),6)</f>
        <v>189.27850000000001</v>
      </c>
      <c r="AG268" s="2">
        <f t="shared" si="277"/>
        <v>0</v>
      </c>
      <c r="AH268" s="2">
        <f>((EW268*1.15))</f>
        <v>20.136500000000002</v>
      </c>
      <c r="AI268" s="2">
        <f>((EX268*1.25))</f>
        <v>0.22499999999999998</v>
      </c>
      <c r="AJ268" s="2">
        <f t="shared" si="278"/>
        <v>0</v>
      </c>
      <c r="AK268" s="2">
        <v>1784.95</v>
      </c>
      <c r="AL268" s="2">
        <v>1540</v>
      </c>
      <c r="AM268" s="2">
        <v>80.36</v>
      </c>
      <c r="AN268" s="2">
        <v>2.4300000000000002</v>
      </c>
      <c r="AO268" s="2">
        <v>164.59</v>
      </c>
      <c r="AP268" s="2">
        <v>0</v>
      </c>
      <c r="AQ268" s="2">
        <v>17.510000000000002</v>
      </c>
      <c r="AR268" s="2">
        <v>0.18</v>
      </c>
      <c r="AS268" s="2">
        <v>0</v>
      </c>
      <c r="AT268" s="2">
        <v>120</v>
      </c>
      <c r="AU268" s="2">
        <v>65</v>
      </c>
      <c r="AV268" s="2">
        <v>1</v>
      </c>
      <c r="AW268" s="2">
        <v>1</v>
      </c>
      <c r="AX268" s="2"/>
      <c r="AY268" s="2"/>
      <c r="AZ268" s="2">
        <v>1</v>
      </c>
      <c r="BA268" s="2">
        <v>27.29</v>
      </c>
      <c r="BB268" s="2">
        <v>5.71</v>
      </c>
      <c r="BC268" s="2">
        <v>5.51</v>
      </c>
      <c r="BD268" s="2" t="s">
        <v>3</v>
      </c>
      <c r="BE268" s="2" t="s">
        <v>3</v>
      </c>
      <c r="BF268" s="2" t="s">
        <v>3</v>
      </c>
      <c r="BG268" s="2" t="s">
        <v>3</v>
      </c>
      <c r="BH268" s="2">
        <v>0</v>
      </c>
      <c r="BI268" s="2">
        <v>1</v>
      </c>
      <c r="BJ268" s="2" t="s">
        <v>84</v>
      </c>
      <c r="BK268" s="2"/>
      <c r="BL268" s="2"/>
      <c r="BM268" s="2">
        <v>12001</v>
      </c>
      <c r="BN268" s="2">
        <v>0</v>
      </c>
      <c r="BO268" s="2" t="s">
        <v>82</v>
      </c>
      <c r="BP268" s="2">
        <v>1</v>
      </c>
      <c r="BQ268" s="2">
        <v>2</v>
      </c>
      <c r="BR268" s="2">
        <v>0</v>
      </c>
      <c r="BS268" s="2">
        <v>27.29</v>
      </c>
      <c r="BT268" s="2">
        <v>1</v>
      </c>
      <c r="BU268" s="2">
        <v>1</v>
      </c>
      <c r="BV268" s="2">
        <v>1</v>
      </c>
      <c r="BW268" s="2">
        <v>1</v>
      </c>
      <c r="BX268" s="2">
        <v>1</v>
      </c>
      <c r="BY268" s="2" t="s">
        <v>3</v>
      </c>
      <c r="BZ268" s="2">
        <v>120</v>
      </c>
      <c r="CA268" s="2">
        <v>65</v>
      </c>
      <c r="CB268" s="2"/>
      <c r="CC268" s="2"/>
      <c r="CD268" s="2"/>
      <c r="CE268" s="2">
        <v>0</v>
      </c>
      <c r="CF268" s="2">
        <v>0</v>
      </c>
      <c r="CG268" s="2">
        <v>0</v>
      </c>
      <c r="CH268" s="2"/>
      <c r="CI268" s="2"/>
      <c r="CJ268" s="2"/>
      <c r="CK268" s="2"/>
      <c r="CL268" s="2"/>
      <c r="CM268" s="2">
        <v>0</v>
      </c>
      <c r="CN268" s="2" t="s">
        <v>575</v>
      </c>
      <c r="CO268" s="2">
        <v>0</v>
      </c>
      <c r="CP268" s="2">
        <f t="shared" si="279"/>
        <v>2688.4</v>
      </c>
      <c r="CQ268" s="2">
        <f t="shared" si="280"/>
        <v>8485.4</v>
      </c>
      <c r="CR268" s="2">
        <f t="shared" si="281"/>
        <v>573.56950000000006</v>
      </c>
      <c r="CS268" s="2">
        <f t="shared" si="282"/>
        <v>82.893375000000006</v>
      </c>
      <c r="CT268" s="2">
        <f t="shared" si="283"/>
        <v>5165.4102650000004</v>
      </c>
      <c r="CU268" s="2">
        <f t="shared" si="284"/>
        <v>0</v>
      </c>
      <c r="CV268" s="2">
        <f t="shared" si="285"/>
        <v>20.136500000000002</v>
      </c>
      <c r="CW268" s="2">
        <f t="shared" si="286"/>
        <v>0.22499999999999998</v>
      </c>
      <c r="CX268" s="2">
        <f t="shared" si="287"/>
        <v>0</v>
      </c>
      <c r="CY268" s="2">
        <f t="shared" si="288"/>
        <v>1190.3159999999998</v>
      </c>
      <c r="CZ268" s="2">
        <f t="shared" si="289"/>
        <v>644.75450000000001</v>
      </c>
      <c r="DA268" s="2"/>
      <c r="DB268" s="2"/>
      <c r="DC268" s="2" t="s">
        <v>3</v>
      </c>
      <c r="DD268" s="2" t="s">
        <v>3</v>
      </c>
      <c r="DE268" s="2" t="s">
        <v>33</v>
      </c>
      <c r="DF268" s="2" t="s">
        <v>33</v>
      </c>
      <c r="DG268" s="2" t="s">
        <v>34</v>
      </c>
      <c r="DH268" s="2" t="s">
        <v>3</v>
      </c>
      <c r="DI268" s="2" t="s">
        <v>34</v>
      </c>
      <c r="DJ268" s="2" t="s">
        <v>33</v>
      </c>
      <c r="DK268" s="2" t="s">
        <v>3</v>
      </c>
      <c r="DL268" s="2" t="s">
        <v>3</v>
      </c>
      <c r="DM268" s="2" t="s">
        <v>3</v>
      </c>
      <c r="DN268" s="2">
        <v>0</v>
      </c>
      <c r="DO268" s="2">
        <v>0</v>
      </c>
      <c r="DP268" s="2">
        <v>1</v>
      </c>
      <c r="DQ268" s="2">
        <v>1</v>
      </c>
      <c r="DR268" s="2"/>
      <c r="DS268" s="2"/>
      <c r="DT268" s="2"/>
      <c r="DU268" s="2">
        <v>1005</v>
      </c>
      <c r="DV268" s="2" t="s">
        <v>58</v>
      </c>
      <c r="DW268" s="2" t="s">
        <v>58</v>
      </c>
      <c r="DX268" s="2">
        <v>100</v>
      </c>
      <c r="DY268" s="2"/>
      <c r="DZ268" s="2"/>
      <c r="EA268" s="2"/>
      <c r="EB268" s="2"/>
      <c r="EC268" s="2"/>
      <c r="ED268" s="2"/>
      <c r="EE268" s="2">
        <v>42018653</v>
      </c>
      <c r="EF268" s="2">
        <v>2</v>
      </c>
      <c r="EG268" s="2" t="s">
        <v>35</v>
      </c>
      <c r="EH268" s="2">
        <v>0</v>
      </c>
      <c r="EI268" s="2" t="s">
        <v>3</v>
      </c>
      <c r="EJ268" s="2">
        <v>1</v>
      </c>
      <c r="EK268" s="2">
        <v>12001</v>
      </c>
      <c r="EL268" s="2" t="s">
        <v>85</v>
      </c>
      <c r="EM268" s="2" t="s">
        <v>86</v>
      </c>
      <c r="EN268" s="2"/>
      <c r="EO268" s="2" t="s">
        <v>38</v>
      </c>
      <c r="EP268" s="2"/>
      <c r="EQ268" s="2">
        <v>0</v>
      </c>
      <c r="ER268" s="2">
        <v>1784.95</v>
      </c>
      <c r="ES268" s="2">
        <v>1540</v>
      </c>
      <c r="ET268" s="2">
        <v>80.36</v>
      </c>
      <c r="EU268" s="2">
        <v>2.4300000000000002</v>
      </c>
      <c r="EV268" s="2">
        <v>164.59</v>
      </c>
      <c r="EW268" s="2">
        <v>17.510000000000002</v>
      </c>
      <c r="EX268" s="2">
        <v>0.18</v>
      </c>
      <c r="EY268" s="2">
        <v>0</v>
      </c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>
        <v>0</v>
      </c>
      <c r="FR268" s="2">
        <f t="shared" si="290"/>
        <v>0</v>
      </c>
      <c r="FS268" s="2">
        <v>0</v>
      </c>
      <c r="FT268" s="2"/>
      <c r="FU268" s="2"/>
      <c r="FV268" s="2"/>
      <c r="FW268" s="2"/>
      <c r="FX268" s="2">
        <v>120</v>
      </c>
      <c r="FY268" s="2">
        <v>65</v>
      </c>
      <c r="FZ268" s="2"/>
      <c r="GA268" s="2" t="s">
        <v>3</v>
      </c>
      <c r="GB268" s="2"/>
      <c r="GC268" s="2"/>
      <c r="GD268" s="2">
        <v>1</v>
      </c>
      <c r="GE268" s="2"/>
      <c r="GF268" s="2">
        <v>1097055067</v>
      </c>
      <c r="GG268" s="2">
        <v>2</v>
      </c>
      <c r="GH268" s="2">
        <v>1</v>
      </c>
      <c r="GI268" s="2">
        <v>2</v>
      </c>
      <c r="GJ268" s="2">
        <v>0</v>
      </c>
      <c r="GK268" s="2">
        <v>0</v>
      </c>
      <c r="GL268" s="2">
        <f t="shared" si="291"/>
        <v>0</v>
      </c>
      <c r="GM268" s="2">
        <f t="shared" si="292"/>
        <v>4523.47</v>
      </c>
      <c r="GN268" s="2">
        <f t="shared" si="293"/>
        <v>4523.47</v>
      </c>
      <c r="GO268" s="2">
        <f t="shared" si="294"/>
        <v>0</v>
      </c>
      <c r="GP268" s="2">
        <f t="shared" si="295"/>
        <v>0</v>
      </c>
      <c r="GQ268" s="2"/>
      <c r="GR268" s="2">
        <v>0</v>
      </c>
      <c r="GS268" s="2">
        <v>3</v>
      </c>
      <c r="GT268" s="2">
        <v>0</v>
      </c>
      <c r="GU268" s="2" t="s">
        <v>3</v>
      </c>
      <c r="GV268" s="2">
        <f t="shared" si="296"/>
        <v>0</v>
      </c>
      <c r="GW268" s="2">
        <v>1</v>
      </c>
      <c r="GX268" s="2">
        <f t="shared" si="297"/>
        <v>0</v>
      </c>
      <c r="GY268" s="2"/>
      <c r="GZ268" s="2"/>
      <c r="HA268" s="2">
        <v>0</v>
      </c>
      <c r="HB268" s="2">
        <v>0</v>
      </c>
      <c r="HC268" s="2">
        <f t="shared" si="298"/>
        <v>0</v>
      </c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>
        <v>0</v>
      </c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x14ac:dyDescent="0.2">
      <c r="A269">
        <v>17</v>
      </c>
      <c r="B269">
        <v>1</v>
      </c>
      <c r="C269">
        <f>ROW(SmtRes!A588)</f>
        <v>588</v>
      </c>
      <c r="D269">
        <f>ROW(EtalonRes!A522)</f>
        <v>522</v>
      </c>
      <c r="E269" t="s">
        <v>261</v>
      </c>
      <c r="F269" t="s">
        <v>82</v>
      </c>
      <c r="G269" t="s">
        <v>83</v>
      </c>
      <c r="H269" t="s">
        <v>58</v>
      </c>
      <c r="I269">
        <f>ROUND(18.9/100,9)</f>
        <v>0.189</v>
      </c>
      <c r="J269">
        <v>0</v>
      </c>
      <c r="O269">
        <f t="shared" si="264"/>
        <v>2919.39</v>
      </c>
      <c r="P269">
        <f t="shared" si="265"/>
        <v>1731.81</v>
      </c>
      <c r="Q269">
        <f t="shared" si="266"/>
        <v>112.58</v>
      </c>
      <c r="R269">
        <f t="shared" si="267"/>
        <v>17.25</v>
      </c>
      <c r="S269">
        <f t="shared" si="268"/>
        <v>1075</v>
      </c>
      <c r="T269">
        <f t="shared" si="269"/>
        <v>0</v>
      </c>
      <c r="U269">
        <f t="shared" si="270"/>
        <v>3.8057985000000003</v>
      </c>
      <c r="V269">
        <f t="shared" si="271"/>
        <v>4.2524999999999993E-2</v>
      </c>
      <c r="W269">
        <f t="shared" si="272"/>
        <v>0</v>
      </c>
      <c r="X269">
        <f t="shared" si="273"/>
        <v>1310.7</v>
      </c>
      <c r="Y269">
        <f t="shared" si="274"/>
        <v>709.96</v>
      </c>
      <c r="AA269">
        <v>42244845</v>
      </c>
      <c r="AB269">
        <f t="shared" si="275"/>
        <v>1829.7284999999999</v>
      </c>
      <c r="AC269">
        <f t="shared" si="276"/>
        <v>1540</v>
      </c>
      <c r="AD269">
        <f>ROUND(((((ET269*1.25))-((EU269*1.25)))+AE269),6)</f>
        <v>100.45</v>
      </c>
      <c r="AE269">
        <f>ROUND(((EU269*1.25)),6)</f>
        <v>3.0375000000000001</v>
      </c>
      <c r="AF269">
        <f>ROUND(((EV269*1.15)),6)</f>
        <v>189.27850000000001</v>
      </c>
      <c r="AG269">
        <f t="shared" si="277"/>
        <v>0</v>
      </c>
      <c r="AH269">
        <f>((EW269*1.15))</f>
        <v>20.136500000000002</v>
      </c>
      <c r="AI269">
        <f>((EX269*1.25))</f>
        <v>0.22499999999999998</v>
      </c>
      <c r="AJ269">
        <f t="shared" si="278"/>
        <v>0</v>
      </c>
      <c r="AK269">
        <v>1784.95</v>
      </c>
      <c r="AL269">
        <v>1540</v>
      </c>
      <c r="AM269">
        <v>80.36</v>
      </c>
      <c r="AN269">
        <v>2.4300000000000002</v>
      </c>
      <c r="AO269">
        <v>164.59</v>
      </c>
      <c r="AP269">
        <v>0</v>
      </c>
      <c r="AQ269">
        <v>17.510000000000002</v>
      </c>
      <c r="AR269">
        <v>0.18</v>
      </c>
      <c r="AS269">
        <v>0</v>
      </c>
      <c r="AT269">
        <v>120</v>
      </c>
      <c r="AU269">
        <v>65</v>
      </c>
      <c r="AV269">
        <v>1</v>
      </c>
      <c r="AW269">
        <v>1</v>
      </c>
      <c r="AZ269">
        <v>1</v>
      </c>
      <c r="BA269">
        <v>30.05</v>
      </c>
      <c r="BB269">
        <v>5.93</v>
      </c>
      <c r="BC269">
        <v>5.95</v>
      </c>
      <c r="BD269" t="s">
        <v>3</v>
      </c>
      <c r="BE269" t="s">
        <v>3</v>
      </c>
      <c r="BF269" t="s">
        <v>3</v>
      </c>
      <c r="BG269" t="s">
        <v>3</v>
      </c>
      <c r="BH269">
        <v>0</v>
      </c>
      <c r="BI269">
        <v>1</v>
      </c>
      <c r="BJ269" t="s">
        <v>84</v>
      </c>
      <c r="BM269">
        <v>12001</v>
      </c>
      <c r="BN269">
        <v>0</v>
      </c>
      <c r="BO269" t="s">
        <v>82</v>
      </c>
      <c r="BP269">
        <v>1</v>
      </c>
      <c r="BQ269">
        <v>2</v>
      </c>
      <c r="BR269">
        <v>0</v>
      </c>
      <c r="BS269">
        <v>30.05</v>
      </c>
      <c r="BT269">
        <v>1</v>
      </c>
      <c r="BU269">
        <v>1</v>
      </c>
      <c r="BV269">
        <v>1</v>
      </c>
      <c r="BW269">
        <v>1</v>
      </c>
      <c r="BX269">
        <v>1</v>
      </c>
      <c r="BY269" t="s">
        <v>3</v>
      </c>
      <c r="BZ269">
        <v>120</v>
      </c>
      <c r="CA269">
        <v>65</v>
      </c>
      <c r="CE269">
        <v>0</v>
      </c>
      <c r="CF269">
        <v>0</v>
      </c>
      <c r="CG269">
        <v>0</v>
      </c>
      <c r="CM269">
        <v>0</v>
      </c>
      <c r="CN269" t="s">
        <v>575</v>
      </c>
      <c r="CO269">
        <v>0</v>
      </c>
      <c r="CP269">
        <f t="shared" si="279"/>
        <v>2919.39</v>
      </c>
      <c r="CQ269">
        <f t="shared" si="280"/>
        <v>9163</v>
      </c>
      <c r="CR269">
        <f t="shared" si="281"/>
        <v>595.66849999999999</v>
      </c>
      <c r="CS269">
        <f t="shared" si="282"/>
        <v>91.276875000000004</v>
      </c>
      <c r="CT269">
        <f t="shared" si="283"/>
        <v>5687.8189250000005</v>
      </c>
      <c r="CU269">
        <f t="shared" si="284"/>
        <v>0</v>
      </c>
      <c r="CV269">
        <f t="shared" si="285"/>
        <v>20.136500000000002</v>
      </c>
      <c r="CW269">
        <f t="shared" si="286"/>
        <v>0.22499999999999998</v>
      </c>
      <c r="CX269">
        <f t="shared" si="287"/>
        <v>0</v>
      </c>
      <c r="CY269">
        <f t="shared" si="288"/>
        <v>1310.7</v>
      </c>
      <c r="CZ269">
        <f t="shared" si="289"/>
        <v>709.96249999999998</v>
      </c>
      <c r="DC269" t="s">
        <v>3</v>
      </c>
      <c r="DD269" t="s">
        <v>3</v>
      </c>
      <c r="DE269" t="s">
        <v>33</v>
      </c>
      <c r="DF269" t="s">
        <v>33</v>
      </c>
      <c r="DG269" t="s">
        <v>34</v>
      </c>
      <c r="DH269" t="s">
        <v>3</v>
      </c>
      <c r="DI269" t="s">
        <v>34</v>
      </c>
      <c r="DJ269" t="s">
        <v>33</v>
      </c>
      <c r="DK269" t="s">
        <v>3</v>
      </c>
      <c r="DL269" t="s">
        <v>3</v>
      </c>
      <c r="DM269" t="s">
        <v>3</v>
      </c>
      <c r="DN269">
        <v>0</v>
      </c>
      <c r="DO269">
        <v>0</v>
      </c>
      <c r="DP269">
        <v>1</v>
      </c>
      <c r="DQ269">
        <v>1</v>
      </c>
      <c r="DU269">
        <v>1005</v>
      </c>
      <c r="DV269" t="s">
        <v>58</v>
      </c>
      <c r="DW269" t="s">
        <v>58</v>
      </c>
      <c r="DX269">
        <v>100</v>
      </c>
      <c r="EE269">
        <v>42018653</v>
      </c>
      <c r="EF269">
        <v>2</v>
      </c>
      <c r="EG269" t="s">
        <v>35</v>
      </c>
      <c r="EH269">
        <v>0</v>
      </c>
      <c r="EI269" t="s">
        <v>3</v>
      </c>
      <c r="EJ269">
        <v>1</v>
      </c>
      <c r="EK269">
        <v>12001</v>
      </c>
      <c r="EL269" t="s">
        <v>85</v>
      </c>
      <c r="EM269" t="s">
        <v>86</v>
      </c>
      <c r="EO269" t="s">
        <v>38</v>
      </c>
      <c r="EQ269">
        <v>0</v>
      </c>
      <c r="ER269">
        <v>1784.95</v>
      </c>
      <c r="ES269">
        <v>1540</v>
      </c>
      <c r="ET269">
        <v>80.36</v>
      </c>
      <c r="EU269">
        <v>2.4300000000000002</v>
      </c>
      <c r="EV269">
        <v>164.59</v>
      </c>
      <c r="EW269">
        <v>17.510000000000002</v>
      </c>
      <c r="EX269">
        <v>0.18</v>
      </c>
      <c r="EY269">
        <v>0</v>
      </c>
      <c r="FQ269">
        <v>0</v>
      </c>
      <c r="FR269">
        <f t="shared" si="290"/>
        <v>0</v>
      </c>
      <c r="FS269">
        <v>0</v>
      </c>
      <c r="FX269">
        <v>120</v>
      </c>
      <c r="FY269">
        <v>65</v>
      </c>
      <c r="GA269" t="s">
        <v>3</v>
      </c>
      <c r="GD269">
        <v>1</v>
      </c>
      <c r="GF269">
        <v>1097055067</v>
      </c>
      <c r="GG269">
        <v>2</v>
      </c>
      <c r="GH269">
        <v>1</v>
      </c>
      <c r="GI269">
        <v>2</v>
      </c>
      <c r="GJ269">
        <v>0</v>
      </c>
      <c r="GK269">
        <v>0</v>
      </c>
      <c r="GL269">
        <f t="shared" si="291"/>
        <v>0</v>
      </c>
      <c r="GM269">
        <f t="shared" si="292"/>
        <v>4940.05</v>
      </c>
      <c r="GN269">
        <f t="shared" si="293"/>
        <v>4940.05</v>
      </c>
      <c r="GO269">
        <f t="shared" si="294"/>
        <v>0</v>
      </c>
      <c r="GP269">
        <f t="shared" si="295"/>
        <v>0</v>
      </c>
      <c r="GR269">
        <v>0</v>
      </c>
      <c r="GS269">
        <v>3</v>
      </c>
      <c r="GT269">
        <v>0</v>
      </c>
      <c r="GU269" t="s">
        <v>3</v>
      </c>
      <c r="GV269">
        <f t="shared" si="296"/>
        <v>0</v>
      </c>
      <c r="GW269">
        <v>1</v>
      </c>
      <c r="GX269">
        <f t="shared" si="297"/>
        <v>0</v>
      </c>
      <c r="HA269">
        <v>0</v>
      </c>
      <c r="HB269">
        <v>0</v>
      </c>
      <c r="HC269">
        <f t="shared" si="298"/>
        <v>0</v>
      </c>
      <c r="IK269">
        <v>0</v>
      </c>
    </row>
    <row r="270" spans="1:255" x14ac:dyDescent="0.2">
      <c r="A270" s="2">
        <v>18</v>
      </c>
      <c r="B270" s="2">
        <v>1</v>
      </c>
      <c r="C270" s="2">
        <v>572</v>
      </c>
      <c r="D270" s="2"/>
      <c r="E270" s="2" t="s">
        <v>262</v>
      </c>
      <c r="F270" s="2" t="s">
        <v>67</v>
      </c>
      <c r="G270" s="2" t="s">
        <v>68</v>
      </c>
      <c r="H270" s="2" t="s">
        <v>49</v>
      </c>
      <c r="I270" s="2">
        <f>I268*J270</f>
        <v>-3.7044000000000001E-2</v>
      </c>
      <c r="J270" s="2">
        <v>-0.19600000000000001</v>
      </c>
      <c r="K270" s="2"/>
      <c r="L270" s="2"/>
      <c r="M270" s="2"/>
      <c r="N270" s="2"/>
      <c r="O270" s="2">
        <f t="shared" si="264"/>
        <v>-763.52</v>
      </c>
      <c r="P270" s="2">
        <f t="shared" si="265"/>
        <v>-763.52</v>
      </c>
      <c r="Q270" s="2">
        <f t="shared" si="266"/>
        <v>0</v>
      </c>
      <c r="R270" s="2">
        <f t="shared" si="267"/>
        <v>0</v>
      </c>
      <c r="S270" s="2">
        <f t="shared" si="268"/>
        <v>0</v>
      </c>
      <c r="T270" s="2">
        <f t="shared" si="269"/>
        <v>0</v>
      </c>
      <c r="U270" s="2">
        <f t="shared" si="270"/>
        <v>0</v>
      </c>
      <c r="V270" s="2">
        <f t="shared" si="271"/>
        <v>0</v>
      </c>
      <c r="W270" s="2">
        <f t="shared" si="272"/>
        <v>-1.5</v>
      </c>
      <c r="X270" s="2">
        <f t="shared" si="273"/>
        <v>0</v>
      </c>
      <c r="Y270" s="2">
        <f t="shared" si="274"/>
        <v>0</v>
      </c>
      <c r="Z270" s="2"/>
      <c r="AA270" s="2">
        <v>42244862</v>
      </c>
      <c r="AB270" s="2">
        <f t="shared" si="275"/>
        <v>3390</v>
      </c>
      <c r="AC270" s="2">
        <f t="shared" si="276"/>
        <v>3390</v>
      </c>
      <c r="AD270" s="2">
        <f t="shared" ref="AD270:AD275" si="304">ROUND((((ET270)-(EU270))+AE270),6)</f>
        <v>0</v>
      </c>
      <c r="AE270" s="2">
        <f t="shared" ref="AE270:AF275" si="305">ROUND((EU270),6)</f>
        <v>0</v>
      </c>
      <c r="AF270" s="2">
        <f t="shared" si="305"/>
        <v>0</v>
      </c>
      <c r="AG270" s="2">
        <f t="shared" si="277"/>
        <v>0</v>
      </c>
      <c r="AH270" s="2">
        <f t="shared" ref="AH270:AI275" si="306">(EW270)</f>
        <v>0</v>
      </c>
      <c r="AI270" s="2">
        <f t="shared" si="306"/>
        <v>0</v>
      </c>
      <c r="AJ270" s="2">
        <f t="shared" si="278"/>
        <v>40.6</v>
      </c>
      <c r="AK270" s="2">
        <v>3390</v>
      </c>
      <c r="AL270" s="2">
        <v>3390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40.6</v>
      </c>
      <c r="AT270" s="2">
        <v>120</v>
      </c>
      <c r="AU270" s="2">
        <v>65</v>
      </c>
      <c r="AV270" s="2">
        <v>1</v>
      </c>
      <c r="AW270" s="2">
        <v>1</v>
      </c>
      <c r="AX270" s="2"/>
      <c r="AY270" s="2"/>
      <c r="AZ270" s="2">
        <v>1</v>
      </c>
      <c r="BA270" s="2">
        <v>1</v>
      </c>
      <c r="BB270" s="2">
        <v>1</v>
      </c>
      <c r="BC270" s="2">
        <v>6.08</v>
      </c>
      <c r="BD270" s="2" t="s">
        <v>3</v>
      </c>
      <c r="BE270" s="2" t="s">
        <v>3</v>
      </c>
      <c r="BF270" s="2" t="s">
        <v>3</v>
      </c>
      <c r="BG270" s="2" t="s">
        <v>3</v>
      </c>
      <c r="BH270" s="2">
        <v>3</v>
      </c>
      <c r="BI270" s="2">
        <v>1</v>
      </c>
      <c r="BJ270" s="2" t="s">
        <v>69</v>
      </c>
      <c r="BK270" s="2"/>
      <c r="BL270" s="2"/>
      <c r="BM270" s="2">
        <v>12001</v>
      </c>
      <c r="BN270" s="2">
        <v>0</v>
      </c>
      <c r="BO270" s="2" t="s">
        <v>67</v>
      </c>
      <c r="BP270" s="2">
        <v>1</v>
      </c>
      <c r="BQ270" s="2">
        <v>2</v>
      </c>
      <c r="BR270" s="2">
        <v>0</v>
      </c>
      <c r="BS270" s="2">
        <v>1</v>
      </c>
      <c r="BT270" s="2">
        <v>1</v>
      </c>
      <c r="BU270" s="2">
        <v>1</v>
      </c>
      <c r="BV270" s="2">
        <v>1</v>
      </c>
      <c r="BW270" s="2">
        <v>1</v>
      </c>
      <c r="BX270" s="2">
        <v>1</v>
      </c>
      <c r="BY270" s="2" t="s">
        <v>3</v>
      </c>
      <c r="BZ270" s="2">
        <v>120</v>
      </c>
      <c r="CA270" s="2">
        <v>65</v>
      </c>
      <c r="CB270" s="2"/>
      <c r="CC270" s="2"/>
      <c r="CD270" s="2"/>
      <c r="CE270" s="2">
        <v>0</v>
      </c>
      <c r="CF270" s="2">
        <v>0</v>
      </c>
      <c r="CG270" s="2">
        <v>0</v>
      </c>
      <c r="CH270" s="2"/>
      <c r="CI270" s="2"/>
      <c r="CJ270" s="2"/>
      <c r="CK270" s="2"/>
      <c r="CL270" s="2"/>
      <c r="CM270" s="2">
        <v>0</v>
      </c>
      <c r="CN270" s="2" t="s">
        <v>3</v>
      </c>
      <c r="CO270" s="2">
        <v>0</v>
      </c>
      <c r="CP270" s="2">
        <f t="shared" si="279"/>
        <v>-763.52</v>
      </c>
      <c r="CQ270" s="2">
        <f t="shared" si="280"/>
        <v>20611.2</v>
      </c>
      <c r="CR270" s="2">
        <f t="shared" si="281"/>
        <v>0</v>
      </c>
      <c r="CS270" s="2">
        <f t="shared" si="282"/>
        <v>0</v>
      </c>
      <c r="CT270" s="2">
        <f t="shared" si="283"/>
        <v>0</v>
      </c>
      <c r="CU270" s="2">
        <f t="shared" si="284"/>
        <v>0</v>
      </c>
      <c r="CV270" s="2">
        <f t="shared" si="285"/>
        <v>0</v>
      </c>
      <c r="CW270" s="2">
        <f t="shared" si="286"/>
        <v>0</v>
      </c>
      <c r="CX270" s="2">
        <f t="shared" si="287"/>
        <v>40.6</v>
      </c>
      <c r="CY270" s="2">
        <f t="shared" si="288"/>
        <v>0</v>
      </c>
      <c r="CZ270" s="2">
        <f t="shared" si="289"/>
        <v>0</v>
      </c>
      <c r="DA270" s="2"/>
      <c r="DB270" s="2"/>
      <c r="DC270" s="2" t="s">
        <v>3</v>
      </c>
      <c r="DD270" s="2" t="s">
        <v>3</v>
      </c>
      <c r="DE270" s="2" t="s">
        <v>3</v>
      </c>
      <c r="DF270" s="2" t="s">
        <v>3</v>
      </c>
      <c r="DG270" s="2" t="s">
        <v>3</v>
      </c>
      <c r="DH270" s="2" t="s">
        <v>3</v>
      </c>
      <c r="DI270" s="2" t="s">
        <v>3</v>
      </c>
      <c r="DJ270" s="2" t="s">
        <v>3</v>
      </c>
      <c r="DK270" s="2" t="s">
        <v>3</v>
      </c>
      <c r="DL270" s="2" t="s">
        <v>3</v>
      </c>
      <c r="DM270" s="2" t="s">
        <v>3</v>
      </c>
      <c r="DN270" s="2">
        <v>0</v>
      </c>
      <c r="DO270" s="2">
        <v>0</v>
      </c>
      <c r="DP270" s="2">
        <v>1</v>
      </c>
      <c r="DQ270" s="2">
        <v>1</v>
      </c>
      <c r="DR270" s="2"/>
      <c r="DS270" s="2"/>
      <c r="DT270" s="2"/>
      <c r="DU270" s="2">
        <v>1009</v>
      </c>
      <c r="DV270" s="2" t="s">
        <v>49</v>
      </c>
      <c r="DW270" s="2" t="s">
        <v>49</v>
      </c>
      <c r="DX270" s="2">
        <v>1000</v>
      </c>
      <c r="DY270" s="2"/>
      <c r="DZ270" s="2"/>
      <c r="EA270" s="2"/>
      <c r="EB270" s="2"/>
      <c r="EC270" s="2"/>
      <c r="ED270" s="2"/>
      <c r="EE270" s="2">
        <v>42018653</v>
      </c>
      <c r="EF270" s="2">
        <v>2</v>
      </c>
      <c r="EG270" s="2" t="s">
        <v>35</v>
      </c>
      <c r="EH270" s="2">
        <v>0</v>
      </c>
      <c r="EI270" s="2" t="s">
        <v>3</v>
      </c>
      <c r="EJ270" s="2">
        <v>1</v>
      </c>
      <c r="EK270" s="2">
        <v>12001</v>
      </c>
      <c r="EL270" s="2" t="s">
        <v>85</v>
      </c>
      <c r="EM270" s="2" t="s">
        <v>86</v>
      </c>
      <c r="EN270" s="2"/>
      <c r="EO270" s="2" t="s">
        <v>3</v>
      </c>
      <c r="EP270" s="2"/>
      <c r="EQ270" s="2">
        <v>0</v>
      </c>
      <c r="ER270" s="2">
        <v>3390</v>
      </c>
      <c r="ES270" s="2">
        <v>3390</v>
      </c>
      <c r="ET270" s="2">
        <v>0</v>
      </c>
      <c r="EU270" s="2">
        <v>0</v>
      </c>
      <c r="EV270" s="2">
        <v>0</v>
      </c>
      <c r="EW270" s="2">
        <v>0</v>
      </c>
      <c r="EX270" s="2">
        <v>0</v>
      </c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>
        <v>0</v>
      </c>
      <c r="FR270" s="2">
        <f t="shared" si="290"/>
        <v>0</v>
      </c>
      <c r="FS270" s="2">
        <v>0</v>
      </c>
      <c r="FT270" s="2"/>
      <c r="FU270" s="2"/>
      <c r="FV270" s="2"/>
      <c r="FW270" s="2"/>
      <c r="FX270" s="2">
        <v>120</v>
      </c>
      <c r="FY270" s="2">
        <v>65</v>
      </c>
      <c r="FZ270" s="2"/>
      <c r="GA270" s="2" t="s">
        <v>3</v>
      </c>
      <c r="GB270" s="2"/>
      <c r="GC270" s="2"/>
      <c r="GD270" s="2">
        <v>1</v>
      </c>
      <c r="GE270" s="2"/>
      <c r="GF270" s="2">
        <v>-1622221180</v>
      </c>
      <c r="GG270" s="2">
        <v>2</v>
      </c>
      <c r="GH270" s="2">
        <v>1</v>
      </c>
      <c r="GI270" s="2">
        <v>2</v>
      </c>
      <c r="GJ270" s="2">
        <v>0</v>
      </c>
      <c r="GK270" s="2">
        <v>0</v>
      </c>
      <c r="GL270" s="2">
        <f t="shared" si="291"/>
        <v>0</v>
      </c>
      <c r="GM270" s="2">
        <f t="shared" si="292"/>
        <v>-763.52</v>
      </c>
      <c r="GN270" s="2">
        <f t="shared" si="293"/>
        <v>-763.52</v>
      </c>
      <c r="GO270" s="2">
        <f t="shared" si="294"/>
        <v>0</v>
      </c>
      <c r="GP270" s="2">
        <f t="shared" si="295"/>
        <v>0</v>
      </c>
      <c r="GQ270" s="2"/>
      <c r="GR270" s="2">
        <v>0</v>
      </c>
      <c r="GS270" s="2">
        <v>3</v>
      </c>
      <c r="GT270" s="2">
        <v>0</v>
      </c>
      <c r="GU270" s="2" t="s">
        <v>3</v>
      </c>
      <c r="GV270" s="2">
        <f t="shared" si="296"/>
        <v>0</v>
      </c>
      <c r="GW270" s="2">
        <v>1</v>
      </c>
      <c r="GX270" s="2">
        <f t="shared" si="297"/>
        <v>0</v>
      </c>
      <c r="GY270" s="2"/>
      <c r="GZ270" s="2"/>
      <c r="HA270" s="2">
        <v>0</v>
      </c>
      <c r="HB270" s="2">
        <v>0</v>
      </c>
      <c r="HC270" s="2">
        <f t="shared" si="298"/>
        <v>0</v>
      </c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>
        <v>0</v>
      </c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x14ac:dyDescent="0.2">
      <c r="A271">
        <v>18</v>
      </c>
      <c r="B271">
        <v>1</v>
      </c>
      <c r="C271">
        <v>585</v>
      </c>
      <c r="E271" t="s">
        <v>262</v>
      </c>
      <c r="F271" t="s">
        <v>67</v>
      </c>
      <c r="G271" t="s">
        <v>68</v>
      </c>
      <c r="H271" t="s">
        <v>49</v>
      </c>
      <c r="I271">
        <f>I269*J271</f>
        <v>-3.7044000000000001E-2</v>
      </c>
      <c r="J271">
        <v>-0.19600000000000001</v>
      </c>
      <c r="O271">
        <f t="shared" si="264"/>
        <v>-781.1</v>
      </c>
      <c r="P271">
        <f t="shared" si="265"/>
        <v>-781.1</v>
      </c>
      <c r="Q271">
        <f t="shared" si="266"/>
        <v>0</v>
      </c>
      <c r="R271">
        <f t="shared" si="267"/>
        <v>0</v>
      </c>
      <c r="S271">
        <f t="shared" si="268"/>
        <v>0</v>
      </c>
      <c r="T271">
        <f t="shared" si="269"/>
        <v>0</v>
      </c>
      <c r="U271">
        <f t="shared" si="270"/>
        <v>0</v>
      </c>
      <c r="V271">
        <f t="shared" si="271"/>
        <v>0</v>
      </c>
      <c r="W271">
        <f t="shared" si="272"/>
        <v>-1.5</v>
      </c>
      <c r="X271">
        <f t="shared" si="273"/>
        <v>0</v>
      </c>
      <c r="Y271">
        <f t="shared" si="274"/>
        <v>0</v>
      </c>
      <c r="AA271">
        <v>42244845</v>
      </c>
      <c r="AB271">
        <f t="shared" si="275"/>
        <v>3390</v>
      </c>
      <c r="AC271">
        <f t="shared" si="276"/>
        <v>3390</v>
      </c>
      <c r="AD271">
        <f t="shared" si="304"/>
        <v>0</v>
      </c>
      <c r="AE271">
        <f t="shared" si="305"/>
        <v>0</v>
      </c>
      <c r="AF271">
        <f t="shared" si="305"/>
        <v>0</v>
      </c>
      <c r="AG271">
        <f t="shared" si="277"/>
        <v>0</v>
      </c>
      <c r="AH271">
        <f t="shared" si="306"/>
        <v>0</v>
      </c>
      <c r="AI271">
        <f t="shared" si="306"/>
        <v>0</v>
      </c>
      <c r="AJ271">
        <f t="shared" si="278"/>
        <v>40.6</v>
      </c>
      <c r="AK271">
        <v>3390</v>
      </c>
      <c r="AL271">
        <v>3390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40.6</v>
      </c>
      <c r="AT271">
        <v>120</v>
      </c>
      <c r="AU271">
        <v>65</v>
      </c>
      <c r="AV271">
        <v>1</v>
      </c>
      <c r="AW271">
        <v>1</v>
      </c>
      <c r="AZ271">
        <v>1</v>
      </c>
      <c r="BA271">
        <v>1</v>
      </c>
      <c r="BB271">
        <v>1</v>
      </c>
      <c r="BC271">
        <v>6.22</v>
      </c>
      <c r="BD271" t="s">
        <v>3</v>
      </c>
      <c r="BE271" t="s">
        <v>3</v>
      </c>
      <c r="BF271" t="s">
        <v>3</v>
      </c>
      <c r="BG271" t="s">
        <v>3</v>
      </c>
      <c r="BH271">
        <v>3</v>
      </c>
      <c r="BI271">
        <v>1</v>
      </c>
      <c r="BJ271" t="s">
        <v>69</v>
      </c>
      <c r="BM271">
        <v>12001</v>
      </c>
      <c r="BN271">
        <v>0</v>
      </c>
      <c r="BO271" t="s">
        <v>67</v>
      </c>
      <c r="BP271">
        <v>1</v>
      </c>
      <c r="BQ271">
        <v>2</v>
      </c>
      <c r="BR271">
        <v>0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 t="s">
        <v>3</v>
      </c>
      <c r="BZ271">
        <v>120</v>
      </c>
      <c r="CA271">
        <v>65</v>
      </c>
      <c r="CE271">
        <v>0</v>
      </c>
      <c r="CF271">
        <v>0</v>
      </c>
      <c r="CG271">
        <v>0</v>
      </c>
      <c r="CM271">
        <v>0</v>
      </c>
      <c r="CN271" t="s">
        <v>3</v>
      </c>
      <c r="CO271">
        <v>0</v>
      </c>
      <c r="CP271">
        <f t="shared" si="279"/>
        <v>-781.1</v>
      </c>
      <c r="CQ271">
        <f t="shared" si="280"/>
        <v>21085.8</v>
      </c>
      <c r="CR271">
        <f t="shared" si="281"/>
        <v>0</v>
      </c>
      <c r="CS271">
        <f t="shared" si="282"/>
        <v>0</v>
      </c>
      <c r="CT271">
        <f t="shared" si="283"/>
        <v>0</v>
      </c>
      <c r="CU271">
        <f t="shared" si="284"/>
        <v>0</v>
      </c>
      <c r="CV271">
        <f t="shared" si="285"/>
        <v>0</v>
      </c>
      <c r="CW271">
        <f t="shared" si="286"/>
        <v>0</v>
      </c>
      <c r="CX271">
        <f t="shared" si="287"/>
        <v>40.6</v>
      </c>
      <c r="CY271">
        <f t="shared" si="288"/>
        <v>0</v>
      </c>
      <c r="CZ271">
        <f t="shared" si="289"/>
        <v>0</v>
      </c>
      <c r="DC271" t="s">
        <v>3</v>
      </c>
      <c r="DD271" t="s">
        <v>3</v>
      </c>
      <c r="DE271" t="s">
        <v>3</v>
      </c>
      <c r="DF271" t="s">
        <v>3</v>
      </c>
      <c r="DG271" t="s">
        <v>3</v>
      </c>
      <c r="DH271" t="s">
        <v>3</v>
      </c>
      <c r="DI271" t="s">
        <v>3</v>
      </c>
      <c r="DJ271" t="s">
        <v>3</v>
      </c>
      <c r="DK271" t="s">
        <v>3</v>
      </c>
      <c r="DL271" t="s">
        <v>3</v>
      </c>
      <c r="DM271" t="s">
        <v>3</v>
      </c>
      <c r="DN271">
        <v>0</v>
      </c>
      <c r="DO271">
        <v>0</v>
      </c>
      <c r="DP271">
        <v>1</v>
      </c>
      <c r="DQ271">
        <v>1</v>
      </c>
      <c r="DU271">
        <v>1009</v>
      </c>
      <c r="DV271" t="s">
        <v>49</v>
      </c>
      <c r="DW271" t="s">
        <v>49</v>
      </c>
      <c r="DX271">
        <v>1000</v>
      </c>
      <c r="EE271">
        <v>42018653</v>
      </c>
      <c r="EF271">
        <v>2</v>
      </c>
      <c r="EG271" t="s">
        <v>35</v>
      </c>
      <c r="EH271">
        <v>0</v>
      </c>
      <c r="EI271" t="s">
        <v>3</v>
      </c>
      <c r="EJ271">
        <v>1</v>
      </c>
      <c r="EK271">
        <v>12001</v>
      </c>
      <c r="EL271" t="s">
        <v>85</v>
      </c>
      <c r="EM271" t="s">
        <v>86</v>
      </c>
      <c r="EO271" t="s">
        <v>3</v>
      </c>
      <c r="EQ271">
        <v>0</v>
      </c>
      <c r="ER271">
        <v>3390</v>
      </c>
      <c r="ES271">
        <v>3390</v>
      </c>
      <c r="ET271">
        <v>0</v>
      </c>
      <c r="EU271">
        <v>0</v>
      </c>
      <c r="EV271">
        <v>0</v>
      </c>
      <c r="EW271">
        <v>0</v>
      </c>
      <c r="EX271">
        <v>0</v>
      </c>
      <c r="FQ271">
        <v>0</v>
      </c>
      <c r="FR271">
        <f t="shared" si="290"/>
        <v>0</v>
      </c>
      <c r="FS271">
        <v>0</v>
      </c>
      <c r="FX271">
        <v>120</v>
      </c>
      <c r="FY271">
        <v>65</v>
      </c>
      <c r="GA271" t="s">
        <v>3</v>
      </c>
      <c r="GD271">
        <v>1</v>
      </c>
      <c r="GF271">
        <v>-1622221180</v>
      </c>
      <c r="GG271">
        <v>2</v>
      </c>
      <c r="GH271">
        <v>1</v>
      </c>
      <c r="GI271">
        <v>2</v>
      </c>
      <c r="GJ271">
        <v>0</v>
      </c>
      <c r="GK271">
        <v>0</v>
      </c>
      <c r="GL271">
        <f t="shared" si="291"/>
        <v>0</v>
      </c>
      <c r="GM271">
        <f t="shared" si="292"/>
        <v>-781.1</v>
      </c>
      <c r="GN271">
        <f t="shared" si="293"/>
        <v>-781.1</v>
      </c>
      <c r="GO271">
        <f t="shared" si="294"/>
        <v>0</v>
      </c>
      <c r="GP271">
        <f t="shared" si="295"/>
        <v>0</v>
      </c>
      <c r="GR271">
        <v>0</v>
      </c>
      <c r="GS271">
        <v>3</v>
      </c>
      <c r="GT271">
        <v>0</v>
      </c>
      <c r="GU271" t="s">
        <v>3</v>
      </c>
      <c r="GV271">
        <f t="shared" si="296"/>
        <v>0</v>
      </c>
      <c r="GW271">
        <v>1</v>
      </c>
      <c r="GX271">
        <f t="shared" si="297"/>
        <v>0</v>
      </c>
      <c r="HA271">
        <v>0</v>
      </c>
      <c r="HB271">
        <v>0</v>
      </c>
      <c r="HC271">
        <f t="shared" si="298"/>
        <v>0</v>
      </c>
      <c r="IK271">
        <v>0</v>
      </c>
    </row>
    <row r="272" spans="1:255" x14ac:dyDescent="0.2">
      <c r="A272" s="2">
        <v>18</v>
      </c>
      <c r="B272" s="2">
        <v>1</v>
      </c>
      <c r="C272" s="2">
        <v>574</v>
      </c>
      <c r="D272" s="2"/>
      <c r="E272" s="2" t="s">
        <v>263</v>
      </c>
      <c r="F272" s="2" t="s">
        <v>89</v>
      </c>
      <c r="G272" s="2" t="s">
        <v>90</v>
      </c>
      <c r="H272" s="2" t="s">
        <v>91</v>
      </c>
      <c r="I272" s="2">
        <f>I268*J272</f>
        <v>-20.79</v>
      </c>
      <c r="J272" s="2">
        <v>-110</v>
      </c>
      <c r="K272" s="2"/>
      <c r="L272" s="2"/>
      <c r="M272" s="2"/>
      <c r="N272" s="2"/>
      <c r="O272" s="2">
        <f t="shared" si="264"/>
        <v>-406.66</v>
      </c>
      <c r="P272" s="2">
        <f t="shared" si="265"/>
        <v>-406.66</v>
      </c>
      <c r="Q272" s="2">
        <f t="shared" si="266"/>
        <v>0</v>
      </c>
      <c r="R272" s="2">
        <f t="shared" si="267"/>
        <v>0</v>
      </c>
      <c r="S272" s="2">
        <f t="shared" si="268"/>
        <v>0</v>
      </c>
      <c r="T272" s="2">
        <f t="shared" si="269"/>
        <v>0</v>
      </c>
      <c r="U272" s="2">
        <f t="shared" si="270"/>
        <v>0</v>
      </c>
      <c r="V272" s="2">
        <f t="shared" si="271"/>
        <v>0</v>
      </c>
      <c r="W272" s="2">
        <f t="shared" si="272"/>
        <v>-1.25</v>
      </c>
      <c r="X272" s="2">
        <f t="shared" si="273"/>
        <v>0</v>
      </c>
      <c r="Y272" s="2">
        <f t="shared" si="274"/>
        <v>0</v>
      </c>
      <c r="Z272" s="2"/>
      <c r="AA272" s="2">
        <v>42244862</v>
      </c>
      <c r="AB272" s="2">
        <f t="shared" si="275"/>
        <v>6.19</v>
      </c>
      <c r="AC272" s="2">
        <f t="shared" si="276"/>
        <v>6.19</v>
      </c>
      <c r="AD272" s="2">
        <f t="shared" si="304"/>
        <v>0</v>
      </c>
      <c r="AE272" s="2">
        <f t="shared" si="305"/>
        <v>0</v>
      </c>
      <c r="AF272" s="2">
        <f t="shared" si="305"/>
        <v>0</v>
      </c>
      <c r="AG272" s="2">
        <f t="shared" si="277"/>
        <v>0</v>
      </c>
      <c r="AH272" s="2">
        <f t="shared" si="306"/>
        <v>0</v>
      </c>
      <c r="AI272" s="2">
        <f t="shared" si="306"/>
        <v>0</v>
      </c>
      <c r="AJ272" s="2">
        <f t="shared" si="278"/>
        <v>0.06</v>
      </c>
      <c r="AK272" s="2">
        <v>6.19</v>
      </c>
      <c r="AL272" s="2">
        <v>6.19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0.06</v>
      </c>
      <c r="AT272" s="2">
        <v>120</v>
      </c>
      <c r="AU272" s="2">
        <v>65</v>
      </c>
      <c r="AV272" s="2">
        <v>1</v>
      </c>
      <c r="AW272" s="2">
        <v>1</v>
      </c>
      <c r="AX272" s="2"/>
      <c r="AY272" s="2"/>
      <c r="AZ272" s="2">
        <v>1</v>
      </c>
      <c r="BA272" s="2">
        <v>1</v>
      </c>
      <c r="BB272" s="2">
        <v>1</v>
      </c>
      <c r="BC272" s="2">
        <v>3.16</v>
      </c>
      <c r="BD272" s="2" t="s">
        <v>3</v>
      </c>
      <c r="BE272" s="2" t="s">
        <v>3</v>
      </c>
      <c r="BF272" s="2" t="s">
        <v>3</v>
      </c>
      <c r="BG272" s="2" t="s">
        <v>3</v>
      </c>
      <c r="BH272" s="2">
        <v>3</v>
      </c>
      <c r="BI272" s="2">
        <v>1</v>
      </c>
      <c r="BJ272" s="2" t="s">
        <v>92</v>
      </c>
      <c r="BK272" s="2"/>
      <c r="BL272" s="2"/>
      <c r="BM272" s="2">
        <v>12001</v>
      </c>
      <c r="BN272" s="2">
        <v>0</v>
      </c>
      <c r="BO272" s="2" t="s">
        <v>89</v>
      </c>
      <c r="BP272" s="2">
        <v>1</v>
      </c>
      <c r="BQ272" s="2">
        <v>2</v>
      </c>
      <c r="BR272" s="2">
        <v>0</v>
      </c>
      <c r="BS272" s="2">
        <v>1</v>
      </c>
      <c r="BT272" s="2">
        <v>1</v>
      </c>
      <c r="BU272" s="2">
        <v>1</v>
      </c>
      <c r="BV272" s="2">
        <v>1</v>
      </c>
      <c r="BW272" s="2">
        <v>1</v>
      </c>
      <c r="BX272" s="2">
        <v>1</v>
      </c>
      <c r="BY272" s="2" t="s">
        <v>3</v>
      </c>
      <c r="BZ272" s="2">
        <v>120</v>
      </c>
      <c r="CA272" s="2">
        <v>65</v>
      </c>
      <c r="CB272" s="2"/>
      <c r="CC272" s="2"/>
      <c r="CD272" s="2"/>
      <c r="CE272" s="2">
        <v>0</v>
      </c>
      <c r="CF272" s="2">
        <v>0</v>
      </c>
      <c r="CG272" s="2">
        <v>0</v>
      </c>
      <c r="CH272" s="2"/>
      <c r="CI272" s="2"/>
      <c r="CJ272" s="2"/>
      <c r="CK272" s="2"/>
      <c r="CL272" s="2"/>
      <c r="CM272" s="2">
        <v>0</v>
      </c>
      <c r="CN272" s="2" t="s">
        <v>3</v>
      </c>
      <c r="CO272" s="2">
        <v>0</v>
      </c>
      <c r="CP272" s="2">
        <f t="shared" si="279"/>
        <v>-406.66</v>
      </c>
      <c r="CQ272" s="2">
        <f t="shared" si="280"/>
        <v>19.560400000000001</v>
      </c>
      <c r="CR272" s="2">
        <f t="shared" si="281"/>
        <v>0</v>
      </c>
      <c r="CS272" s="2">
        <f t="shared" si="282"/>
        <v>0</v>
      </c>
      <c r="CT272" s="2">
        <f t="shared" si="283"/>
        <v>0</v>
      </c>
      <c r="CU272" s="2">
        <f t="shared" si="284"/>
        <v>0</v>
      </c>
      <c r="CV272" s="2">
        <f t="shared" si="285"/>
        <v>0</v>
      </c>
      <c r="CW272" s="2">
        <f t="shared" si="286"/>
        <v>0</v>
      </c>
      <c r="CX272" s="2">
        <f t="shared" si="287"/>
        <v>0.06</v>
      </c>
      <c r="CY272" s="2">
        <f t="shared" si="288"/>
        <v>0</v>
      </c>
      <c r="CZ272" s="2">
        <f t="shared" si="289"/>
        <v>0</v>
      </c>
      <c r="DA272" s="2"/>
      <c r="DB272" s="2"/>
      <c r="DC272" s="2" t="s">
        <v>3</v>
      </c>
      <c r="DD272" s="2" t="s">
        <v>3</v>
      </c>
      <c r="DE272" s="2" t="s">
        <v>3</v>
      </c>
      <c r="DF272" s="2" t="s">
        <v>3</v>
      </c>
      <c r="DG272" s="2" t="s">
        <v>3</v>
      </c>
      <c r="DH272" s="2" t="s">
        <v>3</v>
      </c>
      <c r="DI272" s="2" t="s">
        <v>3</v>
      </c>
      <c r="DJ272" s="2" t="s">
        <v>3</v>
      </c>
      <c r="DK272" s="2" t="s">
        <v>3</v>
      </c>
      <c r="DL272" s="2" t="s">
        <v>3</v>
      </c>
      <c r="DM272" s="2" t="s">
        <v>3</v>
      </c>
      <c r="DN272" s="2">
        <v>0</v>
      </c>
      <c r="DO272" s="2">
        <v>0</v>
      </c>
      <c r="DP272" s="2">
        <v>1</v>
      </c>
      <c r="DQ272" s="2">
        <v>1</v>
      </c>
      <c r="DR272" s="2"/>
      <c r="DS272" s="2"/>
      <c r="DT272" s="2"/>
      <c r="DU272" s="2">
        <v>1005</v>
      </c>
      <c r="DV272" s="2" t="s">
        <v>91</v>
      </c>
      <c r="DW272" s="2" t="s">
        <v>91</v>
      </c>
      <c r="DX272" s="2">
        <v>1</v>
      </c>
      <c r="DY272" s="2"/>
      <c r="DZ272" s="2"/>
      <c r="EA272" s="2"/>
      <c r="EB272" s="2"/>
      <c r="EC272" s="2"/>
      <c r="ED272" s="2"/>
      <c r="EE272" s="2">
        <v>42018653</v>
      </c>
      <c r="EF272" s="2">
        <v>2</v>
      </c>
      <c r="EG272" s="2" t="s">
        <v>35</v>
      </c>
      <c r="EH272" s="2">
        <v>0</v>
      </c>
      <c r="EI272" s="2" t="s">
        <v>3</v>
      </c>
      <c r="EJ272" s="2">
        <v>1</v>
      </c>
      <c r="EK272" s="2">
        <v>12001</v>
      </c>
      <c r="EL272" s="2" t="s">
        <v>85</v>
      </c>
      <c r="EM272" s="2" t="s">
        <v>86</v>
      </c>
      <c r="EN272" s="2"/>
      <c r="EO272" s="2" t="s">
        <v>3</v>
      </c>
      <c r="EP272" s="2"/>
      <c r="EQ272" s="2">
        <v>0</v>
      </c>
      <c r="ER272" s="2">
        <v>6.19</v>
      </c>
      <c r="ES272" s="2">
        <v>6.19</v>
      </c>
      <c r="ET272" s="2">
        <v>0</v>
      </c>
      <c r="EU272" s="2">
        <v>0</v>
      </c>
      <c r="EV272" s="2">
        <v>0</v>
      </c>
      <c r="EW272" s="2">
        <v>0</v>
      </c>
      <c r="EX272" s="2">
        <v>0</v>
      </c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>
        <v>0</v>
      </c>
      <c r="FR272" s="2">
        <f t="shared" si="290"/>
        <v>0</v>
      </c>
      <c r="FS272" s="2">
        <v>0</v>
      </c>
      <c r="FT272" s="2"/>
      <c r="FU272" s="2"/>
      <c r="FV272" s="2"/>
      <c r="FW272" s="2"/>
      <c r="FX272" s="2">
        <v>120</v>
      </c>
      <c r="FY272" s="2">
        <v>65</v>
      </c>
      <c r="FZ272" s="2"/>
      <c r="GA272" s="2" t="s">
        <v>3</v>
      </c>
      <c r="GB272" s="2"/>
      <c r="GC272" s="2"/>
      <c r="GD272" s="2">
        <v>1</v>
      </c>
      <c r="GE272" s="2"/>
      <c r="GF272" s="2">
        <v>1210903559</v>
      </c>
      <c r="GG272" s="2">
        <v>2</v>
      </c>
      <c r="GH272" s="2">
        <v>1</v>
      </c>
      <c r="GI272" s="2">
        <v>2</v>
      </c>
      <c r="GJ272" s="2">
        <v>0</v>
      </c>
      <c r="GK272" s="2">
        <v>0</v>
      </c>
      <c r="GL272" s="2">
        <f t="shared" si="291"/>
        <v>0</v>
      </c>
      <c r="GM272" s="2">
        <f t="shared" si="292"/>
        <v>-406.66</v>
      </c>
      <c r="GN272" s="2">
        <f t="shared" si="293"/>
        <v>-406.66</v>
      </c>
      <c r="GO272" s="2">
        <f t="shared" si="294"/>
        <v>0</v>
      </c>
      <c r="GP272" s="2">
        <f t="shared" si="295"/>
        <v>0</v>
      </c>
      <c r="GQ272" s="2"/>
      <c r="GR272" s="2">
        <v>0</v>
      </c>
      <c r="GS272" s="2">
        <v>3</v>
      </c>
      <c r="GT272" s="2">
        <v>0</v>
      </c>
      <c r="GU272" s="2" t="s">
        <v>3</v>
      </c>
      <c r="GV272" s="2">
        <f t="shared" si="296"/>
        <v>0</v>
      </c>
      <c r="GW272" s="2">
        <v>1</v>
      </c>
      <c r="GX272" s="2">
        <f t="shared" si="297"/>
        <v>0</v>
      </c>
      <c r="GY272" s="2"/>
      <c r="GZ272" s="2"/>
      <c r="HA272" s="2">
        <v>0</v>
      </c>
      <c r="HB272" s="2">
        <v>0</v>
      </c>
      <c r="HC272" s="2">
        <f t="shared" si="298"/>
        <v>0</v>
      </c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>
        <v>0</v>
      </c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x14ac:dyDescent="0.2">
      <c r="A273">
        <v>18</v>
      </c>
      <c r="B273">
        <v>1</v>
      </c>
      <c r="C273">
        <v>587</v>
      </c>
      <c r="E273" t="s">
        <v>263</v>
      </c>
      <c r="F273" t="s">
        <v>89</v>
      </c>
      <c r="G273" t="s">
        <v>90</v>
      </c>
      <c r="H273" t="s">
        <v>91</v>
      </c>
      <c r="I273">
        <f>I269*J273</f>
        <v>-20.79</v>
      </c>
      <c r="J273">
        <v>-110</v>
      </c>
      <c r="O273">
        <f t="shared" si="264"/>
        <v>-460.71</v>
      </c>
      <c r="P273">
        <f t="shared" si="265"/>
        <v>-460.71</v>
      </c>
      <c r="Q273">
        <f t="shared" si="266"/>
        <v>0</v>
      </c>
      <c r="R273">
        <f t="shared" si="267"/>
        <v>0</v>
      </c>
      <c r="S273">
        <f t="shared" si="268"/>
        <v>0</v>
      </c>
      <c r="T273">
        <f t="shared" si="269"/>
        <v>0</v>
      </c>
      <c r="U273">
        <f t="shared" si="270"/>
        <v>0</v>
      </c>
      <c r="V273">
        <f t="shared" si="271"/>
        <v>0</v>
      </c>
      <c r="W273">
        <f t="shared" si="272"/>
        <v>-1.25</v>
      </c>
      <c r="X273">
        <f t="shared" si="273"/>
        <v>0</v>
      </c>
      <c r="Y273">
        <f t="shared" si="274"/>
        <v>0</v>
      </c>
      <c r="AA273">
        <v>42244845</v>
      </c>
      <c r="AB273">
        <f t="shared" si="275"/>
        <v>6.19</v>
      </c>
      <c r="AC273">
        <f t="shared" si="276"/>
        <v>6.19</v>
      </c>
      <c r="AD273">
        <f t="shared" si="304"/>
        <v>0</v>
      </c>
      <c r="AE273">
        <f t="shared" si="305"/>
        <v>0</v>
      </c>
      <c r="AF273">
        <f t="shared" si="305"/>
        <v>0</v>
      </c>
      <c r="AG273">
        <f t="shared" si="277"/>
        <v>0</v>
      </c>
      <c r="AH273">
        <f t="shared" si="306"/>
        <v>0</v>
      </c>
      <c r="AI273">
        <f t="shared" si="306"/>
        <v>0</v>
      </c>
      <c r="AJ273">
        <f t="shared" si="278"/>
        <v>0.06</v>
      </c>
      <c r="AK273">
        <v>6.19</v>
      </c>
      <c r="AL273">
        <v>6.19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0.06</v>
      </c>
      <c r="AT273">
        <v>120</v>
      </c>
      <c r="AU273">
        <v>65</v>
      </c>
      <c r="AV273">
        <v>1</v>
      </c>
      <c r="AW273">
        <v>1</v>
      </c>
      <c r="AZ273">
        <v>1</v>
      </c>
      <c r="BA273">
        <v>1</v>
      </c>
      <c r="BB273">
        <v>1</v>
      </c>
      <c r="BC273">
        <v>3.58</v>
      </c>
      <c r="BD273" t="s">
        <v>3</v>
      </c>
      <c r="BE273" t="s">
        <v>3</v>
      </c>
      <c r="BF273" t="s">
        <v>3</v>
      </c>
      <c r="BG273" t="s">
        <v>3</v>
      </c>
      <c r="BH273">
        <v>3</v>
      </c>
      <c r="BI273">
        <v>1</v>
      </c>
      <c r="BJ273" t="s">
        <v>92</v>
      </c>
      <c r="BM273">
        <v>12001</v>
      </c>
      <c r="BN273">
        <v>0</v>
      </c>
      <c r="BO273" t="s">
        <v>89</v>
      </c>
      <c r="BP273">
        <v>1</v>
      </c>
      <c r="BQ273">
        <v>2</v>
      </c>
      <c r="BR273">
        <v>0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 t="s">
        <v>3</v>
      </c>
      <c r="BZ273">
        <v>120</v>
      </c>
      <c r="CA273">
        <v>65</v>
      </c>
      <c r="CE273">
        <v>0</v>
      </c>
      <c r="CF273">
        <v>0</v>
      </c>
      <c r="CG273">
        <v>0</v>
      </c>
      <c r="CM273">
        <v>0</v>
      </c>
      <c r="CN273" t="s">
        <v>3</v>
      </c>
      <c r="CO273">
        <v>0</v>
      </c>
      <c r="CP273">
        <f t="shared" si="279"/>
        <v>-460.71</v>
      </c>
      <c r="CQ273">
        <f t="shared" si="280"/>
        <v>22.160200000000003</v>
      </c>
      <c r="CR273">
        <f t="shared" si="281"/>
        <v>0</v>
      </c>
      <c r="CS273">
        <f t="shared" si="282"/>
        <v>0</v>
      </c>
      <c r="CT273">
        <f t="shared" si="283"/>
        <v>0</v>
      </c>
      <c r="CU273">
        <f t="shared" si="284"/>
        <v>0</v>
      </c>
      <c r="CV273">
        <f t="shared" si="285"/>
        <v>0</v>
      </c>
      <c r="CW273">
        <f t="shared" si="286"/>
        <v>0</v>
      </c>
      <c r="CX273">
        <f t="shared" si="287"/>
        <v>0.06</v>
      </c>
      <c r="CY273">
        <f t="shared" si="288"/>
        <v>0</v>
      </c>
      <c r="CZ273">
        <f t="shared" si="289"/>
        <v>0</v>
      </c>
      <c r="DC273" t="s">
        <v>3</v>
      </c>
      <c r="DD273" t="s">
        <v>3</v>
      </c>
      <c r="DE273" t="s">
        <v>3</v>
      </c>
      <c r="DF273" t="s">
        <v>3</v>
      </c>
      <c r="DG273" t="s">
        <v>3</v>
      </c>
      <c r="DH273" t="s">
        <v>3</v>
      </c>
      <c r="DI273" t="s">
        <v>3</v>
      </c>
      <c r="DJ273" t="s">
        <v>3</v>
      </c>
      <c r="DK273" t="s">
        <v>3</v>
      </c>
      <c r="DL273" t="s">
        <v>3</v>
      </c>
      <c r="DM273" t="s">
        <v>3</v>
      </c>
      <c r="DN273">
        <v>0</v>
      </c>
      <c r="DO273">
        <v>0</v>
      </c>
      <c r="DP273">
        <v>1</v>
      </c>
      <c r="DQ273">
        <v>1</v>
      </c>
      <c r="DU273">
        <v>1005</v>
      </c>
      <c r="DV273" t="s">
        <v>91</v>
      </c>
      <c r="DW273" t="s">
        <v>91</v>
      </c>
      <c r="DX273">
        <v>1</v>
      </c>
      <c r="EE273">
        <v>42018653</v>
      </c>
      <c r="EF273">
        <v>2</v>
      </c>
      <c r="EG273" t="s">
        <v>35</v>
      </c>
      <c r="EH273">
        <v>0</v>
      </c>
      <c r="EI273" t="s">
        <v>3</v>
      </c>
      <c r="EJ273">
        <v>1</v>
      </c>
      <c r="EK273">
        <v>12001</v>
      </c>
      <c r="EL273" t="s">
        <v>85</v>
      </c>
      <c r="EM273" t="s">
        <v>86</v>
      </c>
      <c r="EO273" t="s">
        <v>3</v>
      </c>
      <c r="EQ273">
        <v>0</v>
      </c>
      <c r="ER273">
        <v>6.19</v>
      </c>
      <c r="ES273">
        <v>6.19</v>
      </c>
      <c r="ET273">
        <v>0</v>
      </c>
      <c r="EU273">
        <v>0</v>
      </c>
      <c r="EV273">
        <v>0</v>
      </c>
      <c r="EW273">
        <v>0</v>
      </c>
      <c r="EX273">
        <v>0</v>
      </c>
      <c r="FQ273">
        <v>0</v>
      </c>
      <c r="FR273">
        <f t="shared" si="290"/>
        <v>0</v>
      </c>
      <c r="FS273">
        <v>0</v>
      </c>
      <c r="FX273">
        <v>120</v>
      </c>
      <c r="FY273">
        <v>65</v>
      </c>
      <c r="GA273" t="s">
        <v>3</v>
      </c>
      <c r="GD273">
        <v>1</v>
      </c>
      <c r="GF273">
        <v>1210903559</v>
      </c>
      <c r="GG273">
        <v>2</v>
      </c>
      <c r="GH273">
        <v>1</v>
      </c>
      <c r="GI273">
        <v>2</v>
      </c>
      <c r="GJ273">
        <v>0</v>
      </c>
      <c r="GK273">
        <v>0</v>
      </c>
      <c r="GL273">
        <f t="shared" si="291"/>
        <v>0</v>
      </c>
      <c r="GM273">
        <f t="shared" si="292"/>
        <v>-460.71</v>
      </c>
      <c r="GN273">
        <f t="shared" si="293"/>
        <v>-460.71</v>
      </c>
      <c r="GO273">
        <f t="shared" si="294"/>
        <v>0</v>
      </c>
      <c r="GP273">
        <f t="shared" si="295"/>
        <v>0</v>
      </c>
      <c r="GR273">
        <v>0</v>
      </c>
      <c r="GS273">
        <v>3</v>
      </c>
      <c r="GT273">
        <v>0</v>
      </c>
      <c r="GU273" t="s">
        <v>3</v>
      </c>
      <c r="GV273">
        <f t="shared" si="296"/>
        <v>0</v>
      </c>
      <c r="GW273">
        <v>1</v>
      </c>
      <c r="GX273">
        <f t="shared" si="297"/>
        <v>0</v>
      </c>
      <c r="HA273">
        <v>0</v>
      </c>
      <c r="HB273">
        <v>0</v>
      </c>
      <c r="HC273">
        <f t="shared" si="298"/>
        <v>0</v>
      </c>
      <c r="IK273">
        <v>0</v>
      </c>
    </row>
    <row r="274" spans="1:255" x14ac:dyDescent="0.2">
      <c r="A274" s="2">
        <v>18</v>
      </c>
      <c r="B274" s="2">
        <v>1</v>
      </c>
      <c r="C274" s="2">
        <v>575</v>
      </c>
      <c r="D274" s="2"/>
      <c r="E274" s="2" t="s">
        <v>264</v>
      </c>
      <c r="F274" s="2" t="s">
        <v>94</v>
      </c>
      <c r="G274" s="2" t="s">
        <v>95</v>
      </c>
      <c r="H274" s="2" t="s">
        <v>91</v>
      </c>
      <c r="I274" s="2">
        <f>I268*J274</f>
        <v>20.79</v>
      </c>
      <c r="J274" s="2">
        <v>110</v>
      </c>
      <c r="K274" s="2"/>
      <c r="L274" s="2"/>
      <c r="M274" s="2"/>
      <c r="N274" s="2"/>
      <c r="O274" s="2">
        <f t="shared" si="264"/>
        <v>1507.08</v>
      </c>
      <c r="P274" s="2">
        <f t="shared" si="265"/>
        <v>1507.08</v>
      </c>
      <c r="Q274" s="2">
        <f t="shared" si="266"/>
        <v>0</v>
      </c>
      <c r="R274" s="2">
        <f t="shared" si="267"/>
        <v>0</v>
      </c>
      <c r="S274" s="2">
        <f t="shared" si="268"/>
        <v>0</v>
      </c>
      <c r="T274" s="2">
        <f t="shared" si="269"/>
        <v>0</v>
      </c>
      <c r="U274" s="2">
        <f t="shared" si="270"/>
        <v>0</v>
      </c>
      <c r="V274" s="2">
        <f t="shared" si="271"/>
        <v>0</v>
      </c>
      <c r="W274" s="2">
        <f t="shared" si="272"/>
        <v>2.91</v>
      </c>
      <c r="X274" s="2">
        <f t="shared" si="273"/>
        <v>0</v>
      </c>
      <c r="Y274" s="2">
        <f t="shared" si="274"/>
        <v>0</v>
      </c>
      <c r="Z274" s="2"/>
      <c r="AA274" s="2">
        <v>42244862</v>
      </c>
      <c r="AB274" s="2">
        <f t="shared" si="275"/>
        <v>16.29</v>
      </c>
      <c r="AC274" s="2">
        <f t="shared" si="276"/>
        <v>16.29</v>
      </c>
      <c r="AD274" s="2">
        <f t="shared" si="304"/>
        <v>0</v>
      </c>
      <c r="AE274" s="2">
        <f t="shared" si="305"/>
        <v>0</v>
      </c>
      <c r="AF274" s="2">
        <f t="shared" si="305"/>
        <v>0</v>
      </c>
      <c r="AG274" s="2">
        <f t="shared" si="277"/>
        <v>0</v>
      </c>
      <c r="AH274" s="2">
        <f t="shared" si="306"/>
        <v>0</v>
      </c>
      <c r="AI274" s="2">
        <f t="shared" si="306"/>
        <v>0</v>
      </c>
      <c r="AJ274" s="2">
        <f t="shared" si="278"/>
        <v>0.14000000000000001</v>
      </c>
      <c r="AK274" s="2">
        <v>16.29</v>
      </c>
      <c r="AL274" s="2">
        <v>16.29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0.14000000000000001</v>
      </c>
      <c r="AT274" s="2">
        <v>120</v>
      </c>
      <c r="AU274" s="2">
        <v>65</v>
      </c>
      <c r="AV274" s="2">
        <v>1</v>
      </c>
      <c r="AW274" s="2">
        <v>1</v>
      </c>
      <c r="AX274" s="2"/>
      <c r="AY274" s="2"/>
      <c r="AZ274" s="2">
        <v>1</v>
      </c>
      <c r="BA274" s="2">
        <v>1</v>
      </c>
      <c r="BB274" s="2">
        <v>1</v>
      </c>
      <c r="BC274" s="2">
        <v>4.45</v>
      </c>
      <c r="BD274" s="2" t="s">
        <v>3</v>
      </c>
      <c r="BE274" s="2" t="s">
        <v>3</v>
      </c>
      <c r="BF274" s="2" t="s">
        <v>3</v>
      </c>
      <c r="BG274" s="2" t="s">
        <v>3</v>
      </c>
      <c r="BH274" s="2">
        <v>3</v>
      </c>
      <c r="BI274" s="2">
        <v>1</v>
      </c>
      <c r="BJ274" s="2" t="s">
        <v>96</v>
      </c>
      <c r="BK274" s="2"/>
      <c r="BL274" s="2"/>
      <c r="BM274" s="2">
        <v>12001</v>
      </c>
      <c r="BN274" s="2">
        <v>0</v>
      </c>
      <c r="BO274" s="2" t="s">
        <v>94</v>
      </c>
      <c r="BP274" s="2">
        <v>1</v>
      </c>
      <c r="BQ274" s="2">
        <v>2</v>
      </c>
      <c r="BR274" s="2">
        <v>0</v>
      </c>
      <c r="BS274" s="2">
        <v>1</v>
      </c>
      <c r="BT274" s="2">
        <v>1</v>
      </c>
      <c r="BU274" s="2">
        <v>1</v>
      </c>
      <c r="BV274" s="2">
        <v>1</v>
      </c>
      <c r="BW274" s="2">
        <v>1</v>
      </c>
      <c r="BX274" s="2">
        <v>1</v>
      </c>
      <c r="BY274" s="2" t="s">
        <v>3</v>
      </c>
      <c r="BZ274" s="2">
        <v>120</v>
      </c>
      <c r="CA274" s="2">
        <v>65</v>
      </c>
      <c r="CB274" s="2"/>
      <c r="CC274" s="2"/>
      <c r="CD274" s="2"/>
      <c r="CE274" s="2">
        <v>0</v>
      </c>
      <c r="CF274" s="2">
        <v>0</v>
      </c>
      <c r="CG274" s="2">
        <v>0</v>
      </c>
      <c r="CH274" s="2"/>
      <c r="CI274" s="2"/>
      <c r="CJ274" s="2"/>
      <c r="CK274" s="2"/>
      <c r="CL274" s="2"/>
      <c r="CM274" s="2">
        <v>0</v>
      </c>
      <c r="CN274" s="2" t="s">
        <v>3</v>
      </c>
      <c r="CO274" s="2">
        <v>0</v>
      </c>
      <c r="CP274" s="2">
        <f t="shared" si="279"/>
        <v>1507.08</v>
      </c>
      <c r="CQ274" s="2">
        <f t="shared" si="280"/>
        <v>72.490499999999997</v>
      </c>
      <c r="CR274" s="2">
        <f t="shared" si="281"/>
        <v>0</v>
      </c>
      <c r="CS274" s="2">
        <f t="shared" si="282"/>
        <v>0</v>
      </c>
      <c r="CT274" s="2">
        <f t="shared" si="283"/>
        <v>0</v>
      </c>
      <c r="CU274" s="2">
        <f t="shared" si="284"/>
        <v>0</v>
      </c>
      <c r="CV274" s="2">
        <f t="shared" si="285"/>
        <v>0</v>
      </c>
      <c r="CW274" s="2">
        <f t="shared" si="286"/>
        <v>0</v>
      </c>
      <c r="CX274" s="2">
        <f t="shared" si="287"/>
        <v>0.14000000000000001</v>
      </c>
      <c r="CY274" s="2">
        <f t="shared" si="288"/>
        <v>0</v>
      </c>
      <c r="CZ274" s="2">
        <f t="shared" si="289"/>
        <v>0</v>
      </c>
      <c r="DA274" s="2"/>
      <c r="DB274" s="2"/>
      <c r="DC274" s="2" t="s">
        <v>3</v>
      </c>
      <c r="DD274" s="2" t="s">
        <v>3</v>
      </c>
      <c r="DE274" s="2" t="s">
        <v>3</v>
      </c>
      <c r="DF274" s="2" t="s">
        <v>3</v>
      </c>
      <c r="DG274" s="2" t="s">
        <v>3</v>
      </c>
      <c r="DH274" s="2" t="s">
        <v>3</v>
      </c>
      <c r="DI274" s="2" t="s">
        <v>3</v>
      </c>
      <c r="DJ274" s="2" t="s">
        <v>3</v>
      </c>
      <c r="DK274" s="2" t="s">
        <v>3</v>
      </c>
      <c r="DL274" s="2" t="s">
        <v>3</v>
      </c>
      <c r="DM274" s="2" t="s">
        <v>3</v>
      </c>
      <c r="DN274" s="2">
        <v>0</v>
      </c>
      <c r="DO274" s="2">
        <v>0</v>
      </c>
      <c r="DP274" s="2">
        <v>1</v>
      </c>
      <c r="DQ274" s="2">
        <v>1</v>
      </c>
      <c r="DR274" s="2"/>
      <c r="DS274" s="2"/>
      <c r="DT274" s="2"/>
      <c r="DU274" s="2">
        <v>1005</v>
      </c>
      <c r="DV274" s="2" t="s">
        <v>91</v>
      </c>
      <c r="DW274" s="2" t="s">
        <v>91</v>
      </c>
      <c r="DX274" s="2">
        <v>1</v>
      </c>
      <c r="DY274" s="2"/>
      <c r="DZ274" s="2"/>
      <c r="EA274" s="2"/>
      <c r="EB274" s="2"/>
      <c r="EC274" s="2"/>
      <c r="ED274" s="2"/>
      <c r="EE274" s="2">
        <v>42018653</v>
      </c>
      <c r="EF274" s="2">
        <v>2</v>
      </c>
      <c r="EG274" s="2" t="s">
        <v>35</v>
      </c>
      <c r="EH274" s="2">
        <v>0</v>
      </c>
      <c r="EI274" s="2" t="s">
        <v>3</v>
      </c>
      <c r="EJ274" s="2">
        <v>1</v>
      </c>
      <c r="EK274" s="2">
        <v>12001</v>
      </c>
      <c r="EL274" s="2" t="s">
        <v>85</v>
      </c>
      <c r="EM274" s="2" t="s">
        <v>86</v>
      </c>
      <c r="EN274" s="2"/>
      <c r="EO274" s="2" t="s">
        <v>3</v>
      </c>
      <c r="EP274" s="2"/>
      <c r="EQ274" s="2">
        <v>0</v>
      </c>
      <c r="ER274" s="2">
        <v>16.29</v>
      </c>
      <c r="ES274" s="2">
        <v>16.29</v>
      </c>
      <c r="ET274" s="2">
        <v>0</v>
      </c>
      <c r="EU274" s="2">
        <v>0</v>
      </c>
      <c r="EV274" s="2">
        <v>0</v>
      </c>
      <c r="EW274" s="2">
        <v>0</v>
      </c>
      <c r="EX274" s="2">
        <v>0</v>
      </c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>
        <v>0</v>
      </c>
      <c r="FR274" s="2">
        <f t="shared" si="290"/>
        <v>0</v>
      </c>
      <c r="FS274" s="2">
        <v>0</v>
      </c>
      <c r="FT274" s="2"/>
      <c r="FU274" s="2"/>
      <c r="FV274" s="2"/>
      <c r="FW274" s="2"/>
      <c r="FX274" s="2">
        <v>120</v>
      </c>
      <c r="FY274" s="2">
        <v>65</v>
      </c>
      <c r="FZ274" s="2"/>
      <c r="GA274" s="2" t="s">
        <v>3</v>
      </c>
      <c r="GB274" s="2"/>
      <c r="GC274" s="2"/>
      <c r="GD274" s="2">
        <v>1</v>
      </c>
      <c r="GE274" s="2"/>
      <c r="GF274" s="2">
        <v>-1573474583</v>
      </c>
      <c r="GG274" s="2">
        <v>2</v>
      </c>
      <c r="GH274" s="2">
        <v>1</v>
      </c>
      <c r="GI274" s="2">
        <v>2</v>
      </c>
      <c r="GJ274" s="2">
        <v>0</v>
      </c>
      <c r="GK274" s="2">
        <v>0</v>
      </c>
      <c r="GL274" s="2">
        <f t="shared" si="291"/>
        <v>0</v>
      </c>
      <c r="GM274" s="2">
        <f t="shared" si="292"/>
        <v>1507.08</v>
      </c>
      <c r="GN274" s="2">
        <f t="shared" si="293"/>
        <v>1507.08</v>
      </c>
      <c r="GO274" s="2">
        <f t="shared" si="294"/>
        <v>0</v>
      </c>
      <c r="GP274" s="2">
        <f t="shared" si="295"/>
        <v>0</v>
      </c>
      <c r="GQ274" s="2"/>
      <c r="GR274" s="2">
        <v>0</v>
      </c>
      <c r="GS274" s="2">
        <v>3</v>
      </c>
      <c r="GT274" s="2">
        <v>0</v>
      </c>
      <c r="GU274" s="2" t="s">
        <v>3</v>
      </c>
      <c r="GV274" s="2">
        <f t="shared" si="296"/>
        <v>0</v>
      </c>
      <c r="GW274" s="2">
        <v>1</v>
      </c>
      <c r="GX274" s="2">
        <f t="shared" si="297"/>
        <v>0</v>
      </c>
      <c r="GY274" s="2"/>
      <c r="GZ274" s="2"/>
      <c r="HA274" s="2">
        <v>0</v>
      </c>
      <c r="HB274" s="2">
        <v>0</v>
      </c>
      <c r="HC274" s="2">
        <f t="shared" si="298"/>
        <v>0</v>
      </c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>
        <v>0</v>
      </c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x14ac:dyDescent="0.2">
      <c r="A275">
        <v>18</v>
      </c>
      <c r="B275">
        <v>1</v>
      </c>
      <c r="C275">
        <v>588</v>
      </c>
      <c r="E275" t="s">
        <v>264</v>
      </c>
      <c r="F275" t="s">
        <v>94</v>
      </c>
      <c r="G275" t="s">
        <v>95</v>
      </c>
      <c r="H275" t="s">
        <v>91</v>
      </c>
      <c r="I275">
        <f>I269*J275</f>
        <v>20.79</v>
      </c>
      <c r="J275">
        <v>110</v>
      </c>
      <c r="O275">
        <f t="shared" si="264"/>
        <v>1391.93</v>
      </c>
      <c r="P275">
        <f t="shared" si="265"/>
        <v>1391.93</v>
      </c>
      <c r="Q275">
        <f t="shared" si="266"/>
        <v>0</v>
      </c>
      <c r="R275">
        <f t="shared" si="267"/>
        <v>0</v>
      </c>
      <c r="S275">
        <f t="shared" si="268"/>
        <v>0</v>
      </c>
      <c r="T275">
        <f t="shared" si="269"/>
        <v>0</v>
      </c>
      <c r="U275">
        <f t="shared" si="270"/>
        <v>0</v>
      </c>
      <c r="V275">
        <f t="shared" si="271"/>
        <v>0</v>
      </c>
      <c r="W275">
        <f t="shared" si="272"/>
        <v>2.91</v>
      </c>
      <c r="X275">
        <f t="shared" si="273"/>
        <v>0</v>
      </c>
      <c r="Y275">
        <f t="shared" si="274"/>
        <v>0</v>
      </c>
      <c r="AA275">
        <v>42244845</v>
      </c>
      <c r="AB275">
        <f t="shared" si="275"/>
        <v>16.29</v>
      </c>
      <c r="AC275">
        <f t="shared" si="276"/>
        <v>16.29</v>
      </c>
      <c r="AD275">
        <f t="shared" si="304"/>
        <v>0</v>
      </c>
      <c r="AE275">
        <f t="shared" si="305"/>
        <v>0</v>
      </c>
      <c r="AF275">
        <f t="shared" si="305"/>
        <v>0</v>
      </c>
      <c r="AG275">
        <f t="shared" si="277"/>
        <v>0</v>
      </c>
      <c r="AH275">
        <f t="shared" si="306"/>
        <v>0</v>
      </c>
      <c r="AI275">
        <f t="shared" si="306"/>
        <v>0</v>
      </c>
      <c r="AJ275">
        <f t="shared" si="278"/>
        <v>0.14000000000000001</v>
      </c>
      <c r="AK275">
        <v>16.29</v>
      </c>
      <c r="AL275">
        <v>16.29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0.14000000000000001</v>
      </c>
      <c r="AT275">
        <v>120</v>
      </c>
      <c r="AU275">
        <v>65</v>
      </c>
      <c r="AV275">
        <v>1</v>
      </c>
      <c r="AW275">
        <v>1</v>
      </c>
      <c r="AZ275">
        <v>1</v>
      </c>
      <c r="BA275">
        <v>1</v>
      </c>
      <c r="BB275">
        <v>1</v>
      </c>
      <c r="BC275">
        <v>4.1100000000000003</v>
      </c>
      <c r="BD275" t="s">
        <v>3</v>
      </c>
      <c r="BE275" t="s">
        <v>3</v>
      </c>
      <c r="BF275" t="s">
        <v>3</v>
      </c>
      <c r="BG275" t="s">
        <v>3</v>
      </c>
      <c r="BH275">
        <v>3</v>
      </c>
      <c r="BI275">
        <v>1</v>
      </c>
      <c r="BJ275" t="s">
        <v>96</v>
      </c>
      <c r="BM275">
        <v>12001</v>
      </c>
      <c r="BN275">
        <v>0</v>
      </c>
      <c r="BO275" t="s">
        <v>94</v>
      </c>
      <c r="BP275">
        <v>1</v>
      </c>
      <c r="BQ275">
        <v>2</v>
      </c>
      <c r="BR275">
        <v>0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 t="s">
        <v>3</v>
      </c>
      <c r="BZ275">
        <v>120</v>
      </c>
      <c r="CA275">
        <v>65</v>
      </c>
      <c r="CE275">
        <v>0</v>
      </c>
      <c r="CF275">
        <v>0</v>
      </c>
      <c r="CG275">
        <v>0</v>
      </c>
      <c r="CM275">
        <v>0</v>
      </c>
      <c r="CN275" t="s">
        <v>3</v>
      </c>
      <c r="CO275">
        <v>0</v>
      </c>
      <c r="CP275">
        <f t="shared" si="279"/>
        <v>1391.93</v>
      </c>
      <c r="CQ275">
        <f t="shared" si="280"/>
        <v>66.951899999999995</v>
      </c>
      <c r="CR275">
        <f t="shared" si="281"/>
        <v>0</v>
      </c>
      <c r="CS275">
        <f t="shared" si="282"/>
        <v>0</v>
      </c>
      <c r="CT275">
        <f t="shared" si="283"/>
        <v>0</v>
      </c>
      <c r="CU275">
        <f t="shared" si="284"/>
        <v>0</v>
      </c>
      <c r="CV275">
        <f t="shared" si="285"/>
        <v>0</v>
      </c>
      <c r="CW275">
        <f t="shared" si="286"/>
        <v>0</v>
      </c>
      <c r="CX275">
        <f t="shared" si="287"/>
        <v>0.14000000000000001</v>
      </c>
      <c r="CY275">
        <f t="shared" si="288"/>
        <v>0</v>
      </c>
      <c r="CZ275">
        <f t="shared" si="289"/>
        <v>0</v>
      </c>
      <c r="DC275" t="s">
        <v>3</v>
      </c>
      <c r="DD275" t="s">
        <v>3</v>
      </c>
      <c r="DE275" t="s">
        <v>3</v>
      </c>
      <c r="DF275" t="s">
        <v>3</v>
      </c>
      <c r="DG275" t="s">
        <v>3</v>
      </c>
      <c r="DH275" t="s">
        <v>3</v>
      </c>
      <c r="DI275" t="s">
        <v>3</v>
      </c>
      <c r="DJ275" t="s">
        <v>3</v>
      </c>
      <c r="DK275" t="s">
        <v>3</v>
      </c>
      <c r="DL275" t="s">
        <v>3</v>
      </c>
      <c r="DM275" t="s">
        <v>3</v>
      </c>
      <c r="DN275">
        <v>0</v>
      </c>
      <c r="DO275">
        <v>0</v>
      </c>
      <c r="DP275">
        <v>1</v>
      </c>
      <c r="DQ275">
        <v>1</v>
      </c>
      <c r="DU275">
        <v>1005</v>
      </c>
      <c r="DV275" t="s">
        <v>91</v>
      </c>
      <c r="DW275" t="s">
        <v>91</v>
      </c>
      <c r="DX275">
        <v>1</v>
      </c>
      <c r="EE275">
        <v>42018653</v>
      </c>
      <c r="EF275">
        <v>2</v>
      </c>
      <c r="EG275" t="s">
        <v>35</v>
      </c>
      <c r="EH275">
        <v>0</v>
      </c>
      <c r="EI275" t="s">
        <v>3</v>
      </c>
      <c r="EJ275">
        <v>1</v>
      </c>
      <c r="EK275">
        <v>12001</v>
      </c>
      <c r="EL275" t="s">
        <v>85</v>
      </c>
      <c r="EM275" t="s">
        <v>86</v>
      </c>
      <c r="EO275" t="s">
        <v>3</v>
      </c>
      <c r="EQ275">
        <v>0</v>
      </c>
      <c r="ER275">
        <v>16.29</v>
      </c>
      <c r="ES275">
        <v>16.29</v>
      </c>
      <c r="ET275">
        <v>0</v>
      </c>
      <c r="EU275">
        <v>0</v>
      </c>
      <c r="EV275">
        <v>0</v>
      </c>
      <c r="EW275">
        <v>0</v>
      </c>
      <c r="EX275">
        <v>0</v>
      </c>
      <c r="FQ275">
        <v>0</v>
      </c>
      <c r="FR275">
        <f t="shared" si="290"/>
        <v>0</v>
      </c>
      <c r="FS275">
        <v>0</v>
      </c>
      <c r="FX275">
        <v>120</v>
      </c>
      <c r="FY275">
        <v>65</v>
      </c>
      <c r="GA275" t="s">
        <v>3</v>
      </c>
      <c r="GD275">
        <v>1</v>
      </c>
      <c r="GF275">
        <v>-1573474583</v>
      </c>
      <c r="GG275">
        <v>2</v>
      </c>
      <c r="GH275">
        <v>1</v>
      </c>
      <c r="GI275">
        <v>2</v>
      </c>
      <c r="GJ275">
        <v>0</v>
      </c>
      <c r="GK275">
        <v>0</v>
      </c>
      <c r="GL275">
        <f t="shared" si="291"/>
        <v>0</v>
      </c>
      <c r="GM275">
        <f t="shared" si="292"/>
        <v>1391.93</v>
      </c>
      <c r="GN275">
        <f t="shared" si="293"/>
        <v>1391.93</v>
      </c>
      <c r="GO275">
        <f t="shared" si="294"/>
        <v>0</v>
      </c>
      <c r="GP275">
        <f t="shared" si="295"/>
        <v>0</v>
      </c>
      <c r="GR275">
        <v>0</v>
      </c>
      <c r="GS275">
        <v>3</v>
      </c>
      <c r="GT275">
        <v>0</v>
      </c>
      <c r="GU275" t="s">
        <v>3</v>
      </c>
      <c r="GV275">
        <f t="shared" si="296"/>
        <v>0</v>
      </c>
      <c r="GW275">
        <v>1</v>
      </c>
      <c r="GX275">
        <f t="shared" si="297"/>
        <v>0</v>
      </c>
      <c r="HA275">
        <v>0</v>
      </c>
      <c r="HB275">
        <v>0</v>
      </c>
      <c r="HC275">
        <f t="shared" si="298"/>
        <v>0</v>
      </c>
      <c r="IK275">
        <v>0</v>
      </c>
    </row>
    <row r="276" spans="1:255" x14ac:dyDescent="0.2">
      <c r="A276" s="2">
        <v>17</v>
      </c>
      <c r="B276" s="2">
        <v>1</v>
      </c>
      <c r="C276" s="2">
        <f>ROW(SmtRes!A599)</f>
        <v>599</v>
      </c>
      <c r="D276" s="2">
        <f>ROW(EtalonRes!A530)</f>
        <v>530</v>
      </c>
      <c r="E276" s="2" t="s">
        <v>265</v>
      </c>
      <c r="F276" s="2" t="s">
        <v>98</v>
      </c>
      <c r="G276" s="2" t="s">
        <v>99</v>
      </c>
      <c r="H276" s="2" t="s">
        <v>58</v>
      </c>
      <c r="I276" s="2">
        <f>ROUND(18.9/100,9)</f>
        <v>0.189</v>
      </c>
      <c r="J276" s="2">
        <v>0</v>
      </c>
      <c r="K276" s="2"/>
      <c r="L276" s="2"/>
      <c r="M276" s="2"/>
      <c r="N276" s="2"/>
      <c r="O276" s="2">
        <f t="shared" si="264"/>
        <v>1899.68</v>
      </c>
      <c r="P276" s="2">
        <f t="shared" si="265"/>
        <v>1169.6400000000001</v>
      </c>
      <c r="Q276" s="2">
        <f t="shared" si="266"/>
        <v>93.89</v>
      </c>
      <c r="R276" s="2">
        <f t="shared" si="267"/>
        <v>13.09</v>
      </c>
      <c r="S276" s="2">
        <f t="shared" si="268"/>
        <v>636.15</v>
      </c>
      <c r="T276" s="2">
        <f t="shared" si="269"/>
        <v>0</v>
      </c>
      <c r="U276" s="2">
        <f t="shared" si="270"/>
        <v>2.4799634999999998</v>
      </c>
      <c r="V276" s="2">
        <f t="shared" si="271"/>
        <v>3.5437499999999997E-2</v>
      </c>
      <c r="W276" s="2">
        <f t="shared" si="272"/>
        <v>0</v>
      </c>
      <c r="X276" s="2">
        <f t="shared" si="273"/>
        <v>779.09</v>
      </c>
      <c r="Y276" s="2">
        <f t="shared" si="274"/>
        <v>422.01</v>
      </c>
      <c r="Z276" s="2"/>
      <c r="AA276" s="2">
        <v>42244862</v>
      </c>
      <c r="AB276" s="2">
        <f t="shared" si="275"/>
        <v>1556.29</v>
      </c>
      <c r="AC276" s="2">
        <f t="shared" si="276"/>
        <v>1345.34</v>
      </c>
      <c r="AD276" s="2">
        <f>ROUND(((((ET276*1.25))-((EU276*1.25)))+AE276),6)</f>
        <v>87.612499999999997</v>
      </c>
      <c r="AE276" s="2">
        <f>ROUND(((EU276*1.25)),6)</f>
        <v>2.5375000000000001</v>
      </c>
      <c r="AF276" s="2">
        <f>ROUND(((EV276*1.15)),6)</f>
        <v>123.33750000000001</v>
      </c>
      <c r="AG276" s="2">
        <f t="shared" si="277"/>
        <v>0</v>
      </c>
      <c r="AH276" s="2">
        <f>((EW276*1.15))</f>
        <v>13.121499999999999</v>
      </c>
      <c r="AI276" s="2">
        <f>((EX276*1.25))</f>
        <v>0.1875</v>
      </c>
      <c r="AJ276" s="2">
        <f t="shared" si="278"/>
        <v>0</v>
      </c>
      <c r="AK276" s="2">
        <v>1522.68</v>
      </c>
      <c r="AL276" s="2">
        <v>1345.34</v>
      </c>
      <c r="AM276" s="2">
        <v>70.09</v>
      </c>
      <c r="AN276" s="2">
        <v>2.0299999999999998</v>
      </c>
      <c r="AO276" s="2">
        <v>107.25</v>
      </c>
      <c r="AP276" s="2">
        <v>0</v>
      </c>
      <c r="AQ276" s="2">
        <v>11.41</v>
      </c>
      <c r="AR276" s="2">
        <v>0.15</v>
      </c>
      <c r="AS276" s="2">
        <v>0</v>
      </c>
      <c r="AT276" s="2">
        <v>120</v>
      </c>
      <c r="AU276" s="2">
        <v>65</v>
      </c>
      <c r="AV276" s="2">
        <v>1</v>
      </c>
      <c r="AW276" s="2">
        <v>1</v>
      </c>
      <c r="AX276" s="2"/>
      <c r="AY276" s="2"/>
      <c r="AZ276" s="2">
        <v>1</v>
      </c>
      <c r="BA276" s="2">
        <v>27.29</v>
      </c>
      <c r="BB276" s="2">
        <v>5.67</v>
      </c>
      <c r="BC276" s="2">
        <v>4.5999999999999996</v>
      </c>
      <c r="BD276" s="2" t="s">
        <v>3</v>
      </c>
      <c r="BE276" s="2" t="s">
        <v>3</v>
      </c>
      <c r="BF276" s="2" t="s">
        <v>3</v>
      </c>
      <c r="BG276" s="2" t="s">
        <v>3</v>
      </c>
      <c r="BH276" s="2">
        <v>0</v>
      </c>
      <c r="BI276" s="2">
        <v>1</v>
      </c>
      <c r="BJ276" s="2" t="s">
        <v>100</v>
      </c>
      <c r="BK276" s="2"/>
      <c r="BL276" s="2"/>
      <c r="BM276" s="2">
        <v>12001</v>
      </c>
      <c r="BN276" s="2">
        <v>0</v>
      </c>
      <c r="BO276" s="2" t="s">
        <v>98</v>
      </c>
      <c r="BP276" s="2">
        <v>1</v>
      </c>
      <c r="BQ276" s="2">
        <v>2</v>
      </c>
      <c r="BR276" s="2">
        <v>0</v>
      </c>
      <c r="BS276" s="2">
        <v>27.29</v>
      </c>
      <c r="BT276" s="2">
        <v>1</v>
      </c>
      <c r="BU276" s="2">
        <v>1</v>
      </c>
      <c r="BV276" s="2">
        <v>1</v>
      </c>
      <c r="BW276" s="2">
        <v>1</v>
      </c>
      <c r="BX276" s="2">
        <v>1</v>
      </c>
      <c r="BY276" s="2" t="s">
        <v>3</v>
      </c>
      <c r="BZ276" s="2">
        <v>120</v>
      </c>
      <c r="CA276" s="2">
        <v>65</v>
      </c>
      <c r="CB276" s="2"/>
      <c r="CC276" s="2"/>
      <c r="CD276" s="2"/>
      <c r="CE276" s="2">
        <v>0</v>
      </c>
      <c r="CF276" s="2">
        <v>0</v>
      </c>
      <c r="CG276" s="2">
        <v>0</v>
      </c>
      <c r="CH276" s="2"/>
      <c r="CI276" s="2"/>
      <c r="CJ276" s="2"/>
      <c r="CK276" s="2"/>
      <c r="CL276" s="2"/>
      <c r="CM276" s="2">
        <v>0</v>
      </c>
      <c r="CN276" s="2" t="s">
        <v>575</v>
      </c>
      <c r="CO276" s="2">
        <v>0</v>
      </c>
      <c r="CP276" s="2">
        <f t="shared" si="279"/>
        <v>1899.6800000000003</v>
      </c>
      <c r="CQ276" s="2">
        <f t="shared" si="280"/>
        <v>6188.5639999999994</v>
      </c>
      <c r="CR276" s="2">
        <f t="shared" si="281"/>
        <v>496.76287499999995</v>
      </c>
      <c r="CS276" s="2">
        <f t="shared" si="282"/>
        <v>69.248374999999996</v>
      </c>
      <c r="CT276" s="2">
        <f t="shared" si="283"/>
        <v>3365.8803750000002</v>
      </c>
      <c r="CU276" s="2">
        <f t="shared" si="284"/>
        <v>0</v>
      </c>
      <c r="CV276" s="2">
        <f t="shared" si="285"/>
        <v>13.121499999999999</v>
      </c>
      <c r="CW276" s="2">
        <f t="shared" si="286"/>
        <v>0.1875</v>
      </c>
      <c r="CX276" s="2">
        <f t="shared" si="287"/>
        <v>0</v>
      </c>
      <c r="CY276" s="2">
        <f t="shared" si="288"/>
        <v>779.08800000000008</v>
      </c>
      <c r="CZ276" s="2">
        <f t="shared" si="289"/>
        <v>422.00599999999997</v>
      </c>
      <c r="DA276" s="2"/>
      <c r="DB276" s="2"/>
      <c r="DC276" s="2" t="s">
        <v>3</v>
      </c>
      <c r="DD276" s="2" t="s">
        <v>3</v>
      </c>
      <c r="DE276" s="2" t="s">
        <v>33</v>
      </c>
      <c r="DF276" s="2" t="s">
        <v>33</v>
      </c>
      <c r="DG276" s="2" t="s">
        <v>34</v>
      </c>
      <c r="DH276" s="2" t="s">
        <v>3</v>
      </c>
      <c r="DI276" s="2" t="s">
        <v>34</v>
      </c>
      <c r="DJ276" s="2" t="s">
        <v>33</v>
      </c>
      <c r="DK276" s="2" t="s">
        <v>3</v>
      </c>
      <c r="DL276" s="2" t="s">
        <v>3</v>
      </c>
      <c r="DM276" s="2" t="s">
        <v>3</v>
      </c>
      <c r="DN276" s="2">
        <v>0</v>
      </c>
      <c r="DO276" s="2">
        <v>0</v>
      </c>
      <c r="DP276" s="2">
        <v>1</v>
      </c>
      <c r="DQ276" s="2">
        <v>1</v>
      </c>
      <c r="DR276" s="2"/>
      <c r="DS276" s="2"/>
      <c r="DT276" s="2"/>
      <c r="DU276" s="2">
        <v>1005</v>
      </c>
      <c r="DV276" s="2" t="s">
        <v>58</v>
      </c>
      <c r="DW276" s="2" t="s">
        <v>58</v>
      </c>
      <c r="DX276" s="2">
        <v>100</v>
      </c>
      <c r="DY276" s="2"/>
      <c r="DZ276" s="2"/>
      <c r="EA276" s="2"/>
      <c r="EB276" s="2"/>
      <c r="EC276" s="2"/>
      <c r="ED276" s="2"/>
      <c r="EE276" s="2">
        <v>42018653</v>
      </c>
      <c r="EF276" s="2">
        <v>2</v>
      </c>
      <c r="EG276" s="2" t="s">
        <v>35</v>
      </c>
      <c r="EH276" s="2">
        <v>0</v>
      </c>
      <c r="EI276" s="2" t="s">
        <v>3</v>
      </c>
      <c r="EJ276" s="2">
        <v>1</v>
      </c>
      <c r="EK276" s="2">
        <v>12001</v>
      </c>
      <c r="EL276" s="2" t="s">
        <v>85</v>
      </c>
      <c r="EM276" s="2" t="s">
        <v>86</v>
      </c>
      <c r="EN276" s="2"/>
      <c r="EO276" s="2" t="s">
        <v>38</v>
      </c>
      <c r="EP276" s="2"/>
      <c r="EQ276" s="2">
        <v>0</v>
      </c>
      <c r="ER276" s="2">
        <v>1522.68</v>
      </c>
      <c r="ES276" s="2">
        <v>1345.34</v>
      </c>
      <c r="ET276" s="2">
        <v>70.09</v>
      </c>
      <c r="EU276" s="2">
        <v>2.0299999999999998</v>
      </c>
      <c r="EV276" s="2">
        <v>107.25</v>
      </c>
      <c r="EW276" s="2">
        <v>11.41</v>
      </c>
      <c r="EX276" s="2">
        <v>0.15</v>
      </c>
      <c r="EY276" s="2">
        <v>0</v>
      </c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>
        <v>0</v>
      </c>
      <c r="FR276" s="2">
        <f t="shared" si="290"/>
        <v>0</v>
      </c>
      <c r="FS276" s="2">
        <v>0</v>
      </c>
      <c r="FT276" s="2"/>
      <c r="FU276" s="2"/>
      <c r="FV276" s="2"/>
      <c r="FW276" s="2"/>
      <c r="FX276" s="2">
        <v>120</v>
      </c>
      <c r="FY276" s="2">
        <v>65</v>
      </c>
      <c r="FZ276" s="2"/>
      <c r="GA276" s="2" t="s">
        <v>3</v>
      </c>
      <c r="GB276" s="2"/>
      <c r="GC276" s="2"/>
      <c r="GD276" s="2">
        <v>1</v>
      </c>
      <c r="GE276" s="2"/>
      <c r="GF276" s="2">
        <v>-2102521350</v>
      </c>
      <c r="GG276" s="2">
        <v>2</v>
      </c>
      <c r="GH276" s="2">
        <v>1</v>
      </c>
      <c r="GI276" s="2">
        <v>2</v>
      </c>
      <c r="GJ276" s="2">
        <v>0</v>
      </c>
      <c r="GK276" s="2">
        <v>0</v>
      </c>
      <c r="GL276" s="2">
        <f t="shared" si="291"/>
        <v>0</v>
      </c>
      <c r="GM276" s="2">
        <f t="shared" si="292"/>
        <v>3100.78</v>
      </c>
      <c r="GN276" s="2">
        <f t="shared" si="293"/>
        <v>3100.78</v>
      </c>
      <c r="GO276" s="2">
        <f t="shared" si="294"/>
        <v>0</v>
      </c>
      <c r="GP276" s="2">
        <f t="shared" si="295"/>
        <v>0</v>
      </c>
      <c r="GQ276" s="2"/>
      <c r="GR276" s="2">
        <v>0</v>
      </c>
      <c r="GS276" s="2">
        <v>3</v>
      </c>
      <c r="GT276" s="2">
        <v>0</v>
      </c>
      <c r="GU276" s="2" t="s">
        <v>3</v>
      </c>
      <c r="GV276" s="2">
        <f t="shared" si="296"/>
        <v>0</v>
      </c>
      <c r="GW276" s="2">
        <v>1</v>
      </c>
      <c r="GX276" s="2">
        <f t="shared" si="297"/>
        <v>0</v>
      </c>
      <c r="GY276" s="2"/>
      <c r="GZ276" s="2"/>
      <c r="HA276" s="2">
        <v>0</v>
      </c>
      <c r="HB276" s="2">
        <v>0</v>
      </c>
      <c r="HC276" s="2">
        <f t="shared" si="298"/>
        <v>0</v>
      </c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>
        <v>0</v>
      </c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x14ac:dyDescent="0.2">
      <c r="A277">
        <v>17</v>
      </c>
      <c r="B277">
        <v>1</v>
      </c>
      <c r="C277">
        <f>ROW(SmtRes!A610)</f>
        <v>610</v>
      </c>
      <c r="D277">
        <f>ROW(EtalonRes!A538)</f>
        <v>538</v>
      </c>
      <c r="E277" t="s">
        <v>265</v>
      </c>
      <c r="F277" t="s">
        <v>98</v>
      </c>
      <c r="G277" t="s">
        <v>99</v>
      </c>
      <c r="H277" t="s">
        <v>58</v>
      </c>
      <c r="I277">
        <f>ROUND(18.9/100,9)</f>
        <v>0.189</v>
      </c>
      <c r="J277">
        <v>0</v>
      </c>
      <c r="O277">
        <f t="shared" si="264"/>
        <v>2038.69</v>
      </c>
      <c r="P277">
        <f t="shared" si="265"/>
        <v>1240.83</v>
      </c>
      <c r="Q277">
        <f t="shared" si="266"/>
        <v>97.37</v>
      </c>
      <c r="R277">
        <f t="shared" si="267"/>
        <v>14.41</v>
      </c>
      <c r="S277">
        <f t="shared" si="268"/>
        <v>700.49</v>
      </c>
      <c r="T277">
        <f t="shared" si="269"/>
        <v>0</v>
      </c>
      <c r="U277">
        <f t="shared" si="270"/>
        <v>2.4799634999999998</v>
      </c>
      <c r="V277">
        <f t="shared" si="271"/>
        <v>3.5437499999999997E-2</v>
      </c>
      <c r="W277">
        <f t="shared" si="272"/>
        <v>0</v>
      </c>
      <c r="X277">
        <f t="shared" si="273"/>
        <v>857.88</v>
      </c>
      <c r="Y277">
        <f t="shared" si="274"/>
        <v>464.69</v>
      </c>
      <c r="AA277">
        <v>42244845</v>
      </c>
      <c r="AB277">
        <f t="shared" si="275"/>
        <v>1556.29</v>
      </c>
      <c r="AC277">
        <f t="shared" si="276"/>
        <v>1345.34</v>
      </c>
      <c r="AD277">
        <f>ROUND(((((ET277*1.25))-((EU277*1.25)))+AE277),6)</f>
        <v>87.612499999999997</v>
      </c>
      <c r="AE277">
        <f>ROUND(((EU277*1.25)),6)</f>
        <v>2.5375000000000001</v>
      </c>
      <c r="AF277">
        <f>ROUND(((EV277*1.15)),6)</f>
        <v>123.33750000000001</v>
      </c>
      <c r="AG277">
        <f t="shared" si="277"/>
        <v>0</v>
      </c>
      <c r="AH277">
        <f>((EW277*1.15))</f>
        <v>13.121499999999999</v>
      </c>
      <c r="AI277">
        <f>((EX277*1.25))</f>
        <v>0.1875</v>
      </c>
      <c r="AJ277">
        <f t="shared" si="278"/>
        <v>0</v>
      </c>
      <c r="AK277">
        <v>1522.68</v>
      </c>
      <c r="AL277">
        <v>1345.34</v>
      </c>
      <c r="AM277">
        <v>70.09</v>
      </c>
      <c r="AN277">
        <v>2.0299999999999998</v>
      </c>
      <c r="AO277">
        <v>107.25</v>
      </c>
      <c r="AP277">
        <v>0</v>
      </c>
      <c r="AQ277">
        <v>11.41</v>
      </c>
      <c r="AR277">
        <v>0.15</v>
      </c>
      <c r="AS277">
        <v>0</v>
      </c>
      <c r="AT277">
        <v>120</v>
      </c>
      <c r="AU277">
        <v>65</v>
      </c>
      <c r="AV277">
        <v>1</v>
      </c>
      <c r="AW277">
        <v>1</v>
      </c>
      <c r="AZ277">
        <v>1</v>
      </c>
      <c r="BA277">
        <v>30.05</v>
      </c>
      <c r="BB277">
        <v>5.88</v>
      </c>
      <c r="BC277">
        <v>4.88</v>
      </c>
      <c r="BD277" t="s">
        <v>3</v>
      </c>
      <c r="BE277" t="s">
        <v>3</v>
      </c>
      <c r="BF277" t="s">
        <v>3</v>
      </c>
      <c r="BG277" t="s">
        <v>3</v>
      </c>
      <c r="BH277">
        <v>0</v>
      </c>
      <c r="BI277">
        <v>1</v>
      </c>
      <c r="BJ277" t="s">
        <v>100</v>
      </c>
      <c r="BM277">
        <v>12001</v>
      </c>
      <c r="BN277">
        <v>0</v>
      </c>
      <c r="BO277" t="s">
        <v>98</v>
      </c>
      <c r="BP277">
        <v>1</v>
      </c>
      <c r="BQ277">
        <v>2</v>
      </c>
      <c r="BR277">
        <v>0</v>
      </c>
      <c r="BS277">
        <v>30.05</v>
      </c>
      <c r="BT277">
        <v>1</v>
      </c>
      <c r="BU277">
        <v>1</v>
      </c>
      <c r="BV277">
        <v>1</v>
      </c>
      <c r="BW277">
        <v>1</v>
      </c>
      <c r="BX277">
        <v>1</v>
      </c>
      <c r="BY277" t="s">
        <v>3</v>
      </c>
      <c r="BZ277">
        <v>120</v>
      </c>
      <c r="CA277">
        <v>65</v>
      </c>
      <c r="CE277">
        <v>0</v>
      </c>
      <c r="CF277">
        <v>0</v>
      </c>
      <c r="CG277">
        <v>0</v>
      </c>
      <c r="CM277">
        <v>0</v>
      </c>
      <c r="CN277" t="s">
        <v>575</v>
      </c>
      <c r="CO277">
        <v>0</v>
      </c>
      <c r="CP277">
        <f t="shared" si="279"/>
        <v>2038.6899999999998</v>
      </c>
      <c r="CQ277">
        <f t="shared" si="280"/>
        <v>6565.2591999999995</v>
      </c>
      <c r="CR277">
        <f t="shared" si="281"/>
        <v>515.16149999999993</v>
      </c>
      <c r="CS277">
        <f t="shared" si="282"/>
        <v>76.251874999999998</v>
      </c>
      <c r="CT277">
        <f t="shared" si="283"/>
        <v>3706.2918750000003</v>
      </c>
      <c r="CU277">
        <f t="shared" si="284"/>
        <v>0</v>
      </c>
      <c r="CV277">
        <f t="shared" si="285"/>
        <v>13.121499999999999</v>
      </c>
      <c r="CW277">
        <f t="shared" si="286"/>
        <v>0.1875</v>
      </c>
      <c r="CX277">
        <f t="shared" si="287"/>
        <v>0</v>
      </c>
      <c r="CY277">
        <f t="shared" si="288"/>
        <v>857.88</v>
      </c>
      <c r="CZ277">
        <f t="shared" si="289"/>
        <v>464.685</v>
      </c>
      <c r="DC277" t="s">
        <v>3</v>
      </c>
      <c r="DD277" t="s">
        <v>3</v>
      </c>
      <c r="DE277" t="s">
        <v>33</v>
      </c>
      <c r="DF277" t="s">
        <v>33</v>
      </c>
      <c r="DG277" t="s">
        <v>34</v>
      </c>
      <c r="DH277" t="s">
        <v>3</v>
      </c>
      <c r="DI277" t="s">
        <v>34</v>
      </c>
      <c r="DJ277" t="s">
        <v>33</v>
      </c>
      <c r="DK277" t="s">
        <v>3</v>
      </c>
      <c r="DL277" t="s">
        <v>3</v>
      </c>
      <c r="DM277" t="s">
        <v>3</v>
      </c>
      <c r="DN277">
        <v>0</v>
      </c>
      <c r="DO277">
        <v>0</v>
      </c>
      <c r="DP277">
        <v>1</v>
      </c>
      <c r="DQ277">
        <v>1</v>
      </c>
      <c r="DU277">
        <v>1005</v>
      </c>
      <c r="DV277" t="s">
        <v>58</v>
      </c>
      <c r="DW277" t="s">
        <v>58</v>
      </c>
      <c r="DX277">
        <v>100</v>
      </c>
      <c r="EE277">
        <v>42018653</v>
      </c>
      <c r="EF277">
        <v>2</v>
      </c>
      <c r="EG277" t="s">
        <v>35</v>
      </c>
      <c r="EH277">
        <v>0</v>
      </c>
      <c r="EI277" t="s">
        <v>3</v>
      </c>
      <c r="EJ277">
        <v>1</v>
      </c>
      <c r="EK277">
        <v>12001</v>
      </c>
      <c r="EL277" t="s">
        <v>85</v>
      </c>
      <c r="EM277" t="s">
        <v>86</v>
      </c>
      <c r="EO277" t="s">
        <v>38</v>
      </c>
      <c r="EQ277">
        <v>0</v>
      </c>
      <c r="ER277">
        <v>1522.68</v>
      </c>
      <c r="ES277">
        <v>1345.34</v>
      </c>
      <c r="ET277">
        <v>70.09</v>
      </c>
      <c r="EU277">
        <v>2.0299999999999998</v>
      </c>
      <c r="EV277">
        <v>107.25</v>
      </c>
      <c r="EW277">
        <v>11.41</v>
      </c>
      <c r="EX277">
        <v>0.15</v>
      </c>
      <c r="EY277">
        <v>0</v>
      </c>
      <c r="FQ277">
        <v>0</v>
      </c>
      <c r="FR277">
        <f t="shared" si="290"/>
        <v>0</v>
      </c>
      <c r="FS277">
        <v>0</v>
      </c>
      <c r="FX277">
        <v>120</v>
      </c>
      <c r="FY277">
        <v>65</v>
      </c>
      <c r="GA277" t="s">
        <v>3</v>
      </c>
      <c r="GD277">
        <v>1</v>
      </c>
      <c r="GF277">
        <v>-2102521350</v>
      </c>
      <c r="GG277">
        <v>2</v>
      </c>
      <c r="GH277">
        <v>1</v>
      </c>
      <c r="GI277">
        <v>2</v>
      </c>
      <c r="GJ277">
        <v>0</v>
      </c>
      <c r="GK277">
        <v>0</v>
      </c>
      <c r="GL277">
        <f t="shared" si="291"/>
        <v>0</v>
      </c>
      <c r="GM277">
        <f t="shared" si="292"/>
        <v>3361.26</v>
      </c>
      <c r="GN277">
        <f t="shared" si="293"/>
        <v>3361.26</v>
      </c>
      <c r="GO277">
        <f t="shared" si="294"/>
        <v>0</v>
      </c>
      <c r="GP277">
        <f t="shared" si="295"/>
        <v>0</v>
      </c>
      <c r="GR277">
        <v>0</v>
      </c>
      <c r="GS277">
        <v>3</v>
      </c>
      <c r="GT277">
        <v>0</v>
      </c>
      <c r="GU277" t="s">
        <v>3</v>
      </c>
      <c r="GV277">
        <f t="shared" si="296"/>
        <v>0</v>
      </c>
      <c r="GW277">
        <v>1</v>
      </c>
      <c r="GX277">
        <f t="shared" si="297"/>
        <v>0</v>
      </c>
      <c r="HA277">
        <v>0</v>
      </c>
      <c r="HB277">
        <v>0</v>
      </c>
      <c r="HC277">
        <f t="shared" si="298"/>
        <v>0</v>
      </c>
      <c r="IK277">
        <v>0</v>
      </c>
    </row>
    <row r="278" spans="1:255" x14ac:dyDescent="0.2">
      <c r="A278" s="2">
        <v>18</v>
      </c>
      <c r="B278" s="2">
        <v>1</v>
      </c>
      <c r="C278" s="2">
        <v>596</v>
      </c>
      <c r="D278" s="2"/>
      <c r="E278" s="2" t="s">
        <v>300</v>
      </c>
      <c r="F278" s="2" t="s">
        <v>67</v>
      </c>
      <c r="G278" s="2" t="s">
        <v>68</v>
      </c>
      <c r="H278" s="2" t="s">
        <v>49</v>
      </c>
      <c r="I278" s="2">
        <f>I276*J278</f>
        <v>-3.7000000000000002E-3</v>
      </c>
      <c r="J278" s="2">
        <v>-1.9576719576719578E-2</v>
      </c>
      <c r="K278" s="2"/>
      <c r="L278" s="2"/>
      <c r="M278" s="2"/>
      <c r="N278" s="2"/>
      <c r="O278" s="2">
        <f t="shared" si="264"/>
        <v>-76.260000000000005</v>
      </c>
      <c r="P278" s="2">
        <f t="shared" si="265"/>
        <v>-76.260000000000005</v>
      </c>
      <c r="Q278" s="2">
        <f t="shared" si="266"/>
        <v>0</v>
      </c>
      <c r="R278" s="2">
        <f t="shared" si="267"/>
        <v>0</v>
      </c>
      <c r="S278" s="2">
        <f t="shared" si="268"/>
        <v>0</v>
      </c>
      <c r="T278" s="2">
        <f t="shared" si="269"/>
        <v>0</v>
      </c>
      <c r="U278" s="2">
        <f t="shared" si="270"/>
        <v>0</v>
      </c>
      <c r="V278" s="2">
        <f t="shared" si="271"/>
        <v>0</v>
      </c>
      <c r="W278" s="2">
        <f t="shared" si="272"/>
        <v>-0.15</v>
      </c>
      <c r="X278" s="2">
        <f t="shared" si="273"/>
        <v>0</v>
      </c>
      <c r="Y278" s="2">
        <f t="shared" si="274"/>
        <v>0</v>
      </c>
      <c r="Z278" s="2"/>
      <c r="AA278" s="2">
        <v>42244862</v>
      </c>
      <c r="AB278" s="2">
        <f t="shared" si="275"/>
        <v>3390</v>
      </c>
      <c r="AC278" s="2">
        <f t="shared" si="276"/>
        <v>3390</v>
      </c>
      <c r="AD278" s="2">
        <f t="shared" ref="AD278:AD283" si="307">ROUND((((ET278)-(EU278))+AE278),6)</f>
        <v>0</v>
      </c>
      <c r="AE278" s="2">
        <f t="shared" ref="AE278:AF283" si="308">ROUND((EU278),6)</f>
        <v>0</v>
      </c>
      <c r="AF278" s="2">
        <f t="shared" si="308"/>
        <v>0</v>
      </c>
      <c r="AG278" s="2">
        <f t="shared" si="277"/>
        <v>0</v>
      </c>
      <c r="AH278" s="2">
        <f t="shared" ref="AH278:AI283" si="309">(EW278)</f>
        <v>0</v>
      </c>
      <c r="AI278" s="2">
        <f t="shared" si="309"/>
        <v>0</v>
      </c>
      <c r="AJ278" s="2">
        <f t="shared" si="278"/>
        <v>40.6</v>
      </c>
      <c r="AK278" s="2">
        <v>3390</v>
      </c>
      <c r="AL278" s="2">
        <v>3390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40.6</v>
      </c>
      <c r="AT278" s="2">
        <v>120</v>
      </c>
      <c r="AU278" s="2">
        <v>65</v>
      </c>
      <c r="AV278" s="2">
        <v>1</v>
      </c>
      <c r="AW278" s="2">
        <v>1</v>
      </c>
      <c r="AX278" s="2"/>
      <c r="AY278" s="2"/>
      <c r="AZ278" s="2">
        <v>1</v>
      </c>
      <c r="BA278" s="2">
        <v>1</v>
      </c>
      <c r="BB278" s="2">
        <v>1</v>
      </c>
      <c r="BC278" s="2">
        <v>6.08</v>
      </c>
      <c r="BD278" s="2" t="s">
        <v>3</v>
      </c>
      <c r="BE278" s="2" t="s">
        <v>3</v>
      </c>
      <c r="BF278" s="2" t="s">
        <v>3</v>
      </c>
      <c r="BG278" s="2" t="s">
        <v>3</v>
      </c>
      <c r="BH278" s="2">
        <v>3</v>
      </c>
      <c r="BI278" s="2">
        <v>1</v>
      </c>
      <c r="BJ278" s="2" t="s">
        <v>69</v>
      </c>
      <c r="BK278" s="2"/>
      <c r="BL278" s="2"/>
      <c r="BM278" s="2">
        <v>12001</v>
      </c>
      <c r="BN278" s="2">
        <v>0</v>
      </c>
      <c r="BO278" s="2" t="s">
        <v>67</v>
      </c>
      <c r="BP278" s="2">
        <v>1</v>
      </c>
      <c r="BQ278" s="2">
        <v>2</v>
      </c>
      <c r="BR278" s="2">
        <v>0</v>
      </c>
      <c r="BS278" s="2">
        <v>1</v>
      </c>
      <c r="BT278" s="2">
        <v>1</v>
      </c>
      <c r="BU278" s="2">
        <v>1</v>
      </c>
      <c r="BV278" s="2">
        <v>1</v>
      </c>
      <c r="BW278" s="2">
        <v>1</v>
      </c>
      <c r="BX278" s="2">
        <v>1</v>
      </c>
      <c r="BY278" s="2" t="s">
        <v>3</v>
      </c>
      <c r="BZ278" s="2">
        <v>120</v>
      </c>
      <c r="CA278" s="2">
        <v>65</v>
      </c>
      <c r="CB278" s="2"/>
      <c r="CC278" s="2"/>
      <c r="CD278" s="2"/>
      <c r="CE278" s="2">
        <v>0</v>
      </c>
      <c r="CF278" s="2">
        <v>0</v>
      </c>
      <c r="CG278" s="2">
        <v>0</v>
      </c>
      <c r="CH278" s="2"/>
      <c r="CI278" s="2"/>
      <c r="CJ278" s="2"/>
      <c r="CK278" s="2"/>
      <c r="CL278" s="2"/>
      <c r="CM278" s="2">
        <v>0</v>
      </c>
      <c r="CN278" s="2" t="s">
        <v>3</v>
      </c>
      <c r="CO278" s="2">
        <v>0</v>
      </c>
      <c r="CP278" s="2">
        <f t="shared" si="279"/>
        <v>-76.260000000000005</v>
      </c>
      <c r="CQ278" s="2">
        <f t="shared" si="280"/>
        <v>20611.2</v>
      </c>
      <c r="CR278" s="2">
        <f t="shared" si="281"/>
        <v>0</v>
      </c>
      <c r="CS278" s="2">
        <f t="shared" si="282"/>
        <v>0</v>
      </c>
      <c r="CT278" s="2">
        <f t="shared" si="283"/>
        <v>0</v>
      </c>
      <c r="CU278" s="2">
        <f t="shared" si="284"/>
        <v>0</v>
      </c>
      <c r="CV278" s="2">
        <f t="shared" si="285"/>
        <v>0</v>
      </c>
      <c r="CW278" s="2">
        <f t="shared" si="286"/>
        <v>0</v>
      </c>
      <c r="CX278" s="2">
        <f t="shared" si="287"/>
        <v>40.6</v>
      </c>
      <c r="CY278" s="2">
        <f t="shared" si="288"/>
        <v>0</v>
      </c>
      <c r="CZ278" s="2">
        <f t="shared" si="289"/>
        <v>0</v>
      </c>
      <c r="DA278" s="2"/>
      <c r="DB278" s="2"/>
      <c r="DC278" s="2" t="s">
        <v>3</v>
      </c>
      <c r="DD278" s="2" t="s">
        <v>3</v>
      </c>
      <c r="DE278" s="2" t="s">
        <v>3</v>
      </c>
      <c r="DF278" s="2" t="s">
        <v>3</v>
      </c>
      <c r="DG278" s="2" t="s">
        <v>3</v>
      </c>
      <c r="DH278" s="2" t="s">
        <v>3</v>
      </c>
      <c r="DI278" s="2" t="s">
        <v>3</v>
      </c>
      <c r="DJ278" s="2" t="s">
        <v>3</v>
      </c>
      <c r="DK278" s="2" t="s">
        <v>3</v>
      </c>
      <c r="DL278" s="2" t="s">
        <v>3</v>
      </c>
      <c r="DM278" s="2" t="s">
        <v>3</v>
      </c>
      <c r="DN278" s="2">
        <v>0</v>
      </c>
      <c r="DO278" s="2">
        <v>0</v>
      </c>
      <c r="DP278" s="2">
        <v>1</v>
      </c>
      <c r="DQ278" s="2">
        <v>1</v>
      </c>
      <c r="DR278" s="2"/>
      <c r="DS278" s="2"/>
      <c r="DT278" s="2"/>
      <c r="DU278" s="2">
        <v>1009</v>
      </c>
      <c r="DV278" s="2" t="s">
        <v>49</v>
      </c>
      <c r="DW278" s="2" t="s">
        <v>49</v>
      </c>
      <c r="DX278" s="2">
        <v>1000</v>
      </c>
      <c r="DY278" s="2"/>
      <c r="DZ278" s="2"/>
      <c r="EA278" s="2"/>
      <c r="EB278" s="2"/>
      <c r="EC278" s="2"/>
      <c r="ED278" s="2"/>
      <c r="EE278" s="2">
        <v>42018653</v>
      </c>
      <c r="EF278" s="2">
        <v>2</v>
      </c>
      <c r="EG278" s="2" t="s">
        <v>35</v>
      </c>
      <c r="EH278" s="2">
        <v>0</v>
      </c>
      <c r="EI278" s="2" t="s">
        <v>3</v>
      </c>
      <c r="EJ278" s="2">
        <v>1</v>
      </c>
      <c r="EK278" s="2">
        <v>12001</v>
      </c>
      <c r="EL278" s="2" t="s">
        <v>85</v>
      </c>
      <c r="EM278" s="2" t="s">
        <v>86</v>
      </c>
      <c r="EN278" s="2"/>
      <c r="EO278" s="2" t="s">
        <v>3</v>
      </c>
      <c r="EP278" s="2"/>
      <c r="EQ278" s="2">
        <v>0</v>
      </c>
      <c r="ER278" s="2">
        <v>3390</v>
      </c>
      <c r="ES278" s="2">
        <v>3390</v>
      </c>
      <c r="ET278" s="2">
        <v>0</v>
      </c>
      <c r="EU278" s="2">
        <v>0</v>
      </c>
      <c r="EV278" s="2">
        <v>0</v>
      </c>
      <c r="EW278" s="2">
        <v>0</v>
      </c>
      <c r="EX278" s="2">
        <v>0</v>
      </c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>
        <v>0</v>
      </c>
      <c r="FR278" s="2">
        <f t="shared" si="290"/>
        <v>0</v>
      </c>
      <c r="FS278" s="2">
        <v>0</v>
      </c>
      <c r="FT278" s="2"/>
      <c r="FU278" s="2"/>
      <c r="FV278" s="2"/>
      <c r="FW278" s="2"/>
      <c r="FX278" s="2">
        <v>120</v>
      </c>
      <c r="FY278" s="2">
        <v>65</v>
      </c>
      <c r="FZ278" s="2"/>
      <c r="GA278" s="2" t="s">
        <v>3</v>
      </c>
      <c r="GB278" s="2"/>
      <c r="GC278" s="2"/>
      <c r="GD278" s="2">
        <v>1</v>
      </c>
      <c r="GE278" s="2"/>
      <c r="GF278" s="2">
        <v>-1622221180</v>
      </c>
      <c r="GG278" s="2">
        <v>2</v>
      </c>
      <c r="GH278" s="2">
        <v>1</v>
      </c>
      <c r="GI278" s="2">
        <v>2</v>
      </c>
      <c r="GJ278" s="2">
        <v>0</v>
      </c>
      <c r="GK278" s="2">
        <v>0</v>
      </c>
      <c r="GL278" s="2">
        <f t="shared" si="291"/>
        <v>0</v>
      </c>
      <c r="GM278" s="2">
        <f t="shared" si="292"/>
        <v>-76.260000000000005</v>
      </c>
      <c r="GN278" s="2">
        <f t="shared" si="293"/>
        <v>-76.260000000000005</v>
      </c>
      <c r="GO278" s="2">
        <f t="shared" si="294"/>
        <v>0</v>
      </c>
      <c r="GP278" s="2">
        <f t="shared" si="295"/>
        <v>0</v>
      </c>
      <c r="GQ278" s="2"/>
      <c r="GR278" s="2">
        <v>0</v>
      </c>
      <c r="GS278" s="2">
        <v>3</v>
      </c>
      <c r="GT278" s="2">
        <v>0</v>
      </c>
      <c r="GU278" s="2" t="s">
        <v>3</v>
      </c>
      <c r="GV278" s="2">
        <f t="shared" si="296"/>
        <v>0</v>
      </c>
      <c r="GW278" s="2">
        <v>1</v>
      </c>
      <c r="GX278" s="2">
        <f t="shared" si="297"/>
        <v>0</v>
      </c>
      <c r="GY278" s="2"/>
      <c r="GZ278" s="2"/>
      <c r="HA278" s="2">
        <v>0</v>
      </c>
      <c r="HB278" s="2">
        <v>0</v>
      </c>
      <c r="HC278" s="2">
        <f t="shared" si="298"/>
        <v>0</v>
      </c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>
        <v>0</v>
      </c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x14ac:dyDescent="0.2">
      <c r="A279">
        <v>18</v>
      </c>
      <c r="B279">
        <v>1</v>
      </c>
      <c r="C279">
        <v>607</v>
      </c>
      <c r="E279" t="s">
        <v>300</v>
      </c>
      <c r="F279" t="s">
        <v>67</v>
      </c>
      <c r="G279" t="s">
        <v>68</v>
      </c>
      <c r="H279" t="s">
        <v>49</v>
      </c>
      <c r="I279">
        <f>I277*J279</f>
        <v>-3.7000000000000002E-3</v>
      </c>
      <c r="J279">
        <v>-1.9576719576719578E-2</v>
      </c>
      <c r="O279">
        <f t="shared" si="264"/>
        <v>-78.02</v>
      </c>
      <c r="P279">
        <f t="shared" si="265"/>
        <v>-78.02</v>
      </c>
      <c r="Q279">
        <f t="shared" si="266"/>
        <v>0</v>
      </c>
      <c r="R279">
        <f t="shared" si="267"/>
        <v>0</v>
      </c>
      <c r="S279">
        <f t="shared" si="268"/>
        <v>0</v>
      </c>
      <c r="T279">
        <f t="shared" si="269"/>
        <v>0</v>
      </c>
      <c r="U279">
        <f t="shared" si="270"/>
        <v>0</v>
      </c>
      <c r="V279">
        <f t="shared" si="271"/>
        <v>0</v>
      </c>
      <c r="W279">
        <f t="shared" si="272"/>
        <v>-0.15</v>
      </c>
      <c r="X279">
        <f t="shared" si="273"/>
        <v>0</v>
      </c>
      <c r="Y279">
        <f t="shared" si="274"/>
        <v>0</v>
      </c>
      <c r="AA279">
        <v>42244845</v>
      </c>
      <c r="AB279">
        <f t="shared" si="275"/>
        <v>3390</v>
      </c>
      <c r="AC279">
        <f t="shared" si="276"/>
        <v>3390</v>
      </c>
      <c r="AD279">
        <f t="shared" si="307"/>
        <v>0</v>
      </c>
      <c r="AE279">
        <f t="shared" si="308"/>
        <v>0</v>
      </c>
      <c r="AF279">
        <f t="shared" si="308"/>
        <v>0</v>
      </c>
      <c r="AG279">
        <f t="shared" si="277"/>
        <v>0</v>
      </c>
      <c r="AH279">
        <f t="shared" si="309"/>
        <v>0</v>
      </c>
      <c r="AI279">
        <f t="shared" si="309"/>
        <v>0</v>
      </c>
      <c r="AJ279">
        <f t="shared" si="278"/>
        <v>40.6</v>
      </c>
      <c r="AK279">
        <v>3390</v>
      </c>
      <c r="AL279">
        <v>3390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40.6</v>
      </c>
      <c r="AT279">
        <v>120</v>
      </c>
      <c r="AU279">
        <v>65</v>
      </c>
      <c r="AV279">
        <v>1</v>
      </c>
      <c r="AW279">
        <v>1</v>
      </c>
      <c r="AZ279">
        <v>1</v>
      </c>
      <c r="BA279">
        <v>1</v>
      </c>
      <c r="BB279">
        <v>1</v>
      </c>
      <c r="BC279">
        <v>6.22</v>
      </c>
      <c r="BD279" t="s">
        <v>3</v>
      </c>
      <c r="BE279" t="s">
        <v>3</v>
      </c>
      <c r="BF279" t="s">
        <v>3</v>
      </c>
      <c r="BG279" t="s">
        <v>3</v>
      </c>
      <c r="BH279">
        <v>3</v>
      </c>
      <c r="BI279">
        <v>1</v>
      </c>
      <c r="BJ279" t="s">
        <v>69</v>
      </c>
      <c r="BM279">
        <v>12001</v>
      </c>
      <c r="BN279">
        <v>0</v>
      </c>
      <c r="BO279" t="s">
        <v>67</v>
      </c>
      <c r="BP279">
        <v>1</v>
      </c>
      <c r="BQ279">
        <v>2</v>
      </c>
      <c r="BR279">
        <v>0</v>
      </c>
      <c r="BS279">
        <v>1</v>
      </c>
      <c r="BT279">
        <v>1</v>
      </c>
      <c r="BU279">
        <v>1</v>
      </c>
      <c r="BV279">
        <v>1</v>
      </c>
      <c r="BW279">
        <v>1</v>
      </c>
      <c r="BX279">
        <v>1</v>
      </c>
      <c r="BY279" t="s">
        <v>3</v>
      </c>
      <c r="BZ279">
        <v>120</v>
      </c>
      <c r="CA279">
        <v>65</v>
      </c>
      <c r="CE279">
        <v>0</v>
      </c>
      <c r="CF279">
        <v>0</v>
      </c>
      <c r="CG279">
        <v>0</v>
      </c>
      <c r="CM279">
        <v>0</v>
      </c>
      <c r="CN279" t="s">
        <v>3</v>
      </c>
      <c r="CO279">
        <v>0</v>
      </c>
      <c r="CP279">
        <f t="shared" si="279"/>
        <v>-78.02</v>
      </c>
      <c r="CQ279">
        <f t="shared" si="280"/>
        <v>21085.8</v>
      </c>
      <c r="CR279">
        <f t="shared" si="281"/>
        <v>0</v>
      </c>
      <c r="CS279">
        <f t="shared" si="282"/>
        <v>0</v>
      </c>
      <c r="CT279">
        <f t="shared" si="283"/>
        <v>0</v>
      </c>
      <c r="CU279">
        <f t="shared" si="284"/>
        <v>0</v>
      </c>
      <c r="CV279">
        <f t="shared" si="285"/>
        <v>0</v>
      </c>
      <c r="CW279">
        <f t="shared" si="286"/>
        <v>0</v>
      </c>
      <c r="CX279">
        <f t="shared" si="287"/>
        <v>40.6</v>
      </c>
      <c r="CY279">
        <f t="shared" si="288"/>
        <v>0</v>
      </c>
      <c r="CZ279">
        <f t="shared" si="289"/>
        <v>0</v>
      </c>
      <c r="DC279" t="s">
        <v>3</v>
      </c>
      <c r="DD279" t="s">
        <v>3</v>
      </c>
      <c r="DE279" t="s">
        <v>3</v>
      </c>
      <c r="DF279" t="s">
        <v>3</v>
      </c>
      <c r="DG279" t="s">
        <v>3</v>
      </c>
      <c r="DH279" t="s">
        <v>3</v>
      </c>
      <c r="DI279" t="s">
        <v>3</v>
      </c>
      <c r="DJ279" t="s">
        <v>3</v>
      </c>
      <c r="DK279" t="s">
        <v>3</v>
      </c>
      <c r="DL279" t="s">
        <v>3</v>
      </c>
      <c r="DM279" t="s">
        <v>3</v>
      </c>
      <c r="DN279">
        <v>0</v>
      </c>
      <c r="DO279">
        <v>0</v>
      </c>
      <c r="DP279">
        <v>1</v>
      </c>
      <c r="DQ279">
        <v>1</v>
      </c>
      <c r="DU279">
        <v>1009</v>
      </c>
      <c r="DV279" t="s">
        <v>49</v>
      </c>
      <c r="DW279" t="s">
        <v>49</v>
      </c>
      <c r="DX279">
        <v>1000</v>
      </c>
      <c r="EE279">
        <v>42018653</v>
      </c>
      <c r="EF279">
        <v>2</v>
      </c>
      <c r="EG279" t="s">
        <v>35</v>
      </c>
      <c r="EH279">
        <v>0</v>
      </c>
      <c r="EI279" t="s">
        <v>3</v>
      </c>
      <c r="EJ279">
        <v>1</v>
      </c>
      <c r="EK279">
        <v>12001</v>
      </c>
      <c r="EL279" t="s">
        <v>85</v>
      </c>
      <c r="EM279" t="s">
        <v>86</v>
      </c>
      <c r="EO279" t="s">
        <v>3</v>
      </c>
      <c r="EQ279">
        <v>0</v>
      </c>
      <c r="ER279">
        <v>3390</v>
      </c>
      <c r="ES279">
        <v>3390</v>
      </c>
      <c r="ET279">
        <v>0</v>
      </c>
      <c r="EU279">
        <v>0</v>
      </c>
      <c r="EV279">
        <v>0</v>
      </c>
      <c r="EW279">
        <v>0</v>
      </c>
      <c r="EX279">
        <v>0</v>
      </c>
      <c r="FQ279">
        <v>0</v>
      </c>
      <c r="FR279">
        <f t="shared" si="290"/>
        <v>0</v>
      </c>
      <c r="FS279">
        <v>0</v>
      </c>
      <c r="FX279">
        <v>120</v>
      </c>
      <c r="FY279">
        <v>65</v>
      </c>
      <c r="GA279" t="s">
        <v>3</v>
      </c>
      <c r="GD279">
        <v>1</v>
      </c>
      <c r="GF279">
        <v>-1622221180</v>
      </c>
      <c r="GG279">
        <v>2</v>
      </c>
      <c r="GH279">
        <v>1</v>
      </c>
      <c r="GI279">
        <v>2</v>
      </c>
      <c r="GJ279">
        <v>0</v>
      </c>
      <c r="GK279">
        <v>0</v>
      </c>
      <c r="GL279">
        <f t="shared" si="291"/>
        <v>0</v>
      </c>
      <c r="GM279">
        <f t="shared" si="292"/>
        <v>-78.02</v>
      </c>
      <c r="GN279">
        <f t="shared" si="293"/>
        <v>-78.02</v>
      </c>
      <c r="GO279">
        <f t="shared" si="294"/>
        <v>0</v>
      </c>
      <c r="GP279">
        <f t="shared" si="295"/>
        <v>0</v>
      </c>
      <c r="GR279">
        <v>0</v>
      </c>
      <c r="GS279">
        <v>3</v>
      </c>
      <c r="GT279">
        <v>0</v>
      </c>
      <c r="GU279" t="s">
        <v>3</v>
      </c>
      <c r="GV279">
        <f t="shared" si="296"/>
        <v>0</v>
      </c>
      <c r="GW279">
        <v>1</v>
      </c>
      <c r="GX279">
        <f t="shared" si="297"/>
        <v>0</v>
      </c>
      <c r="HA279">
        <v>0</v>
      </c>
      <c r="HB279">
        <v>0</v>
      </c>
      <c r="HC279">
        <f t="shared" si="298"/>
        <v>0</v>
      </c>
      <c r="IK279">
        <v>0</v>
      </c>
    </row>
    <row r="280" spans="1:255" x14ac:dyDescent="0.2">
      <c r="A280" s="2">
        <v>18</v>
      </c>
      <c r="B280" s="2">
        <v>1</v>
      </c>
      <c r="C280" s="2">
        <v>598</v>
      </c>
      <c r="D280" s="2"/>
      <c r="E280" s="2" t="s">
        <v>301</v>
      </c>
      <c r="F280" s="2" t="s">
        <v>89</v>
      </c>
      <c r="G280" s="2" t="s">
        <v>90</v>
      </c>
      <c r="H280" s="2" t="s">
        <v>91</v>
      </c>
      <c r="I280" s="2">
        <f>I276*J280</f>
        <v>-20.79</v>
      </c>
      <c r="J280" s="2">
        <v>-110</v>
      </c>
      <c r="K280" s="2"/>
      <c r="L280" s="2"/>
      <c r="M280" s="2"/>
      <c r="N280" s="2"/>
      <c r="O280" s="2">
        <f t="shared" si="264"/>
        <v>-406.66</v>
      </c>
      <c r="P280" s="2">
        <f t="shared" si="265"/>
        <v>-406.66</v>
      </c>
      <c r="Q280" s="2">
        <f t="shared" si="266"/>
        <v>0</v>
      </c>
      <c r="R280" s="2">
        <f t="shared" si="267"/>
        <v>0</v>
      </c>
      <c r="S280" s="2">
        <f t="shared" si="268"/>
        <v>0</v>
      </c>
      <c r="T280" s="2">
        <f t="shared" si="269"/>
        <v>0</v>
      </c>
      <c r="U280" s="2">
        <f t="shared" si="270"/>
        <v>0</v>
      </c>
      <c r="V280" s="2">
        <f t="shared" si="271"/>
        <v>0</v>
      </c>
      <c r="W280" s="2">
        <f t="shared" si="272"/>
        <v>-1.25</v>
      </c>
      <c r="X280" s="2">
        <f t="shared" si="273"/>
        <v>0</v>
      </c>
      <c r="Y280" s="2">
        <f t="shared" si="274"/>
        <v>0</v>
      </c>
      <c r="Z280" s="2"/>
      <c r="AA280" s="2">
        <v>42244862</v>
      </c>
      <c r="AB280" s="2">
        <f t="shared" si="275"/>
        <v>6.19</v>
      </c>
      <c r="AC280" s="2">
        <f t="shared" si="276"/>
        <v>6.19</v>
      </c>
      <c r="AD280" s="2">
        <f t="shared" si="307"/>
        <v>0</v>
      </c>
      <c r="AE280" s="2">
        <f t="shared" si="308"/>
        <v>0</v>
      </c>
      <c r="AF280" s="2">
        <f t="shared" si="308"/>
        <v>0</v>
      </c>
      <c r="AG280" s="2">
        <f t="shared" si="277"/>
        <v>0</v>
      </c>
      <c r="AH280" s="2">
        <f t="shared" si="309"/>
        <v>0</v>
      </c>
      <c r="AI280" s="2">
        <f t="shared" si="309"/>
        <v>0</v>
      </c>
      <c r="AJ280" s="2">
        <f t="shared" si="278"/>
        <v>0.06</v>
      </c>
      <c r="AK280" s="2">
        <v>6.19</v>
      </c>
      <c r="AL280" s="2">
        <v>6.19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0.06</v>
      </c>
      <c r="AT280" s="2">
        <v>120</v>
      </c>
      <c r="AU280" s="2">
        <v>65</v>
      </c>
      <c r="AV280" s="2">
        <v>1</v>
      </c>
      <c r="AW280" s="2">
        <v>1</v>
      </c>
      <c r="AX280" s="2"/>
      <c r="AY280" s="2"/>
      <c r="AZ280" s="2">
        <v>1</v>
      </c>
      <c r="BA280" s="2">
        <v>1</v>
      </c>
      <c r="BB280" s="2">
        <v>1</v>
      </c>
      <c r="BC280" s="2">
        <v>3.16</v>
      </c>
      <c r="BD280" s="2" t="s">
        <v>3</v>
      </c>
      <c r="BE280" s="2" t="s">
        <v>3</v>
      </c>
      <c r="BF280" s="2" t="s">
        <v>3</v>
      </c>
      <c r="BG280" s="2" t="s">
        <v>3</v>
      </c>
      <c r="BH280" s="2">
        <v>3</v>
      </c>
      <c r="BI280" s="2">
        <v>1</v>
      </c>
      <c r="BJ280" s="2" t="s">
        <v>92</v>
      </c>
      <c r="BK280" s="2"/>
      <c r="BL280" s="2"/>
      <c r="BM280" s="2">
        <v>12001</v>
      </c>
      <c r="BN280" s="2">
        <v>0</v>
      </c>
      <c r="BO280" s="2" t="s">
        <v>89</v>
      </c>
      <c r="BP280" s="2">
        <v>1</v>
      </c>
      <c r="BQ280" s="2">
        <v>2</v>
      </c>
      <c r="BR280" s="2">
        <v>0</v>
      </c>
      <c r="BS280" s="2">
        <v>1</v>
      </c>
      <c r="BT280" s="2">
        <v>1</v>
      </c>
      <c r="BU280" s="2">
        <v>1</v>
      </c>
      <c r="BV280" s="2">
        <v>1</v>
      </c>
      <c r="BW280" s="2">
        <v>1</v>
      </c>
      <c r="BX280" s="2">
        <v>1</v>
      </c>
      <c r="BY280" s="2" t="s">
        <v>3</v>
      </c>
      <c r="BZ280" s="2">
        <v>120</v>
      </c>
      <c r="CA280" s="2">
        <v>65</v>
      </c>
      <c r="CB280" s="2"/>
      <c r="CC280" s="2"/>
      <c r="CD280" s="2"/>
      <c r="CE280" s="2">
        <v>0</v>
      </c>
      <c r="CF280" s="2">
        <v>0</v>
      </c>
      <c r="CG280" s="2">
        <v>0</v>
      </c>
      <c r="CH280" s="2"/>
      <c r="CI280" s="2"/>
      <c r="CJ280" s="2"/>
      <c r="CK280" s="2"/>
      <c r="CL280" s="2"/>
      <c r="CM280" s="2">
        <v>0</v>
      </c>
      <c r="CN280" s="2" t="s">
        <v>3</v>
      </c>
      <c r="CO280" s="2">
        <v>0</v>
      </c>
      <c r="CP280" s="2">
        <f t="shared" si="279"/>
        <v>-406.66</v>
      </c>
      <c r="CQ280" s="2">
        <f t="shared" si="280"/>
        <v>19.560400000000001</v>
      </c>
      <c r="CR280" s="2">
        <f t="shared" si="281"/>
        <v>0</v>
      </c>
      <c r="CS280" s="2">
        <f t="shared" si="282"/>
        <v>0</v>
      </c>
      <c r="CT280" s="2">
        <f t="shared" si="283"/>
        <v>0</v>
      </c>
      <c r="CU280" s="2">
        <f t="shared" si="284"/>
        <v>0</v>
      </c>
      <c r="CV280" s="2">
        <f t="shared" si="285"/>
        <v>0</v>
      </c>
      <c r="CW280" s="2">
        <f t="shared" si="286"/>
        <v>0</v>
      </c>
      <c r="CX280" s="2">
        <f t="shared" si="287"/>
        <v>0.06</v>
      </c>
      <c r="CY280" s="2">
        <f t="shared" si="288"/>
        <v>0</v>
      </c>
      <c r="CZ280" s="2">
        <f t="shared" si="289"/>
        <v>0</v>
      </c>
      <c r="DA280" s="2"/>
      <c r="DB280" s="2"/>
      <c r="DC280" s="2" t="s">
        <v>3</v>
      </c>
      <c r="DD280" s="2" t="s">
        <v>3</v>
      </c>
      <c r="DE280" s="2" t="s">
        <v>3</v>
      </c>
      <c r="DF280" s="2" t="s">
        <v>3</v>
      </c>
      <c r="DG280" s="2" t="s">
        <v>3</v>
      </c>
      <c r="DH280" s="2" t="s">
        <v>3</v>
      </c>
      <c r="DI280" s="2" t="s">
        <v>3</v>
      </c>
      <c r="DJ280" s="2" t="s">
        <v>3</v>
      </c>
      <c r="DK280" s="2" t="s">
        <v>3</v>
      </c>
      <c r="DL280" s="2" t="s">
        <v>3</v>
      </c>
      <c r="DM280" s="2" t="s">
        <v>3</v>
      </c>
      <c r="DN280" s="2">
        <v>0</v>
      </c>
      <c r="DO280" s="2">
        <v>0</v>
      </c>
      <c r="DP280" s="2">
        <v>1</v>
      </c>
      <c r="DQ280" s="2">
        <v>1</v>
      </c>
      <c r="DR280" s="2"/>
      <c r="DS280" s="2"/>
      <c r="DT280" s="2"/>
      <c r="DU280" s="2">
        <v>1005</v>
      </c>
      <c r="DV280" s="2" t="s">
        <v>91</v>
      </c>
      <c r="DW280" s="2" t="s">
        <v>91</v>
      </c>
      <c r="DX280" s="2">
        <v>1</v>
      </c>
      <c r="DY280" s="2"/>
      <c r="DZ280" s="2"/>
      <c r="EA280" s="2"/>
      <c r="EB280" s="2"/>
      <c r="EC280" s="2"/>
      <c r="ED280" s="2"/>
      <c r="EE280" s="2">
        <v>42018653</v>
      </c>
      <c r="EF280" s="2">
        <v>2</v>
      </c>
      <c r="EG280" s="2" t="s">
        <v>35</v>
      </c>
      <c r="EH280" s="2">
        <v>0</v>
      </c>
      <c r="EI280" s="2" t="s">
        <v>3</v>
      </c>
      <c r="EJ280" s="2">
        <v>1</v>
      </c>
      <c r="EK280" s="2">
        <v>12001</v>
      </c>
      <c r="EL280" s="2" t="s">
        <v>85</v>
      </c>
      <c r="EM280" s="2" t="s">
        <v>86</v>
      </c>
      <c r="EN280" s="2"/>
      <c r="EO280" s="2" t="s">
        <v>3</v>
      </c>
      <c r="EP280" s="2"/>
      <c r="EQ280" s="2">
        <v>0</v>
      </c>
      <c r="ER280" s="2">
        <v>6.19</v>
      </c>
      <c r="ES280" s="2">
        <v>6.19</v>
      </c>
      <c r="ET280" s="2">
        <v>0</v>
      </c>
      <c r="EU280" s="2">
        <v>0</v>
      </c>
      <c r="EV280" s="2">
        <v>0</v>
      </c>
      <c r="EW280" s="2">
        <v>0</v>
      </c>
      <c r="EX280" s="2">
        <v>0</v>
      </c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>
        <v>0</v>
      </c>
      <c r="FR280" s="2">
        <f t="shared" si="290"/>
        <v>0</v>
      </c>
      <c r="FS280" s="2">
        <v>0</v>
      </c>
      <c r="FT280" s="2"/>
      <c r="FU280" s="2"/>
      <c r="FV280" s="2"/>
      <c r="FW280" s="2"/>
      <c r="FX280" s="2">
        <v>120</v>
      </c>
      <c r="FY280" s="2">
        <v>65</v>
      </c>
      <c r="FZ280" s="2"/>
      <c r="GA280" s="2" t="s">
        <v>3</v>
      </c>
      <c r="GB280" s="2"/>
      <c r="GC280" s="2"/>
      <c r="GD280" s="2">
        <v>1</v>
      </c>
      <c r="GE280" s="2"/>
      <c r="GF280" s="2">
        <v>1210903559</v>
      </c>
      <c r="GG280" s="2">
        <v>2</v>
      </c>
      <c r="GH280" s="2">
        <v>1</v>
      </c>
      <c r="GI280" s="2">
        <v>2</v>
      </c>
      <c r="GJ280" s="2">
        <v>0</v>
      </c>
      <c r="GK280" s="2">
        <v>0</v>
      </c>
      <c r="GL280" s="2">
        <f t="shared" si="291"/>
        <v>0</v>
      </c>
      <c r="GM280" s="2">
        <f t="shared" si="292"/>
        <v>-406.66</v>
      </c>
      <c r="GN280" s="2">
        <f t="shared" si="293"/>
        <v>-406.66</v>
      </c>
      <c r="GO280" s="2">
        <f t="shared" si="294"/>
        <v>0</v>
      </c>
      <c r="GP280" s="2">
        <f t="shared" si="295"/>
        <v>0</v>
      </c>
      <c r="GQ280" s="2"/>
      <c r="GR280" s="2">
        <v>0</v>
      </c>
      <c r="GS280" s="2">
        <v>3</v>
      </c>
      <c r="GT280" s="2">
        <v>0</v>
      </c>
      <c r="GU280" s="2" t="s">
        <v>3</v>
      </c>
      <c r="GV280" s="2">
        <f t="shared" si="296"/>
        <v>0</v>
      </c>
      <c r="GW280" s="2">
        <v>1</v>
      </c>
      <c r="GX280" s="2">
        <f t="shared" si="297"/>
        <v>0</v>
      </c>
      <c r="GY280" s="2"/>
      <c r="GZ280" s="2"/>
      <c r="HA280" s="2">
        <v>0</v>
      </c>
      <c r="HB280" s="2">
        <v>0</v>
      </c>
      <c r="HC280" s="2">
        <f t="shared" si="298"/>
        <v>0</v>
      </c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>
        <v>0</v>
      </c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x14ac:dyDescent="0.2">
      <c r="A281">
        <v>18</v>
      </c>
      <c r="B281">
        <v>1</v>
      </c>
      <c r="C281">
        <v>609</v>
      </c>
      <c r="E281" t="s">
        <v>301</v>
      </c>
      <c r="F281" t="s">
        <v>89</v>
      </c>
      <c r="G281" t="s">
        <v>90</v>
      </c>
      <c r="H281" t="s">
        <v>91</v>
      </c>
      <c r="I281">
        <f>I277*J281</f>
        <v>-20.79</v>
      </c>
      <c r="J281">
        <v>-110</v>
      </c>
      <c r="O281">
        <f t="shared" si="264"/>
        <v>-460.71</v>
      </c>
      <c r="P281">
        <f t="shared" si="265"/>
        <v>-460.71</v>
      </c>
      <c r="Q281">
        <f t="shared" si="266"/>
        <v>0</v>
      </c>
      <c r="R281">
        <f t="shared" si="267"/>
        <v>0</v>
      </c>
      <c r="S281">
        <f t="shared" si="268"/>
        <v>0</v>
      </c>
      <c r="T281">
        <f t="shared" si="269"/>
        <v>0</v>
      </c>
      <c r="U281">
        <f t="shared" si="270"/>
        <v>0</v>
      </c>
      <c r="V281">
        <f t="shared" si="271"/>
        <v>0</v>
      </c>
      <c r="W281">
        <f t="shared" si="272"/>
        <v>-1.25</v>
      </c>
      <c r="X281">
        <f t="shared" si="273"/>
        <v>0</v>
      </c>
      <c r="Y281">
        <f t="shared" si="274"/>
        <v>0</v>
      </c>
      <c r="AA281">
        <v>42244845</v>
      </c>
      <c r="AB281">
        <f t="shared" si="275"/>
        <v>6.19</v>
      </c>
      <c r="AC281">
        <f t="shared" si="276"/>
        <v>6.19</v>
      </c>
      <c r="AD281">
        <f t="shared" si="307"/>
        <v>0</v>
      </c>
      <c r="AE281">
        <f t="shared" si="308"/>
        <v>0</v>
      </c>
      <c r="AF281">
        <f t="shared" si="308"/>
        <v>0</v>
      </c>
      <c r="AG281">
        <f t="shared" si="277"/>
        <v>0</v>
      </c>
      <c r="AH281">
        <f t="shared" si="309"/>
        <v>0</v>
      </c>
      <c r="AI281">
        <f t="shared" si="309"/>
        <v>0</v>
      </c>
      <c r="AJ281">
        <f t="shared" si="278"/>
        <v>0.06</v>
      </c>
      <c r="AK281">
        <v>6.19</v>
      </c>
      <c r="AL281">
        <v>6.19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0.06</v>
      </c>
      <c r="AT281">
        <v>120</v>
      </c>
      <c r="AU281">
        <v>65</v>
      </c>
      <c r="AV281">
        <v>1</v>
      </c>
      <c r="AW281">
        <v>1</v>
      </c>
      <c r="AZ281">
        <v>1</v>
      </c>
      <c r="BA281">
        <v>1</v>
      </c>
      <c r="BB281">
        <v>1</v>
      </c>
      <c r="BC281">
        <v>3.58</v>
      </c>
      <c r="BD281" t="s">
        <v>3</v>
      </c>
      <c r="BE281" t="s">
        <v>3</v>
      </c>
      <c r="BF281" t="s">
        <v>3</v>
      </c>
      <c r="BG281" t="s">
        <v>3</v>
      </c>
      <c r="BH281">
        <v>3</v>
      </c>
      <c r="BI281">
        <v>1</v>
      </c>
      <c r="BJ281" t="s">
        <v>92</v>
      </c>
      <c r="BM281">
        <v>12001</v>
      </c>
      <c r="BN281">
        <v>0</v>
      </c>
      <c r="BO281" t="s">
        <v>89</v>
      </c>
      <c r="BP281">
        <v>1</v>
      </c>
      <c r="BQ281">
        <v>2</v>
      </c>
      <c r="BR281">
        <v>0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 t="s">
        <v>3</v>
      </c>
      <c r="BZ281">
        <v>120</v>
      </c>
      <c r="CA281">
        <v>65</v>
      </c>
      <c r="CE281">
        <v>0</v>
      </c>
      <c r="CF281">
        <v>0</v>
      </c>
      <c r="CG281">
        <v>0</v>
      </c>
      <c r="CM281">
        <v>0</v>
      </c>
      <c r="CN281" t="s">
        <v>3</v>
      </c>
      <c r="CO281">
        <v>0</v>
      </c>
      <c r="CP281">
        <f t="shared" si="279"/>
        <v>-460.71</v>
      </c>
      <c r="CQ281">
        <f t="shared" si="280"/>
        <v>22.160200000000003</v>
      </c>
      <c r="CR281">
        <f t="shared" si="281"/>
        <v>0</v>
      </c>
      <c r="CS281">
        <f t="shared" si="282"/>
        <v>0</v>
      </c>
      <c r="CT281">
        <f t="shared" si="283"/>
        <v>0</v>
      </c>
      <c r="CU281">
        <f t="shared" si="284"/>
        <v>0</v>
      </c>
      <c r="CV281">
        <f t="shared" si="285"/>
        <v>0</v>
      </c>
      <c r="CW281">
        <f t="shared" si="286"/>
        <v>0</v>
      </c>
      <c r="CX281">
        <f t="shared" si="287"/>
        <v>0.06</v>
      </c>
      <c r="CY281">
        <f t="shared" si="288"/>
        <v>0</v>
      </c>
      <c r="CZ281">
        <f t="shared" si="289"/>
        <v>0</v>
      </c>
      <c r="DC281" t="s">
        <v>3</v>
      </c>
      <c r="DD281" t="s">
        <v>3</v>
      </c>
      <c r="DE281" t="s">
        <v>3</v>
      </c>
      <c r="DF281" t="s">
        <v>3</v>
      </c>
      <c r="DG281" t="s">
        <v>3</v>
      </c>
      <c r="DH281" t="s">
        <v>3</v>
      </c>
      <c r="DI281" t="s">
        <v>3</v>
      </c>
      <c r="DJ281" t="s">
        <v>3</v>
      </c>
      <c r="DK281" t="s">
        <v>3</v>
      </c>
      <c r="DL281" t="s">
        <v>3</v>
      </c>
      <c r="DM281" t="s">
        <v>3</v>
      </c>
      <c r="DN281">
        <v>0</v>
      </c>
      <c r="DO281">
        <v>0</v>
      </c>
      <c r="DP281">
        <v>1</v>
      </c>
      <c r="DQ281">
        <v>1</v>
      </c>
      <c r="DU281">
        <v>1005</v>
      </c>
      <c r="DV281" t="s">
        <v>91</v>
      </c>
      <c r="DW281" t="s">
        <v>91</v>
      </c>
      <c r="DX281">
        <v>1</v>
      </c>
      <c r="EE281">
        <v>42018653</v>
      </c>
      <c r="EF281">
        <v>2</v>
      </c>
      <c r="EG281" t="s">
        <v>35</v>
      </c>
      <c r="EH281">
        <v>0</v>
      </c>
      <c r="EI281" t="s">
        <v>3</v>
      </c>
      <c r="EJ281">
        <v>1</v>
      </c>
      <c r="EK281">
        <v>12001</v>
      </c>
      <c r="EL281" t="s">
        <v>85</v>
      </c>
      <c r="EM281" t="s">
        <v>86</v>
      </c>
      <c r="EO281" t="s">
        <v>3</v>
      </c>
      <c r="EQ281">
        <v>0</v>
      </c>
      <c r="ER281">
        <v>6.19</v>
      </c>
      <c r="ES281">
        <v>6.19</v>
      </c>
      <c r="ET281">
        <v>0</v>
      </c>
      <c r="EU281">
        <v>0</v>
      </c>
      <c r="EV281">
        <v>0</v>
      </c>
      <c r="EW281">
        <v>0</v>
      </c>
      <c r="EX281">
        <v>0</v>
      </c>
      <c r="FQ281">
        <v>0</v>
      </c>
      <c r="FR281">
        <f t="shared" si="290"/>
        <v>0</v>
      </c>
      <c r="FS281">
        <v>0</v>
      </c>
      <c r="FX281">
        <v>120</v>
      </c>
      <c r="FY281">
        <v>65</v>
      </c>
      <c r="GA281" t="s">
        <v>3</v>
      </c>
      <c r="GD281">
        <v>1</v>
      </c>
      <c r="GF281">
        <v>1210903559</v>
      </c>
      <c r="GG281">
        <v>2</v>
      </c>
      <c r="GH281">
        <v>1</v>
      </c>
      <c r="GI281">
        <v>2</v>
      </c>
      <c r="GJ281">
        <v>0</v>
      </c>
      <c r="GK281">
        <v>0</v>
      </c>
      <c r="GL281">
        <f t="shared" si="291"/>
        <v>0</v>
      </c>
      <c r="GM281">
        <f t="shared" si="292"/>
        <v>-460.71</v>
      </c>
      <c r="GN281">
        <f t="shared" si="293"/>
        <v>-460.71</v>
      </c>
      <c r="GO281">
        <f t="shared" si="294"/>
        <v>0</v>
      </c>
      <c r="GP281">
        <f t="shared" si="295"/>
        <v>0</v>
      </c>
      <c r="GR281">
        <v>0</v>
      </c>
      <c r="GS281">
        <v>3</v>
      </c>
      <c r="GT281">
        <v>0</v>
      </c>
      <c r="GU281" t="s">
        <v>3</v>
      </c>
      <c r="GV281">
        <f t="shared" si="296"/>
        <v>0</v>
      </c>
      <c r="GW281">
        <v>1</v>
      </c>
      <c r="GX281">
        <f t="shared" si="297"/>
        <v>0</v>
      </c>
      <c r="HA281">
        <v>0</v>
      </c>
      <c r="HB281">
        <v>0</v>
      </c>
      <c r="HC281">
        <f t="shared" si="298"/>
        <v>0</v>
      </c>
      <c r="IK281">
        <v>0</v>
      </c>
    </row>
    <row r="282" spans="1:255" x14ac:dyDescent="0.2">
      <c r="A282" s="2">
        <v>18</v>
      </c>
      <c r="B282" s="2">
        <v>1</v>
      </c>
      <c r="C282" s="2">
        <v>599</v>
      </c>
      <c r="D282" s="2"/>
      <c r="E282" s="2" t="s">
        <v>302</v>
      </c>
      <c r="F282" s="2" t="s">
        <v>94</v>
      </c>
      <c r="G282" s="2" t="s">
        <v>95</v>
      </c>
      <c r="H282" s="2" t="s">
        <v>91</v>
      </c>
      <c r="I282" s="2">
        <f>I276*J282</f>
        <v>20.79</v>
      </c>
      <c r="J282" s="2">
        <v>110</v>
      </c>
      <c r="K282" s="2"/>
      <c r="L282" s="2"/>
      <c r="M282" s="2"/>
      <c r="N282" s="2"/>
      <c r="O282" s="2">
        <f t="shared" si="264"/>
        <v>1507.08</v>
      </c>
      <c r="P282" s="2">
        <f t="shared" si="265"/>
        <v>1507.08</v>
      </c>
      <c r="Q282" s="2">
        <f t="shared" si="266"/>
        <v>0</v>
      </c>
      <c r="R282" s="2">
        <f t="shared" si="267"/>
        <v>0</v>
      </c>
      <c r="S282" s="2">
        <f t="shared" si="268"/>
        <v>0</v>
      </c>
      <c r="T282" s="2">
        <f t="shared" si="269"/>
        <v>0</v>
      </c>
      <c r="U282" s="2">
        <f t="shared" si="270"/>
        <v>0</v>
      </c>
      <c r="V282" s="2">
        <f t="shared" si="271"/>
        <v>0</v>
      </c>
      <c r="W282" s="2">
        <f t="shared" si="272"/>
        <v>2.91</v>
      </c>
      <c r="X282" s="2">
        <f t="shared" si="273"/>
        <v>0</v>
      </c>
      <c r="Y282" s="2">
        <f t="shared" si="274"/>
        <v>0</v>
      </c>
      <c r="Z282" s="2"/>
      <c r="AA282" s="2">
        <v>42244862</v>
      </c>
      <c r="AB282" s="2">
        <f t="shared" si="275"/>
        <v>16.29</v>
      </c>
      <c r="AC282" s="2">
        <f t="shared" si="276"/>
        <v>16.29</v>
      </c>
      <c r="AD282" s="2">
        <f t="shared" si="307"/>
        <v>0</v>
      </c>
      <c r="AE282" s="2">
        <f t="shared" si="308"/>
        <v>0</v>
      </c>
      <c r="AF282" s="2">
        <f t="shared" si="308"/>
        <v>0</v>
      </c>
      <c r="AG282" s="2">
        <f t="shared" si="277"/>
        <v>0</v>
      </c>
      <c r="AH282" s="2">
        <f t="shared" si="309"/>
        <v>0</v>
      </c>
      <c r="AI282" s="2">
        <f t="shared" si="309"/>
        <v>0</v>
      </c>
      <c r="AJ282" s="2">
        <f t="shared" si="278"/>
        <v>0.14000000000000001</v>
      </c>
      <c r="AK282" s="2">
        <v>16.29</v>
      </c>
      <c r="AL282" s="2">
        <v>16.29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0.14000000000000001</v>
      </c>
      <c r="AT282" s="2">
        <v>120</v>
      </c>
      <c r="AU282" s="2">
        <v>65</v>
      </c>
      <c r="AV282" s="2">
        <v>1</v>
      </c>
      <c r="AW282" s="2">
        <v>1</v>
      </c>
      <c r="AX282" s="2"/>
      <c r="AY282" s="2"/>
      <c r="AZ282" s="2">
        <v>1</v>
      </c>
      <c r="BA282" s="2">
        <v>1</v>
      </c>
      <c r="BB282" s="2">
        <v>1</v>
      </c>
      <c r="BC282" s="2">
        <v>4.45</v>
      </c>
      <c r="BD282" s="2" t="s">
        <v>3</v>
      </c>
      <c r="BE282" s="2" t="s">
        <v>3</v>
      </c>
      <c r="BF282" s="2" t="s">
        <v>3</v>
      </c>
      <c r="BG282" s="2" t="s">
        <v>3</v>
      </c>
      <c r="BH282" s="2">
        <v>3</v>
      </c>
      <c r="BI282" s="2">
        <v>1</v>
      </c>
      <c r="BJ282" s="2" t="s">
        <v>96</v>
      </c>
      <c r="BK282" s="2"/>
      <c r="BL282" s="2"/>
      <c r="BM282" s="2">
        <v>12001</v>
      </c>
      <c r="BN282" s="2">
        <v>0</v>
      </c>
      <c r="BO282" s="2" t="s">
        <v>94</v>
      </c>
      <c r="BP282" s="2">
        <v>1</v>
      </c>
      <c r="BQ282" s="2">
        <v>2</v>
      </c>
      <c r="BR282" s="2">
        <v>0</v>
      </c>
      <c r="BS282" s="2">
        <v>1</v>
      </c>
      <c r="BT282" s="2">
        <v>1</v>
      </c>
      <c r="BU282" s="2">
        <v>1</v>
      </c>
      <c r="BV282" s="2">
        <v>1</v>
      </c>
      <c r="BW282" s="2">
        <v>1</v>
      </c>
      <c r="BX282" s="2">
        <v>1</v>
      </c>
      <c r="BY282" s="2" t="s">
        <v>3</v>
      </c>
      <c r="BZ282" s="2">
        <v>120</v>
      </c>
      <c r="CA282" s="2">
        <v>65</v>
      </c>
      <c r="CB282" s="2"/>
      <c r="CC282" s="2"/>
      <c r="CD282" s="2"/>
      <c r="CE282" s="2">
        <v>0</v>
      </c>
      <c r="CF282" s="2">
        <v>0</v>
      </c>
      <c r="CG282" s="2">
        <v>0</v>
      </c>
      <c r="CH282" s="2"/>
      <c r="CI282" s="2"/>
      <c r="CJ282" s="2"/>
      <c r="CK282" s="2"/>
      <c r="CL282" s="2"/>
      <c r="CM282" s="2">
        <v>0</v>
      </c>
      <c r="CN282" s="2" t="s">
        <v>3</v>
      </c>
      <c r="CO282" s="2">
        <v>0</v>
      </c>
      <c r="CP282" s="2">
        <f t="shared" si="279"/>
        <v>1507.08</v>
      </c>
      <c r="CQ282" s="2">
        <f t="shared" si="280"/>
        <v>72.490499999999997</v>
      </c>
      <c r="CR282" s="2">
        <f t="shared" si="281"/>
        <v>0</v>
      </c>
      <c r="CS282" s="2">
        <f t="shared" si="282"/>
        <v>0</v>
      </c>
      <c r="CT282" s="2">
        <f t="shared" si="283"/>
        <v>0</v>
      </c>
      <c r="CU282" s="2">
        <f t="shared" si="284"/>
        <v>0</v>
      </c>
      <c r="CV282" s="2">
        <f t="shared" si="285"/>
        <v>0</v>
      </c>
      <c r="CW282" s="2">
        <f t="shared" si="286"/>
        <v>0</v>
      </c>
      <c r="CX282" s="2">
        <f t="shared" si="287"/>
        <v>0.14000000000000001</v>
      </c>
      <c r="CY282" s="2">
        <f t="shared" si="288"/>
        <v>0</v>
      </c>
      <c r="CZ282" s="2">
        <f t="shared" si="289"/>
        <v>0</v>
      </c>
      <c r="DA282" s="2"/>
      <c r="DB282" s="2"/>
      <c r="DC282" s="2" t="s">
        <v>3</v>
      </c>
      <c r="DD282" s="2" t="s">
        <v>3</v>
      </c>
      <c r="DE282" s="2" t="s">
        <v>3</v>
      </c>
      <c r="DF282" s="2" t="s">
        <v>3</v>
      </c>
      <c r="DG282" s="2" t="s">
        <v>3</v>
      </c>
      <c r="DH282" s="2" t="s">
        <v>3</v>
      </c>
      <c r="DI282" s="2" t="s">
        <v>3</v>
      </c>
      <c r="DJ282" s="2" t="s">
        <v>3</v>
      </c>
      <c r="DK282" s="2" t="s">
        <v>3</v>
      </c>
      <c r="DL282" s="2" t="s">
        <v>3</v>
      </c>
      <c r="DM282" s="2" t="s">
        <v>3</v>
      </c>
      <c r="DN282" s="2">
        <v>0</v>
      </c>
      <c r="DO282" s="2">
        <v>0</v>
      </c>
      <c r="DP282" s="2">
        <v>1</v>
      </c>
      <c r="DQ282" s="2">
        <v>1</v>
      </c>
      <c r="DR282" s="2"/>
      <c r="DS282" s="2"/>
      <c r="DT282" s="2"/>
      <c r="DU282" s="2">
        <v>1005</v>
      </c>
      <c r="DV282" s="2" t="s">
        <v>91</v>
      </c>
      <c r="DW282" s="2" t="s">
        <v>91</v>
      </c>
      <c r="DX282" s="2">
        <v>1</v>
      </c>
      <c r="DY282" s="2"/>
      <c r="DZ282" s="2"/>
      <c r="EA282" s="2"/>
      <c r="EB282" s="2"/>
      <c r="EC282" s="2"/>
      <c r="ED282" s="2"/>
      <c r="EE282" s="2">
        <v>42018653</v>
      </c>
      <c r="EF282" s="2">
        <v>2</v>
      </c>
      <c r="EG282" s="2" t="s">
        <v>35</v>
      </c>
      <c r="EH282" s="2">
        <v>0</v>
      </c>
      <c r="EI282" s="2" t="s">
        <v>3</v>
      </c>
      <c r="EJ282" s="2">
        <v>1</v>
      </c>
      <c r="EK282" s="2">
        <v>12001</v>
      </c>
      <c r="EL282" s="2" t="s">
        <v>85</v>
      </c>
      <c r="EM282" s="2" t="s">
        <v>86</v>
      </c>
      <c r="EN282" s="2"/>
      <c r="EO282" s="2" t="s">
        <v>3</v>
      </c>
      <c r="EP282" s="2"/>
      <c r="EQ282" s="2">
        <v>0</v>
      </c>
      <c r="ER282" s="2">
        <v>16.29</v>
      </c>
      <c r="ES282" s="2">
        <v>16.29</v>
      </c>
      <c r="ET282" s="2">
        <v>0</v>
      </c>
      <c r="EU282" s="2">
        <v>0</v>
      </c>
      <c r="EV282" s="2">
        <v>0</v>
      </c>
      <c r="EW282" s="2">
        <v>0</v>
      </c>
      <c r="EX282" s="2">
        <v>0</v>
      </c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>
        <v>0</v>
      </c>
      <c r="FR282" s="2">
        <f t="shared" si="290"/>
        <v>0</v>
      </c>
      <c r="FS282" s="2">
        <v>0</v>
      </c>
      <c r="FT282" s="2"/>
      <c r="FU282" s="2"/>
      <c r="FV282" s="2"/>
      <c r="FW282" s="2"/>
      <c r="FX282" s="2">
        <v>120</v>
      </c>
      <c r="FY282" s="2">
        <v>65</v>
      </c>
      <c r="FZ282" s="2"/>
      <c r="GA282" s="2" t="s">
        <v>3</v>
      </c>
      <c r="GB282" s="2"/>
      <c r="GC282" s="2"/>
      <c r="GD282" s="2">
        <v>1</v>
      </c>
      <c r="GE282" s="2"/>
      <c r="GF282" s="2">
        <v>-1573474583</v>
      </c>
      <c r="GG282" s="2">
        <v>2</v>
      </c>
      <c r="GH282" s="2">
        <v>1</v>
      </c>
      <c r="GI282" s="2">
        <v>2</v>
      </c>
      <c r="GJ282" s="2">
        <v>0</v>
      </c>
      <c r="GK282" s="2">
        <v>0</v>
      </c>
      <c r="GL282" s="2">
        <f t="shared" si="291"/>
        <v>0</v>
      </c>
      <c r="GM282" s="2">
        <f t="shared" si="292"/>
        <v>1507.08</v>
      </c>
      <c r="GN282" s="2">
        <f t="shared" si="293"/>
        <v>1507.08</v>
      </c>
      <c r="GO282" s="2">
        <f t="shared" si="294"/>
        <v>0</v>
      </c>
      <c r="GP282" s="2">
        <f t="shared" si="295"/>
        <v>0</v>
      </c>
      <c r="GQ282" s="2"/>
      <c r="GR282" s="2">
        <v>0</v>
      </c>
      <c r="GS282" s="2">
        <v>3</v>
      </c>
      <c r="GT282" s="2">
        <v>0</v>
      </c>
      <c r="GU282" s="2" t="s">
        <v>3</v>
      </c>
      <c r="GV282" s="2">
        <f t="shared" si="296"/>
        <v>0</v>
      </c>
      <c r="GW282" s="2">
        <v>1</v>
      </c>
      <c r="GX282" s="2">
        <f t="shared" si="297"/>
        <v>0</v>
      </c>
      <c r="GY282" s="2"/>
      <c r="GZ282" s="2"/>
      <c r="HA282" s="2">
        <v>0</v>
      </c>
      <c r="HB282" s="2">
        <v>0</v>
      </c>
      <c r="HC282" s="2">
        <f t="shared" si="298"/>
        <v>0</v>
      </c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>
        <v>0</v>
      </c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x14ac:dyDescent="0.2">
      <c r="A283">
        <v>18</v>
      </c>
      <c r="B283">
        <v>1</v>
      </c>
      <c r="C283">
        <v>610</v>
      </c>
      <c r="E283" t="s">
        <v>302</v>
      </c>
      <c r="F283" t="s">
        <v>94</v>
      </c>
      <c r="G283" t="s">
        <v>95</v>
      </c>
      <c r="H283" t="s">
        <v>91</v>
      </c>
      <c r="I283">
        <f>I277*J283</f>
        <v>20.79</v>
      </c>
      <c r="J283">
        <v>110</v>
      </c>
      <c r="O283">
        <f t="shared" si="264"/>
        <v>1391.93</v>
      </c>
      <c r="P283">
        <f t="shared" si="265"/>
        <v>1391.93</v>
      </c>
      <c r="Q283">
        <f t="shared" si="266"/>
        <v>0</v>
      </c>
      <c r="R283">
        <f t="shared" si="267"/>
        <v>0</v>
      </c>
      <c r="S283">
        <f t="shared" si="268"/>
        <v>0</v>
      </c>
      <c r="T283">
        <f t="shared" si="269"/>
        <v>0</v>
      </c>
      <c r="U283">
        <f t="shared" si="270"/>
        <v>0</v>
      </c>
      <c r="V283">
        <f t="shared" si="271"/>
        <v>0</v>
      </c>
      <c r="W283">
        <f t="shared" si="272"/>
        <v>2.91</v>
      </c>
      <c r="X283">
        <f t="shared" si="273"/>
        <v>0</v>
      </c>
      <c r="Y283">
        <f t="shared" si="274"/>
        <v>0</v>
      </c>
      <c r="AA283">
        <v>42244845</v>
      </c>
      <c r="AB283">
        <f t="shared" si="275"/>
        <v>16.29</v>
      </c>
      <c r="AC283">
        <f t="shared" si="276"/>
        <v>16.29</v>
      </c>
      <c r="AD283">
        <f t="shared" si="307"/>
        <v>0</v>
      </c>
      <c r="AE283">
        <f t="shared" si="308"/>
        <v>0</v>
      </c>
      <c r="AF283">
        <f t="shared" si="308"/>
        <v>0</v>
      </c>
      <c r="AG283">
        <f t="shared" si="277"/>
        <v>0</v>
      </c>
      <c r="AH283">
        <f t="shared" si="309"/>
        <v>0</v>
      </c>
      <c r="AI283">
        <f t="shared" si="309"/>
        <v>0</v>
      </c>
      <c r="AJ283">
        <f t="shared" si="278"/>
        <v>0.14000000000000001</v>
      </c>
      <c r="AK283">
        <v>16.29</v>
      </c>
      <c r="AL283">
        <v>16.29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0.14000000000000001</v>
      </c>
      <c r="AT283">
        <v>120</v>
      </c>
      <c r="AU283">
        <v>65</v>
      </c>
      <c r="AV283">
        <v>1</v>
      </c>
      <c r="AW283">
        <v>1</v>
      </c>
      <c r="AZ283">
        <v>1</v>
      </c>
      <c r="BA283">
        <v>1</v>
      </c>
      <c r="BB283">
        <v>1</v>
      </c>
      <c r="BC283">
        <v>4.1100000000000003</v>
      </c>
      <c r="BD283" t="s">
        <v>3</v>
      </c>
      <c r="BE283" t="s">
        <v>3</v>
      </c>
      <c r="BF283" t="s">
        <v>3</v>
      </c>
      <c r="BG283" t="s">
        <v>3</v>
      </c>
      <c r="BH283">
        <v>3</v>
      </c>
      <c r="BI283">
        <v>1</v>
      </c>
      <c r="BJ283" t="s">
        <v>96</v>
      </c>
      <c r="BM283">
        <v>12001</v>
      </c>
      <c r="BN283">
        <v>0</v>
      </c>
      <c r="BO283" t="s">
        <v>94</v>
      </c>
      <c r="BP283">
        <v>1</v>
      </c>
      <c r="BQ283">
        <v>2</v>
      </c>
      <c r="BR283">
        <v>0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Y283" t="s">
        <v>3</v>
      </c>
      <c r="BZ283">
        <v>120</v>
      </c>
      <c r="CA283">
        <v>65</v>
      </c>
      <c r="CE283">
        <v>0</v>
      </c>
      <c r="CF283">
        <v>0</v>
      </c>
      <c r="CG283">
        <v>0</v>
      </c>
      <c r="CM283">
        <v>0</v>
      </c>
      <c r="CN283" t="s">
        <v>3</v>
      </c>
      <c r="CO283">
        <v>0</v>
      </c>
      <c r="CP283">
        <f t="shared" si="279"/>
        <v>1391.93</v>
      </c>
      <c r="CQ283">
        <f t="shared" si="280"/>
        <v>66.951899999999995</v>
      </c>
      <c r="CR283">
        <f t="shared" si="281"/>
        <v>0</v>
      </c>
      <c r="CS283">
        <f t="shared" si="282"/>
        <v>0</v>
      </c>
      <c r="CT283">
        <f t="shared" si="283"/>
        <v>0</v>
      </c>
      <c r="CU283">
        <f t="shared" si="284"/>
        <v>0</v>
      </c>
      <c r="CV283">
        <f t="shared" si="285"/>
        <v>0</v>
      </c>
      <c r="CW283">
        <f t="shared" si="286"/>
        <v>0</v>
      </c>
      <c r="CX283">
        <f t="shared" si="287"/>
        <v>0.14000000000000001</v>
      </c>
      <c r="CY283">
        <f t="shared" si="288"/>
        <v>0</v>
      </c>
      <c r="CZ283">
        <f t="shared" si="289"/>
        <v>0</v>
      </c>
      <c r="DC283" t="s">
        <v>3</v>
      </c>
      <c r="DD283" t="s">
        <v>3</v>
      </c>
      <c r="DE283" t="s">
        <v>3</v>
      </c>
      <c r="DF283" t="s">
        <v>3</v>
      </c>
      <c r="DG283" t="s">
        <v>3</v>
      </c>
      <c r="DH283" t="s">
        <v>3</v>
      </c>
      <c r="DI283" t="s">
        <v>3</v>
      </c>
      <c r="DJ283" t="s">
        <v>3</v>
      </c>
      <c r="DK283" t="s">
        <v>3</v>
      </c>
      <c r="DL283" t="s">
        <v>3</v>
      </c>
      <c r="DM283" t="s">
        <v>3</v>
      </c>
      <c r="DN283">
        <v>0</v>
      </c>
      <c r="DO283">
        <v>0</v>
      </c>
      <c r="DP283">
        <v>1</v>
      </c>
      <c r="DQ283">
        <v>1</v>
      </c>
      <c r="DU283">
        <v>1005</v>
      </c>
      <c r="DV283" t="s">
        <v>91</v>
      </c>
      <c r="DW283" t="s">
        <v>91</v>
      </c>
      <c r="DX283">
        <v>1</v>
      </c>
      <c r="EE283">
        <v>42018653</v>
      </c>
      <c r="EF283">
        <v>2</v>
      </c>
      <c r="EG283" t="s">
        <v>35</v>
      </c>
      <c r="EH283">
        <v>0</v>
      </c>
      <c r="EI283" t="s">
        <v>3</v>
      </c>
      <c r="EJ283">
        <v>1</v>
      </c>
      <c r="EK283">
        <v>12001</v>
      </c>
      <c r="EL283" t="s">
        <v>85</v>
      </c>
      <c r="EM283" t="s">
        <v>86</v>
      </c>
      <c r="EO283" t="s">
        <v>3</v>
      </c>
      <c r="EQ283">
        <v>0</v>
      </c>
      <c r="ER283">
        <v>16.29</v>
      </c>
      <c r="ES283">
        <v>16.29</v>
      </c>
      <c r="ET283">
        <v>0</v>
      </c>
      <c r="EU283">
        <v>0</v>
      </c>
      <c r="EV283">
        <v>0</v>
      </c>
      <c r="EW283">
        <v>0</v>
      </c>
      <c r="EX283">
        <v>0</v>
      </c>
      <c r="FQ283">
        <v>0</v>
      </c>
      <c r="FR283">
        <f t="shared" si="290"/>
        <v>0</v>
      </c>
      <c r="FS283">
        <v>0</v>
      </c>
      <c r="FX283">
        <v>120</v>
      </c>
      <c r="FY283">
        <v>65</v>
      </c>
      <c r="GA283" t="s">
        <v>3</v>
      </c>
      <c r="GD283">
        <v>1</v>
      </c>
      <c r="GF283">
        <v>-1573474583</v>
      </c>
      <c r="GG283">
        <v>2</v>
      </c>
      <c r="GH283">
        <v>1</v>
      </c>
      <c r="GI283">
        <v>2</v>
      </c>
      <c r="GJ283">
        <v>0</v>
      </c>
      <c r="GK283">
        <v>0</v>
      </c>
      <c r="GL283">
        <f t="shared" si="291"/>
        <v>0</v>
      </c>
      <c r="GM283">
        <f t="shared" si="292"/>
        <v>1391.93</v>
      </c>
      <c r="GN283">
        <f t="shared" si="293"/>
        <v>1391.93</v>
      </c>
      <c r="GO283">
        <f t="shared" si="294"/>
        <v>0</v>
      </c>
      <c r="GP283">
        <f t="shared" si="295"/>
        <v>0</v>
      </c>
      <c r="GR283">
        <v>0</v>
      </c>
      <c r="GS283">
        <v>3</v>
      </c>
      <c r="GT283">
        <v>0</v>
      </c>
      <c r="GU283" t="s">
        <v>3</v>
      </c>
      <c r="GV283">
        <f t="shared" si="296"/>
        <v>0</v>
      </c>
      <c r="GW283">
        <v>1</v>
      </c>
      <c r="GX283">
        <f t="shared" si="297"/>
        <v>0</v>
      </c>
      <c r="HA283">
        <v>0</v>
      </c>
      <c r="HB283">
        <v>0</v>
      </c>
      <c r="HC283">
        <f t="shared" si="298"/>
        <v>0</v>
      </c>
      <c r="IK283">
        <v>0</v>
      </c>
    </row>
    <row r="284" spans="1:255" x14ac:dyDescent="0.2">
      <c r="A284" s="2">
        <v>17</v>
      </c>
      <c r="B284" s="2">
        <v>1</v>
      </c>
      <c r="C284" s="2">
        <f>ROW(SmtRes!A616)</f>
        <v>616</v>
      </c>
      <c r="D284" s="2">
        <f>ROW(EtalonRes!A544)</f>
        <v>544</v>
      </c>
      <c r="E284" s="2" t="s">
        <v>266</v>
      </c>
      <c r="F284" s="2" t="s">
        <v>105</v>
      </c>
      <c r="G284" s="2" t="s">
        <v>106</v>
      </c>
      <c r="H284" s="2" t="s">
        <v>107</v>
      </c>
      <c r="I284" s="2">
        <f>ROUND(18.9/100,9)</f>
        <v>0.189</v>
      </c>
      <c r="J284" s="2">
        <v>0</v>
      </c>
      <c r="K284" s="2"/>
      <c r="L284" s="2"/>
      <c r="M284" s="2"/>
      <c r="N284" s="2"/>
      <c r="O284" s="2">
        <f t="shared" ref="O284:O293" si="310">ROUND(CP284,2)</f>
        <v>3396.15</v>
      </c>
      <c r="P284" s="2">
        <f t="shared" ref="P284:P293" si="311">ROUND(CQ284*I284,2)</f>
        <v>1410.17</v>
      </c>
      <c r="Q284" s="2">
        <f t="shared" ref="Q284:Q293" si="312">ROUND(CR284*I284,2)</f>
        <v>125.21</v>
      </c>
      <c r="R284" s="2">
        <f t="shared" ref="R284:R293" si="313">ROUND(CS284*I284,2)</f>
        <v>110.57</v>
      </c>
      <c r="S284" s="2">
        <f t="shared" ref="S284:S293" si="314">ROUND(CT284*I284,2)</f>
        <v>1860.77</v>
      </c>
      <c r="T284" s="2">
        <f t="shared" ref="T284:T293" si="315">ROUND(CU284*I284,2)</f>
        <v>0</v>
      </c>
      <c r="U284" s="2">
        <f t="shared" ref="U284:U293" si="316">CV284*I284</f>
        <v>8.5874984999999988</v>
      </c>
      <c r="V284" s="2">
        <f t="shared" ref="V284:V293" si="317">CW284*I284</f>
        <v>0.30003750000000001</v>
      </c>
      <c r="W284" s="2">
        <f t="shared" ref="W284:W293" si="318">ROUND(CX284*I284,2)</f>
        <v>0</v>
      </c>
      <c r="X284" s="2">
        <f t="shared" ref="X284:X293" si="319">ROUND(CY284,2)</f>
        <v>2424.75</v>
      </c>
      <c r="Y284" s="2">
        <f t="shared" ref="Y284:Y293" si="320">ROUND(CZ284,2)</f>
        <v>1478.51</v>
      </c>
      <c r="Z284" s="2"/>
      <c r="AA284" s="2">
        <v>42244862</v>
      </c>
      <c r="AB284" s="2">
        <f t="shared" ref="AB284:AB293" si="321">ROUND((AC284+AD284+AF284),6)</f>
        <v>1543.1365000000001</v>
      </c>
      <c r="AC284" s="2">
        <f t="shared" si="276"/>
        <v>1127.07</v>
      </c>
      <c r="AD284" s="2">
        <f>ROUND(((((ET284*1.25))-((EU284*1.25)))+AE284),6)</f>
        <v>55.3</v>
      </c>
      <c r="AE284" s="2">
        <f>ROUND(((EU284*1.25)),6)</f>
        <v>21.4375</v>
      </c>
      <c r="AF284" s="2">
        <f>ROUND(((EV284*1.15)),6)</f>
        <v>360.76650000000001</v>
      </c>
      <c r="AG284" s="2">
        <f t="shared" ref="AG284:AG293" si="322">ROUND((AP284),6)</f>
        <v>0</v>
      </c>
      <c r="AH284" s="2">
        <f>((EW284*1.15))</f>
        <v>45.436499999999995</v>
      </c>
      <c r="AI284" s="2">
        <f>((EX284*1.25))</f>
        <v>1.5874999999999999</v>
      </c>
      <c r="AJ284" s="2">
        <f t="shared" ref="AJ284:AJ293" si="323">(AS284)</f>
        <v>0</v>
      </c>
      <c r="AK284" s="2">
        <v>1485.02</v>
      </c>
      <c r="AL284" s="2">
        <v>1127.07</v>
      </c>
      <c r="AM284" s="2">
        <v>44.24</v>
      </c>
      <c r="AN284" s="2">
        <v>17.149999999999999</v>
      </c>
      <c r="AO284" s="2">
        <v>313.70999999999998</v>
      </c>
      <c r="AP284" s="2">
        <v>0</v>
      </c>
      <c r="AQ284" s="2">
        <v>39.51</v>
      </c>
      <c r="AR284" s="2">
        <v>1.27</v>
      </c>
      <c r="AS284" s="2">
        <v>0</v>
      </c>
      <c r="AT284" s="2">
        <v>123</v>
      </c>
      <c r="AU284" s="2">
        <v>75</v>
      </c>
      <c r="AV284" s="2">
        <v>1</v>
      </c>
      <c r="AW284" s="2">
        <v>1</v>
      </c>
      <c r="AX284" s="2"/>
      <c r="AY284" s="2"/>
      <c r="AZ284" s="2">
        <v>1</v>
      </c>
      <c r="BA284" s="2">
        <v>27.29</v>
      </c>
      <c r="BB284" s="2">
        <v>11.98</v>
      </c>
      <c r="BC284" s="2">
        <v>6.62</v>
      </c>
      <c r="BD284" s="2" t="s">
        <v>3</v>
      </c>
      <c r="BE284" s="2" t="s">
        <v>3</v>
      </c>
      <c r="BF284" s="2" t="s">
        <v>3</v>
      </c>
      <c r="BG284" s="2" t="s">
        <v>3</v>
      </c>
      <c r="BH284" s="2">
        <v>0</v>
      </c>
      <c r="BI284" s="2">
        <v>1</v>
      </c>
      <c r="BJ284" s="2" t="s">
        <v>108</v>
      </c>
      <c r="BK284" s="2"/>
      <c r="BL284" s="2"/>
      <c r="BM284" s="2">
        <v>11001</v>
      </c>
      <c r="BN284" s="2">
        <v>0</v>
      </c>
      <c r="BO284" s="2" t="s">
        <v>105</v>
      </c>
      <c r="BP284" s="2">
        <v>1</v>
      </c>
      <c r="BQ284" s="2">
        <v>2</v>
      </c>
      <c r="BR284" s="2">
        <v>0</v>
      </c>
      <c r="BS284" s="2">
        <v>27.29</v>
      </c>
      <c r="BT284" s="2">
        <v>1</v>
      </c>
      <c r="BU284" s="2">
        <v>1</v>
      </c>
      <c r="BV284" s="2">
        <v>1</v>
      </c>
      <c r="BW284" s="2">
        <v>1</v>
      </c>
      <c r="BX284" s="2">
        <v>1</v>
      </c>
      <c r="BY284" s="2" t="s">
        <v>3</v>
      </c>
      <c r="BZ284" s="2">
        <v>123</v>
      </c>
      <c r="CA284" s="2">
        <v>75</v>
      </c>
      <c r="CB284" s="2"/>
      <c r="CC284" s="2"/>
      <c r="CD284" s="2"/>
      <c r="CE284" s="2">
        <v>0</v>
      </c>
      <c r="CF284" s="2">
        <v>0</v>
      </c>
      <c r="CG284" s="2">
        <v>0</v>
      </c>
      <c r="CH284" s="2"/>
      <c r="CI284" s="2"/>
      <c r="CJ284" s="2"/>
      <c r="CK284" s="2"/>
      <c r="CL284" s="2"/>
      <c r="CM284" s="2">
        <v>0</v>
      </c>
      <c r="CN284" s="2" t="s">
        <v>575</v>
      </c>
      <c r="CO284" s="2">
        <v>0</v>
      </c>
      <c r="CP284" s="2">
        <f t="shared" ref="CP284:CP293" si="324">(P284+Q284+S284)</f>
        <v>3396.15</v>
      </c>
      <c r="CQ284" s="2">
        <f t="shared" ref="CQ284:CQ293" si="325">AC284*BC284</f>
        <v>7461.2033999999994</v>
      </c>
      <c r="CR284" s="2">
        <f t="shared" ref="CR284:CR293" si="326">AD284*BB284</f>
        <v>662.49400000000003</v>
      </c>
      <c r="CS284" s="2">
        <f t="shared" ref="CS284:CS293" si="327">AE284*BS284</f>
        <v>585.02937499999996</v>
      </c>
      <c r="CT284" s="2">
        <f t="shared" ref="CT284:CT293" si="328">AF284*BA284</f>
        <v>9845.3177849999993</v>
      </c>
      <c r="CU284" s="2">
        <f t="shared" ref="CU284:CU293" si="329">AG284</f>
        <v>0</v>
      </c>
      <c r="CV284" s="2">
        <f t="shared" ref="CV284:CV293" si="330">AH284</f>
        <v>45.436499999999995</v>
      </c>
      <c r="CW284" s="2">
        <f t="shared" ref="CW284:CW293" si="331">AI284</f>
        <v>1.5874999999999999</v>
      </c>
      <c r="CX284" s="2">
        <f t="shared" ref="CX284:CX293" si="332">AJ284</f>
        <v>0</v>
      </c>
      <c r="CY284" s="2">
        <f t="shared" ref="CY284:CY293" si="333">(((S284+R284)*AT284)/100)</f>
        <v>2424.7482</v>
      </c>
      <c r="CZ284" s="2">
        <f t="shared" ref="CZ284:CZ293" si="334">(((S284+R284)*AU284)/100)</f>
        <v>1478.5050000000001</v>
      </c>
      <c r="DA284" s="2"/>
      <c r="DB284" s="2"/>
      <c r="DC284" s="2" t="s">
        <v>3</v>
      </c>
      <c r="DD284" s="2" t="s">
        <v>3</v>
      </c>
      <c r="DE284" s="2" t="s">
        <v>33</v>
      </c>
      <c r="DF284" s="2" t="s">
        <v>33</v>
      </c>
      <c r="DG284" s="2" t="s">
        <v>34</v>
      </c>
      <c r="DH284" s="2" t="s">
        <v>3</v>
      </c>
      <c r="DI284" s="2" t="s">
        <v>34</v>
      </c>
      <c r="DJ284" s="2" t="s">
        <v>33</v>
      </c>
      <c r="DK284" s="2" t="s">
        <v>3</v>
      </c>
      <c r="DL284" s="2" t="s">
        <v>3</v>
      </c>
      <c r="DM284" s="2" t="s">
        <v>3</v>
      </c>
      <c r="DN284" s="2">
        <v>0</v>
      </c>
      <c r="DO284" s="2">
        <v>0</v>
      </c>
      <c r="DP284" s="2">
        <v>1</v>
      </c>
      <c r="DQ284" s="2">
        <v>1</v>
      </c>
      <c r="DR284" s="2"/>
      <c r="DS284" s="2"/>
      <c r="DT284" s="2"/>
      <c r="DU284" s="2">
        <v>1013</v>
      </c>
      <c r="DV284" s="2" t="s">
        <v>107</v>
      </c>
      <c r="DW284" s="2" t="s">
        <v>107</v>
      </c>
      <c r="DX284" s="2">
        <v>1</v>
      </c>
      <c r="DY284" s="2"/>
      <c r="DZ284" s="2"/>
      <c r="EA284" s="2"/>
      <c r="EB284" s="2"/>
      <c r="EC284" s="2"/>
      <c r="ED284" s="2"/>
      <c r="EE284" s="2">
        <v>42018652</v>
      </c>
      <c r="EF284" s="2">
        <v>2</v>
      </c>
      <c r="EG284" s="2" t="s">
        <v>35</v>
      </c>
      <c r="EH284" s="2">
        <v>0</v>
      </c>
      <c r="EI284" s="2" t="s">
        <v>3</v>
      </c>
      <c r="EJ284" s="2">
        <v>1</v>
      </c>
      <c r="EK284" s="2">
        <v>11001</v>
      </c>
      <c r="EL284" s="2" t="s">
        <v>79</v>
      </c>
      <c r="EM284" s="2" t="s">
        <v>80</v>
      </c>
      <c r="EN284" s="2"/>
      <c r="EO284" s="2" t="s">
        <v>38</v>
      </c>
      <c r="EP284" s="2"/>
      <c r="EQ284" s="2">
        <v>0</v>
      </c>
      <c r="ER284" s="2">
        <v>1485.02</v>
      </c>
      <c r="ES284" s="2">
        <v>1127.07</v>
      </c>
      <c r="ET284" s="2">
        <v>44.24</v>
      </c>
      <c r="EU284" s="2">
        <v>17.149999999999999</v>
      </c>
      <c r="EV284" s="2">
        <v>313.70999999999998</v>
      </c>
      <c r="EW284" s="2">
        <v>39.51</v>
      </c>
      <c r="EX284" s="2">
        <v>1.27</v>
      </c>
      <c r="EY284" s="2">
        <v>0</v>
      </c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>
        <v>0</v>
      </c>
      <c r="FR284" s="2">
        <f t="shared" ref="FR284:FR293" si="335">ROUND(IF(AND(BH284=3,BI284=3),P284,0),2)</f>
        <v>0</v>
      </c>
      <c r="FS284" s="2">
        <v>0</v>
      </c>
      <c r="FT284" s="2"/>
      <c r="FU284" s="2"/>
      <c r="FV284" s="2"/>
      <c r="FW284" s="2"/>
      <c r="FX284" s="2">
        <v>123</v>
      </c>
      <c r="FY284" s="2">
        <v>75</v>
      </c>
      <c r="FZ284" s="2"/>
      <c r="GA284" s="2" t="s">
        <v>3</v>
      </c>
      <c r="GB284" s="2"/>
      <c r="GC284" s="2"/>
      <c r="GD284" s="2">
        <v>1</v>
      </c>
      <c r="GE284" s="2"/>
      <c r="GF284" s="2">
        <v>-1031213508</v>
      </c>
      <c r="GG284" s="2">
        <v>2</v>
      </c>
      <c r="GH284" s="2">
        <v>1</v>
      </c>
      <c r="GI284" s="2">
        <v>2</v>
      </c>
      <c r="GJ284" s="2">
        <v>0</v>
      </c>
      <c r="GK284" s="2">
        <v>0</v>
      </c>
      <c r="GL284" s="2">
        <f t="shared" ref="GL284:GL293" si="336">ROUND(IF(AND(BH284=3,BI284=3,FS284&lt;&gt;0),P284,0),2)</f>
        <v>0</v>
      </c>
      <c r="GM284" s="2">
        <f t="shared" ref="GM284:GM293" si="337">ROUND(O284+X284+Y284,2)+GX284</f>
        <v>7299.41</v>
      </c>
      <c r="GN284" s="2">
        <f t="shared" ref="GN284:GN293" si="338">IF(OR(BI284=0,BI284=1),ROUND(O284+X284+Y284,2),0)</f>
        <v>7299.41</v>
      </c>
      <c r="GO284" s="2">
        <f t="shared" ref="GO284:GO293" si="339">IF(BI284=2,ROUND(O284+X284+Y284,2),0)</f>
        <v>0</v>
      </c>
      <c r="GP284" s="2">
        <f t="shared" ref="GP284:GP293" si="340">IF(BI284=4,ROUND(O284+X284+Y284,2)+GX284,0)</f>
        <v>0</v>
      </c>
      <c r="GQ284" s="2"/>
      <c r="GR284" s="2">
        <v>0</v>
      </c>
      <c r="GS284" s="2">
        <v>3</v>
      </c>
      <c r="GT284" s="2">
        <v>0</v>
      </c>
      <c r="GU284" s="2" t="s">
        <v>3</v>
      </c>
      <c r="GV284" s="2">
        <f t="shared" ref="GV284:GV293" si="341">ROUND((GT284),6)</f>
        <v>0</v>
      </c>
      <c r="GW284" s="2">
        <v>1</v>
      </c>
      <c r="GX284" s="2">
        <f t="shared" ref="GX284:GX293" si="342">ROUND(HC284*I284,2)</f>
        <v>0</v>
      </c>
      <c r="GY284" s="2"/>
      <c r="GZ284" s="2"/>
      <c r="HA284" s="2">
        <v>0</v>
      </c>
      <c r="HB284" s="2">
        <v>0</v>
      </c>
      <c r="HC284" s="2">
        <f t="shared" ref="HC284:HC293" si="343">GV284*GW284</f>
        <v>0</v>
      </c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>
        <v>0</v>
      </c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x14ac:dyDescent="0.2">
      <c r="A285">
        <v>17</v>
      </c>
      <c r="B285">
        <v>1</v>
      </c>
      <c r="C285">
        <f>ROW(SmtRes!A622)</f>
        <v>622</v>
      </c>
      <c r="D285">
        <f>ROW(EtalonRes!A550)</f>
        <v>550</v>
      </c>
      <c r="E285" t="s">
        <v>266</v>
      </c>
      <c r="F285" t="s">
        <v>105</v>
      </c>
      <c r="G285" t="s">
        <v>106</v>
      </c>
      <c r="H285" t="s">
        <v>107</v>
      </c>
      <c r="I285">
        <f>ROUND(18.9/100,9)</f>
        <v>0.189</v>
      </c>
      <c r="J285">
        <v>0</v>
      </c>
      <c r="O285">
        <f t="shared" si="310"/>
        <v>3524.91</v>
      </c>
      <c r="P285">
        <f t="shared" si="311"/>
        <v>1339.87</v>
      </c>
      <c r="Q285">
        <f t="shared" si="312"/>
        <v>136.08000000000001</v>
      </c>
      <c r="R285">
        <f t="shared" si="313"/>
        <v>121.75</v>
      </c>
      <c r="S285">
        <f t="shared" si="314"/>
        <v>2048.96</v>
      </c>
      <c r="T285">
        <f t="shared" si="315"/>
        <v>0</v>
      </c>
      <c r="U285">
        <f t="shared" si="316"/>
        <v>8.5874984999999988</v>
      </c>
      <c r="V285">
        <f t="shared" si="317"/>
        <v>0.30003750000000001</v>
      </c>
      <c r="W285">
        <f t="shared" si="318"/>
        <v>0</v>
      </c>
      <c r="X285">
        <f t="shared" si="319"/>
        <v>2669.97</v>
      </c>
      <c r="Y285">
        <f t="shared" si="320"/>
        <v>1628.03</v>
      </c>
      <c r="AA285">
        <v>42244845</v>
      </c>
      <c r="AB285">
        <f t="shared" si="321"/>
        <v>1543.1365000000001</v>
      </c>
      <c r="AC285">
        <f t="shared" si="276"/>
        <v>1127.07</v>
      </c>
      <c r="AD285">
        <f>ROUND(((((ET285*1.25))-((EU285*1.25)))+AE285),6)</f>
        <v>55.3</v>
      </c>
      <c r="AE285">
        <f>ROUND(((EU285*1.25)),6)</f>
        <v>21.4375</v>
      </c>
      <c r="AF285">
        <f>ROUND(((EV285*1.15)),6)</f>
        <v>360.76650000000001</v>
      </c>
      <c r="AG285">
        <f t="shared" si="322"/>
        <v>0</v>
      </c>
      <c r="AH285">
        <f>((EW285*1.15))</f>
        <v>45.436499999999995</v>
      </c>
      <c r="AI285">
        <f>((EX285*1.25))</f>
        <v>1.5874999999999999</v>
      </c>
      <c r="AJ285">
        <f t="shared" si="323"/>
        <v>0</v>
      </c>
      <c r="AK285">
        <v>1485.02</v>
      </c>
      <c r="AL285">
        <v>1127.07</v>
      </c>
      <c r="AM285">
        <v>44.24</v>
      </c>
      <c r="AN285">
        <v>17.149999999999999</v>
      </c>
      <c r="AO285">
        <v>313.70999999999998</v>
      </c>
      <c r="AP285">
        <v>0</v>
      </c>
      <c r="AQ285">
        <v>39.51</v>
      </c>
      <c r="AR285">
        <v>1.27</v>
      </c>
      <c r="AS285">
        <v>0</v>
      </c>
      <c r="AT285">
        <v>123</v>
      </c>
      <c r="AU285">
        <v>75</v>
      </c>
      <c r="AV285">
        <v>1</v>
      </c>
      <c r="AW285">
        <v>1</v>
      </c>
      <c r="AZ285">
        <v>1</v>
      </c>
      <c r="BA285">
        <v>30.05</v>
      </c>
      <c r="BB285">
        <v>13.02</v>
      </c>
      <c r="BC285">
        <v>6.29</v>
      </c>
      <c r="BD285" t="s">
        <v>3</v>
      </c>
      <c r="BE285" t="s">
        <v>3</v>
      </c>
      <c r="BF285" t="s">
        <v>3</v>
      </c>
      <c r="BG285" t="s">
        <v>3</v>
      </c>
      <c r="BH285">
        <v>0</v>
      </c>
      <c r="BI285">
        <v>1</v>
      </c>
      <c r="BJ285" t="s">
        <v>108</v>
      </c>
      <c r="BM285">
        <v>11001</v>
      </c>
      <c r="BN285">
        <v>0</v>
      </c>
      <c r="BO285" t="s">
        <v>105</v>
      </c>
      <c r="BP285">
        <v>1</v>
      </c>
      <c r="BQ285">
        <v>2</v>
      </c>
      <c r="BR285">
        <v>0</v>
      </c>
      <c r="BS285">
        <v>30.05</v>
      </c>
      <c r="BT285">
        <v>1</v>
      </c>
      <c r="BU285">
        <v>1</v>
      </c>
      <c r="BV285">
        <v>1</v>
      </c>
      <c r="BW285">
        <v>1</v>
      </c>
      <c r="BX285">
        <v>1</v>
      </c>
      <c r="BY285" t="s">
        <v>3</v>
      </c>
      <c r="BZ285">
        <v>123</v>
      </c>
      <c r="CA285">
        <v>75</v>
      </c>
      <c r="CE285">
        <v>0</v>
      </c>
      <c r="CF285">
        <v>0</v>
      </c>
      <c r="CG285">
        <v>0</v>
      </c>
      <c r="CM285">
        <v>0</v>
      </c>
      <c r="CN285" t="s">
        <v>575</v>
      </c>
      <c r="CO285">
        <v>0</v>
      </c>
      <c r="CP285">
        <f t="shared" si="324"/>
        <v>3524.91</v>
      </c>
      <c r="CQ285">
        <f t="shared" si="325"/>
        <v>7089.2702999999992</v>
      </c>
      <c r="CR285">
        <f t="shared" si="326"/>
        <v>720.00599999999997</v>
      </c>
      <c r="CS285">
        <f t="shared" si="327"/>
        <v>644.19687499999998</v>
      </c>
      <c r="CT285">
        <f t="shared" si="328"/>
        <v>10841.033325</v>
      </c>
      <c r="CU285">
        <f t="shared" si="329"/>
        <v>0</v>
      </c>
      <c r="CV285">
        <f t="shared" si="330"/>
        <v>45.436499999999995</v>
      </c>
      <c r="CW285">
        <f t="shared" si="331"/>
        <v>1.5874999999999999</v>
      </c>
      <c r="CX285">
        <f t="shared" si="332"/>
        <v>0</v>
      </c>
      <c r="CY285">
        <f t="shared" si="333"/>
        <v>2669.9733000000001</v>
      </c>
      <c r="CZ285">
        <f t="shared" si="334"/>
        <v>1628.0325</v>
      </c>
      <c r="DC285" t="s">
        <v>3</v>
      </c>
      <c r="DD285" t="s">
        <v>3</v>
      </c>
      <c r="DE285" t="s">
        <v>33</v>
      </c>
      <c r="DF285" t="s">
        <v>33</v>
      </c>
      <c r="DG285" t="s">
        <v>34</v>
      </c>
      <c r="DH285" t="s">
        <v>3</v>
      </c>
      <c r="DI285" t="s">
        <v>34</v>
      </c>
      <c r="DJ285" t="s">
        <v>33</v>
      </c>
      <c r="DK285" t="s">
        <v>3</v>
      </c>
      <c r="DL285" t="s">
        <v>3</v>
      </c>
      <c r="DM285" t="s">
        <v>3</v>
      </c>
      <c r="DN285">
        <v>0</v>
      </c>
      <c r="DO285">
        <v>0</v>
      </c>
      <c r="DP285">
        <v>1</v>
      </c>
      <c r="DQ285">
        <v>1</v>
      </c>
      <c r="DU285">
        <v>1013</v>
      </c>
      <c r="DV285" t="s">
        <v>107</v>
      </c>
      <c r="DW285" t="s">
        <v>107</v>
      </c>
      <c r="DX285">
        <v>1</v>
      </c>
      <c r="EE285">
        <v>42018652</v>
      </c>
      <c r="EF285">
        <v>2</v>
      </c>
      <c r="EG285" t="s">
        <v>35</v>
      </c>
      <c r="EH285">
        <v>0</v>
      </c>
      <c r="EI285" t="s">
        <v>3</v>
      </c>
      <c r="EJ285">
        <v>1</v>
      </c>
      <c r="EK285">
        <v>11001</v>
      </c>
      <c r="EL285" t="s">
        <v>79</v>
      </c>
      <c r="EM285" t="s">
        <v>80</v>
      </c>
      <c r="EO285" t="s">
        <v>38</v>
      </c>
      <c r="EQ285">
        <v>0</v>
      </c>
      <c r="ER285">
        <v>1485.02</v>
      </c>
      <c r="ES285">
        <v>1127.07</v>
      </c>
      <c r="ET285">
        <v>44.24</v>
      </c>
      <c r="EU285">
        <v>17.149999999999999</v>
      </c>
      <c r="EV285">
        <v>313.70999999999998</v>
      </c>
      <c r="EW285">
        <v>39.51</v>
      </c>
      <c r="EX285">
        <v>1.27</v>
      </c>
      <c r="EY285">
        <v>0</v>
      </c>
      <c r="FQ285">
        <v>0</v>
      </c>
      <c r="FR285">
        <f t="shared" si="335"/>
        <v>0</v>
      </c>
      <c r="FS285">
        <v>0</v>
      </c>
      <c r="FX285">
        <v>123</v>
      </c>
      <c r="FY285">
        <v>75</v>
      </c>
      <c r="GA285" t="s">
        <v>3</v>
      </c>
      <c r="GD285">
        <v>1</v>
      </c>
      <c r="GF285">
        <v>-1031213508</v>
      </c>
      <c r="GG285">
        <v>2</v>
      </c>
      <c r="GH285">
        <v>1</v>
      </c>
      <c r="GI285">
        <v>2</v>
      </c>
      <c r="GJ285">
        <v>0</v>
      </c>
      <c r="GK285">
        <v>0</v>
      </c>
      <c r="GL285">
        <f t="shared" si="336"/>
        <v>0</v>
      </c>
      <c r="GM285">
        <f t="shared" si="337"/>
        <v>7822.91</v>
      </c>
      <c r="GN285">
        <f t="shared" si="338"/>
        <v>7822.91</v>
      </c>
      <c r="GO285">
        <f t="shared" si="339"/>
        <v>0</v>
      </c>
      <c r="GP285">
        <f t="shared" si="340"/>
        <v>0</v>
      </c>
      <c r="GR285">
        <v>0</v>
      </c>
      <c r="GS285">
        <v>3</v>
      </c>
      <c r="GT285">
        <v>0</v>
      </c>
      <c r="GU285" t="s">
        <v>3</v>
      </c>
      <c r="GV285">
        <f t="shared" si="341"/>
        <v>0</v>
      </c>
      <c r="GW285">
        <v>1</v>
      </c>
      <c r="GX285">
        <f t="shared" si="342"/>
        <v>0</v>
      </c>
      <c r="HA285">
        <v>0</v>
      </c>
      <c r="HB285">
        <v>0</v>
      </c>
      <c r="HC285">
        <f t="shared" si="343"/>
        <v>0</v>
      </c>
      <c r="IK285">
        <v>0</v>
      </c>
    </row>
    <row r="286" spans="1:255" x14ac:dyDescent="0.2">
      <c r="A286" s="2">
        <v>17</v>
      </c>
      <c r="B286" s="2">
        <v>1</v>
      </c>
      <c r="C286" s="2">
        <f>ROW(SmtRes!A627)</f>
        <v>627</v>
      </c>
      <c r="D286" s="2">
        <f>ROW(EtalonRes!A555)</f>
        <v>555</v>
      </c>
      <c r="E286" s="2" t="s">
        <v>271</v>
      </c>
      <c r="F286" s="2" t="s">
        <v>110</v>
      </c>
      <c r="G286" s="2" t="s">
        <v>267</v>
      </c>
      <c r="H286" s="2" t="s">
        <v>107</v>
      </c>
      <c r="I286" s="2">
        <f>ROUND(18.9/100,9)</f>
        <v>0.189</v>
      </c>
      <c r="J286" s="2">
        <v>0</v>
      </c>
      <c r="K286" s="2"/>
      <c r="L286" s="2"/>
      <c r="M286" s="2"/>
      <c r="N286" s="2"/>
      <c r="O286" s="2">
        <f t="shared" si="310"/>
        <v>2366.23</v>
      </c>
      <c r="P286" s="2">
        <f t="shared" si="311"/>
        <v>2096.0300000000002</v>
      </c>
      <c r="Q286" s="2">
        <f t="shared" si="312"/>
        <v>128.91</v>
      </c>
      <c r="R286" s="2">
        <f t="shared" si="313"/>
        <v>109.86</v>
      </c>
      <c r="S286" s="2">
        <f t="shared" si="314"/>
        <v>141.29</v>
      </c>
      <c r="T286" s="2">
        <f t="shared" si="315"/>
        <v>0</v>
      </c>
      <c r="U286" s="2">
        <f t="shared" si="316"/>
        <v>0.65204999999999991</v>
      </c>
      <c r="V286" s="2">
        <f t="shared" si="317"/>
        <v>0.29767500000000002</v>
      </c>
      <c r="W286" s="2">
        <f t="shared" si="318"/>
        <v>0</v>
      </c>
      <c r="X286" s="2">
        <f t="shared" si="319"/>
        <v>308.91000000000003</v>
      </c>
      <c r="Y286" s="2">
        <f t="shared" si="320"/>
        <v>188.36</v>
      </c>
      <c r="Z286" s="2"/>
      <c r="AA286" s="2">
        <v>42244862</v>
      </c>
      <c r="AB286" s="2">
        <f t="shared" si="321"/>
        <v>1763.0730000000001</v>
      </c>
      <c r="AC286" s="2">
        <f>ROUND(((ES286*6)),6)</f>
        <v>1677.78</v>
      </c>
      <c r="AD286" s="2">
        <f>ROUND(((((ET286*1.25*6))-((EU286*1.25*6)))+AE286),6)</f>
        <v>57.9</v>
      </c>
      <c r="AE286" s="2">
        <f>ROUND(((EU286*1.25*6)),6)</f>
        <v>21.3</v>
      </c>
      <c r="AF286" s="2">
        <f>ROUND(((EV286*1.15*6)),6)</f>
        <v>27.393000000000001</v>
      </c>
      <c r="AG286" s="2">
        <f t="shared" si="322"/>
        <v>0</v>
      </c>
      <c r="AH286" s="2">
        <f>((EW286*1.15*6))</f>
        <v>3.4499999999999997</v>
      </c>
      <c r="AI286" s="2">
        <f>((EX286*1.25*6))</f>
        <v>1.5750000000000002</v>
      </c>
      <c r="AJ286" s="2">
        <f t="shared" si="323"/>
        <v>0</v>
      </c>
      <c r="AK286" s="2">
        <v>291.32</v>
      </c>
      <c r="AL286" s="2">
        <v>279.63</v>
      </c>
      <c r="AM286" s="2">
        <v>7.72</v>
      </c>
      <c r="AN286" s="2">
        <v>2.84</v>
      </c>
      <c r="AO286" s="2">
        <v>3.97</v>
      </c>
      <c r="AP286" s="2">
        <v>0</v>
      </c>
      <c r="AQ286" s="2">
        <v>0.5</v>
      </c>
      <c r="AR286" s="2">
        <v>0.21</v>
      </c>
      <c r="AS286" s="2">
        <v>0</v>
      </c>
      <c r="AT286" s="2">
        <v>123</v>
      </c>
      <c r="AU286" s="2">
        <v>75</v>
      </c>
      <c r="AV286" s="2">
        <v>1</v>
      </c>
      <c r="AW286" s="2">
        <v>1</v>
      </c>
      <c r="AX286" s="2"/>
      <c r="AY286" s="2"/>
      <c r="AZ286" s="2">
        <v>1</v>
      </c>
      <c r="BA286" s="2">
        <v>27.29</v>
      </c>
      <c r="BB286" s="2">
        <v>11.78</v>
      </c>
      <c r="BC286" s="2">
        <v>6.61</v>
      </c>
      <c r="BD286" s="2" t="s">
        <v>3</v>
      </c>
      <c r="BE286" s="2" t="s">
        <v>3</v>
      </c>
      <c r="BF286" s="2" t="s">
        <v>3</v>
      </c>
      <c r="BG286" s="2" t="s">
        <v>3</v>
      </c>
      <c r="BH286" s="2">
        <v>0</v>
      </c>
      <c r="BI286" s="2">
        <v>1</v>
      </c>
      <c r="BJ286" s="2" t="s">
        <v>112</v>
      </c>
      <c r="BK286" s="2"/>
      <c r="BL286" s="2"/>
      <c r="BM286" s="2">
        <v>11001</v>
      </c>
      <c r="BN286" s="2">
        <v>0</v>
      </c>
      <c r="BO286" s="2" t="s">
        <v>110</v>
      </c>
      <c r="BP286" s="2">
        <v>1</v>
      </c>
      <c r="BQ286" s="2">
        <v>2</v>
      </c>
      <c r="BR286" s="2">
        <v>0</v>
      </c>
      <c r="BS286" s="2">
        <v>27.29</v>
      </c>
      <c r="BT286" s="2">
        <v>1</v>
      </c>
      <c r="BU286" s="2">
        <v>1</v>
      </c>
      <c r="BV286" s="2">
        <v>1</v>
      </c>
      <c r="BW286" s="2">
        <v>1</v>
      </c>
      <c r="BX286" s="2">
        <v>1</v>
      </c>
      <c r="BY286" s="2" t="s">
        <v>3</v>
      </c>
      <c r="BZ286" s="2">
        <v>123</v>
      </c>
      <c r="CA286" s="2">
        <v>75</v>
      </c>
      <c r="CB286" s="2"/>
      <c r="CC286" s="2"/>
      <c r="CD286" s="2"/>
      <c r="CE286" s="2">
        <v>0</v>
      </c>
      <c r="CF286" s="2">
        <v>0</v>
      </c>
      <c r="CG286" s="2">
        <v>0</v>
      </c>
      <c r="CH286" s="2"/>
      <c r="CI286" s="2"/>
      <c r="CJ286" s="2"/>
      <c r="CK286" s="2"/>
      <c r="CL286" s="2"/>
      <c r="CM286" s="2">
        <v>0</v>
      </c>
      <c r="CN286" s="2" t="s">
        <v>575</v>
      </c>
      <c r="CO286" s="2">
        <v>0</v>
      </c>
      <c r="CP286" s="2">
        <f t="shared" si="324"/>
        <v>2366.23</v>
      </c>
      <c r="CQ286" s="2">
        <f t="shared" si="325"/>
        <v>11090.1258</v>
      </c>
      <c r="CR286" s="2">
        <f t="shared" si="326"/>
        <v>682.0619999999999</v>
      </c>
      <c r="CS286" s="2">
        <f t="shared" si="327"/>
        <v>581.27700000000004</v>
      </c>
      <c r="CT286" s="2">
        <f t="shared" si="328"/>
        <v>747.55497000000003</v>
      </c>
      <c r="CU286" s="2">
        <f t="shared" si="329"/>
        <v>0</v>
      </c>
      <c r="CV286" s="2">
        <f t="shared" si="330"/>
        <v>3.4499999999999997</v>
      </c>
      <c r="CW286" s="2">
        <f t="shared" si="331"/>
        <v>1.5750000000000002</v>
      </c>
      <c r="CX286" s="2">
        <f t="shared" si="332"/>
        <v>0</v>
      </c>
      <c r="CY286" s="2">
        <f t="shared" si="333"/>
        <v>308.91449999999998</v>
      </c>
      <c r="CZ286" s="2">
        <f t="shared" si="334"/>
        <v>188.36250000000001</v>
      </c>
      <c r="DA286" s="2"/>
      <c r="DB286" s="2"/>
      <c r="DC286" s="2" t="s">
        <v>3</v>
      </c>
      <c r="DD286" s="2" t="s">
        <v>268</v>
      </c>
      <c r="DE286" s="2" t="s">
        <v>269</v>
      </c>
      <c r="DF286" s="2" t="s">
        <v>269</v>
      </c>
      <c r="DG286" s="2" t="s">
        <v>270</v>
      </c>
      <c r="DH286" s="2" t="s">
        <v>3</v>
      </c>
      <c r="DI286" s="2" t="s">
        <v>270</v>
      </c>
      <c r="DJ286" s="2" t="s">
        <v>269</v>
      </c>
      <c r="DK286" s="2" t="s">
        <v>3</v>
      </c>
      <c r="DL286" s="2" t="s">
        <v>3</v>
      </c>
      <c r="DM286" s="2" t="s">
        <v>3</v>
      </c>
      <c r="DN286" s="2">
        <v>0</v>
      </c>
      <c r="DO286" s="2">
        <v>0</v>
      </c>
      <c r="DP286" s="2">
        <v>1</v>
      </c>
      <c r="DQ286" s="2">
        <v>1</v>
      </c>
      <c r="DR286" s="2"/>
      <c r="DS286" s="2"/>
      <c r="DT286" s="2"/>
      <c r="DU286" s="2">
        <v>1013</v>
      </c>
      <c r="DV286" s="2" t="s">
        <v>107</v>
      </c>
      <c r="DW286" s="2" t="s">
        <v>107</v>
      </c>
      <c r="DX286" s="2">
        <v>1</v>
      </c>
      <c r="DY286" s="2"/>
      <c r="DZ286" s="2"/>
      <c r="EA286" s="2"/>
      <c r="EB286" s="2"/>
      <c r="EC286" s="2"/>
      <c r="ED286" s="2"/>
      <c r="EE286" s="2">
        <v>42018652</v>
      </c>
      <c r="EF286" s="2">
        <v>2</v>
      </c>
      <c r="EG286" s="2" t="s">
        <v>35</v>
      </c>
      <c r="EH286" s="2">
        <v>0</v>
      </c>
      <c r="EI286" s="2" t="s">
        <v>3</v>
      </c>
      <c r="EJ286" s="2">
        <v>1</v>
      </c>
      <c r="EK286" s="2">
        <v>11001</v>
      </c>
      <c r="EL286" s="2" t="s">
        <v>79</v>
      </c>
      <c r="EM286" s="2" t="s">
        <v>80</v>
      </c>
      <c r="EN286" s="2"/>
      <c r="EO286" s="2" t="s">
        <v>38</v>
      </c>
      <c r="EP286" s="2"/>
      <c r="EQ286" s="2">
        <v>0</v>
      </c>
      <c r="ER286" s="2">
        <v>291.32</v>
      </c>
      <c r="ES286" s="2">
        <v>279.63</v>
      </c>
      <c r="ET286" s="2">
        <v>7.72</v>
      </c>
      <c r="EU286" s="2">
        <v>2.84</v>
      </c>
      <c r="EV286" s="2">
        <v>3.97</v>
      </c>
      <c r="EW286" s="2">
        <v>0.5</v>
      </c>
      <c r="EX286" s="2">
        <v>0.21</v>
      </c>
      <c r="EY286" s="2">
        <v>0</v>
      </c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>
        <v>0</v>
      </c>
      <c r="FR286" s="2">
        <f t="shared" si="335"/>
        <v>0</v>
      </c>
      <c r="FS286" s="2">
        <v>0</v>
      </c>
      <c r="FT286" s="2"/>
      <c r="FU286" s="2"/>
      <c r="FV286" s="2"/>
      <c r="FW286" s="2"/>
      <c r="FX286" s="2">
        <v>123</v>
      </c>
      <c r="FY286" s="2">
        <v>75</v>
      </c>
      <c r="FZ286" s="2"/>
      <c r="GA286" s="2" t="s">
        <v>3</v>
      </c>
      <c r="GB286" s="2"/>
      <c r="GC286" s="2"/>
      <c r="GD286" s="2">
        <v>1</v>
      </c>
      <c r="GE286" s="2"/>
      <c r="GF286" s="2">
        <v>1982400616</v>
      </c>
      <c r="GG286" s="2">
        <v>2</v>
      </c>
      <c r="GH286" s="2">
        <v>1</v>
      </c>
      <c r="GI286" s="2">
        <v>2</v>
      </c>
      <c r="GJ286" s="2">
        <v>0</v>
      </c>
      <c r="GK286" s="2">
        <v>0</v>
      </c>
      <c r="GL286" s="2">
        <f t="shared" si="336"/>
        <v>0</v>
      </c>
      <c r="GM286" s="2">
        <f t="shared" si="337"/>
        <v>2863.5</v>
      </c>
      <c r="GN286" s="2">
        <f t="shared" si="338"/>
        <v>2863.5</v>
      </c>
      <c r="GO286" s="2">
        <f t="shared" si="339"/>
        <v>0</v>
      </c>
      <c r="GP286" s="2">
        <f t="shared" si="340"/>
        <v>0</v>
      </c>
      <c r="GQ286" s="2"/>
      <c r="GR286" s="2">
        <v>0</v>
      </c>
      <c r="GS286" s="2">
        <v>3</v>
      </c>
      <c r="GT286" s="2">
        <v>0</v>
      </c>
      <c r="GU286" s="2" t="s">
        <v>3</v>
      </c>
      <c r="GV286" s="2">
        <f t="shared" si="341"/>
        <v>0</v>
      </c>
      <c r="GW286" s="2">
        <v>1</v>
      </c>
      <c r="GX286" s="2">
        <f t="shared" si="342"/>
        <v>0</v>
      </c>
      <c r="GY286" s="2"/>
      <c r="GZ286" s="2"/>
      <c r="HA286" s="2">
        <v>0</v>
      </c>
      <c r="HB286" s="2">
        <v>0</v>
      </c>
      <c r="HC286" s="2">
        <f t="shared" si="343"/>
        <v>0</v>
      </c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>
        <v>0</v>
      </c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x14ac:dyDescent="0.2">
      <c r="A287">
        <v>17</v>
      </c>
      <c r="B287">
        <v>1</v>
      </c>
      <c r="C287">
        <f>ROW(SmtRes!A632)</f>
        <v>632</v>
      </c>
      <c r="D287">
        <f>ROW(EtalonRes!A560)</f>
        <v>560</v>
      </c>
      <c r="E287" t="s">
        <v>271</v>
      </c>
      <c r="F287" t="s">
        <v>110</v>
      </c>
      <c r="G287" t="s">
        <v>267</v>
      </c>
      <c r="H287" t="s">
        <v>107</v>
      </c>
      <c r="I287">
        <f>ROUND(18.9/100,9)</f>
        <v>0.189</v>
      </c>
      <c r="J287">
        <v>0</v>
      </c>
      <c r="O287">
        <f t="shared" si="310"/>
        <v>2286.71</v>
      </c>
      <c r="P287">
        <f t="shared" si="311"/>
        <v>1991.39</v>
      </c>
      <c r="Q287">
        <f t="shared" si="312"/>
        <v>139.74</v>
      </c>
      <c r="R287">
        <f t="shared" si="313"/>
        <v>120.97</v>
      </c>
      <c r="S287">
        <f t="shared" si="314"/>
        <v>155.58000000000001</v>
      </c>
      <c r="T287">
        <f t="shared" si="315"/>
        <v>0</v>
      </c>
      <c r="U287">
        <f t="shared" si="316"/>
        <v>0.65204999999999991</v>
      </c>
      <c r="V287">
        <f t="shared" si="317"/>
        <v>0.29767500000000002</v>
      </c>
      <c r="W287">
        <f t="shared" si="318"/>
        <v>0</v>
      </c>
      <c r="X287">
        <f t="shared" si="319"/>
        <v>340.16</v>
      </c>
      <c r="Y287">
        <f t="shared" si="320"/>
        <v>207.41</v>
      </c>
      <c r="AA287">
        <v>42244845</v>
      </c>
      <c r="AB287">
        <f t="shared" si="321"/>
        <v>1763.0730000000001</v>
      </c>
      <c r="AC287">
        <f>ROUND(((ES287*6)),6)</f>
        <v>1677.78</v>
      </c>
      <c r="AD287">
        <f>ROUND(((((ET287*1.25*6))-((EU287*1.25*6)))+AE287),6)</f>
        <v>57.9</v>
      </c>
      <c r="AE287">
        <f>ROUND(((EU287*1.25*6)),6)</f>
        <v>21.3</v>
      </c>
      <c r="AF287">
        <f>ROUND(((EV287*1.15*6)),6)</f>
        <v>27.393000000000001</v>
      </c>
      <c r="AG287">
        <f t="shared" si="322"/>
        <v>0</v>
      </c>
      <c r="AH287">
        <f>((EW287*1.15*6))</f>
        <v>3.4499999999999997</v>
      </c>
      <c r="AI287">
        <f>((EX287*1.25*6))</f>
        <v>1.5750000000000002</v>
      </c>
      <c r="AJ287">
        <f t="shared" si="323"/>
        <v>0</v>
      </c>
      <c r="AK287">
        <v>291.32</v>
      </c>
      <c r="AL287">
        <v>279.63</v>
      </c>
      <c r="AM287">
        <v>7.72</v>
      </c>
      <c r="AN287">
        <v>2.84</v>
      </c>
      <c r="AO287">
        <v>3.97</v>
      </c>
      <c r="AP287">
        <v>0</v>
      </c>
      <c r="AQ287">
        <v>0.5</v>
      </c>
      <c r="AR287">
        <v>0.21</v>
      </c>
      <c r="AS287">
        <v>0</v>
      </c>
      <c r="AT287">
        <v>123</v>
      </c>
      <c r="AU287">
        <v>75</v>
      </c>
      <c r="AV287">
        <v>1</v>
      </c>
      <c r="AW287">
        <v>1</v>
      </c>
      <c r="AZ287">
        <v>1</v>
      </c>
      <c r="BA287">
        <v>30.05</v>
      </c>
      <c r="BB287">
        <v>12.77</v>
      </c>
      <c r="BC287">
        <v>6.28</v>
      </c>
      <c r="BD287" t="s">
        <v>3</v>
      </c>
      <c r="BE287" t="s">
        <v>3</v>
      </c>
      <c r="BF287" t="s">
        <v>3</v>
      </c>
      <c r="BG287" t="s">
        <v>3</v>
      </c>
      <c r="BH287">
        <v>0</v>
      </c>
      <c r="BI287">
        <v>1</v>
      </c>
      <c r="BJ287" t="s">
        <v>112</v>
      </c>
      <c r="BM287">
        <v>11001</v>
      </c>
      <c r="BN287">
        <v>0</v>
      </c>
      <c r="BO287" t="s">
        <v>110</v>
      </c>
      <c r="BP287">
        <v>1</v>
      </c>
      <c r="BQ287">
        <v>2</v>
      </c>
      <c r="BR287">
        <v>0</v>
      </c>
      <c r="BS287">
        <v>30.05</v>
      </c>
      <c r="BT287">
        <v>1</v>
      </c>
      <c r="BU287">
        <v>1</v>
      </c>
      <c r="BV287">
        <v>1</v>
      </c>
      <c r="BW287">
        <v>1</v>
      </c>
      <c r="BX287">
        <v>1</v>
      </c>
      <c r="BY287" t="s">
        <v>3</v>
      </c>
      <c r="BZ287">
        <v>123</v>
      </c>
      <c r="CA287">
        <v>75</v>
      </c>
      <c r="CE287">
        <v>0</v>
      </c>
      <c r="CF287">
        <v>0</v>
      </c>
      <c r="CG287">
        <v>0</v>
      </c>
      <c r="CM287">
        <v>0</v>
      </c>
      <c r="CN287" t="s">
        <v>575</v>
      </c>
      <c r="CO287">
        <v>0</v>
      </c>
      <c r="CP287">
        <f t="shared" si="324"/>
        <v>2286.71</v>
      </c>
      <c r="CQ287">
        <f t="shared" si="325"/>
        <v>10536.4584</v>
      </c>
      <c r="CR287">
        <f t="shared" si="326"/>
        <v>739.38299999999992</v>
      </c>
      <c r="CS287">
        <f t="shared" si="327"/>
        <v>640.06500000000005</v>
      </c>
      <c r="CT287">
        <f t="shared" si="328"/>
        <v>823.15965000000006</v>
      </c>
      <c r="CU287">
        <f t="shared" si="329"/>
        <v>0</v>
      </c>
      <c r="CV287">
        <f t="shared" si="330"/>
        <v>3.4499999999999997</v>
      </c>
      <c r="CW287">
        <f t="shared" si="331"/>
        <v>1.5750000000000002</v>
      </c>
      <c r="CX287">
        <f t="shared" si="332"/>
        <v>0</v>
      </c>
      <c r="CY287">
        <f t="shared" si="333"/>
        <v>340.15649999999999</v>
      </c>
      <c r="CZ287">
        <f t="shared" si="334"/>
        <v>207.41249999999999</v>
      </c>
      <c r="DC287" t="s">
        <v>3</v>
      </c>
      <c r="DD287" t="s">
        <v>268</v>
      </c>
      <c r="DE287" t="s">
        <v>269</v>
      </c>
      <c r="DF287" t="s">
        <v>269</v>
      </c>
      <c r="DG287" t="s">
        <v>270</v>
      </c>
      <c r="DH287" t="s">
        <v>3</v>
      </c>
      <c r="DI287" t="s">
        <v>270</v>
      </c>
      <c r="DJ287" t="s">
        <v>269</v>
      </c>
      <c r="DK287" t="s">
        <v>3</v>
      </c>
      <c r="DL287" t="s">
        <v>3</v>
      </c>
      <c r="DM287" t="s">
        <v>3</v>
      </c>
      <c r="DN287">
        <v>0</v>
      </c>
      <c r="DO287">
        <v>0</v>
      </c>
      <c r="DP287">
        <v>1</v>
      </c>
      <c r="DQ287">
        <v>1</v>
      </c>
      <c r="DU287">
        <v>1013</v>
      </c>
      <c r="DV287" t="s">
        <v>107</v>
      </c>
      <c r="DW287" t="s">
        <v>107</v>
      </c>
      <c r="DX287">
        <v>1</v>
      </c>
      <c r="EE287">
        <v>42018652</v>
      </c>
      <c r="EF287">
        <v>2</v>
      </c>
      <c r="EG287" t="s">
        <v>35</v>
      </c>
      <c r="EH287">
        <v>0</v>
      </c>
      <c r="EI287" t="s">
        <v>3</v>
      </c>
      <c r="EJ287">
        <v>1</v>
      </c>
      <c r="EK287">
        <v>11001</v>
      </c>
      <c r="EL287" t="s">
        <v>79</v>
      </c>
      <c r="EM287" t="s">
        <v>80</v>
      </c>
      <c r="EO287" t="s">
        <v>38</v>
      </c>
      <c r="EQ287">
        <v>0</v>
      </c>
      <c r="ER287">
        <v>291.32</v>
      </c>
      <c r="ES287">
        <v>279.63</v>
      </c>
      <c r="ET287">
        <v>7.72</v>
      </c>
      <c r="EU287">
        <v>2.84</v>
      </c>
      <c r="EV287">
        <v>3.97</v>
      </c>
      <c r="EW287">
        <v>0.5</v>
      </c>
      <c r="EX287">
        <v>0.21</v>
      </c>
      <c r="EY287">
        <v>0</v>
      </c>
      <c r="FQ287">
        <v>0</v>
      </c>
      <c r="FR287">
        <f t="shared" si="335"/>
        <v>0</v>
      </c>
      <c r="FS287">
        <v>0</v>
      </c>
      <c r="FX287">
        <v>123</v>
      </c>
      <c r="FY287">
        <v>75</v>
      </c>
      <c r="GA287" t="s">
        <v>3</v>
      </c>
      <c r="GD287">
        <v>1</v>
      </c>
      <c r="GF287">
        <v>1982400616</v>
      </c>
      <c r="GG287">
        <v>2</v>
      </c>
      <c r="GH287">
        <v>1</v>
      </c>
      <c r="GI287">
        <v>2</v>
      </c>
      <c r="GJ287">
        <v>0</v>
      </c>
      <c r="GK287">
        <v>0</v>
      </c>
      <c r="GL287">
        <f t="shared" si="336"/>
        <v>0</v>
      </c>
      <c r="GM287">
        <f t="shared" si="337"/>
        <v>2834.28</v>
      </c>
      <c r="GN287">
        <f t="shared" si="338"/>
        <v>2834.28</v>
      </c>
      <c r="GO287">
        <f t="shared" si="339"/>
        <v>0</v>
      </c>
      <c r="GP287">
        <f t="shared" si="340"/>
        <v>0</v>
      </c>
      <c r="GR287">
        <v>0</v>
      </c>
      <c r="GS287">
        <v>3</v>
      </c>
      <c r="GT287">
        <v>0</v>
      </c>
      <c r="GU287" t="s">
        <v>3</v>
      </c>
      <c r="GV287">
        <f t="shared" si="341"/>
        <v>0</v>
      </c>
      <c r="GW287">
        <v>1</v>
      </c>
      <c r="GX287">
        <f t="shared" si="342"/>
        <v>0</v>
      </c>
      <c r="HA287">
        <v>0</v>
      </c>
      <c r="HB287">
        <v>0</v>
      </c>
      <c r="HC287">
        <f t="shared" si="343"/>
        <v>0</v>
      </c>
      <c r="IK287">
        <v>0</v>
      </c>
    </row>
    <row r="288" spans="1:255" x14ac:dyDescent="0.2">
      <c r="A288" s="2">
        <v>17</v>
      </c>
      <c r="B288" s="2">
        <v>1</v>
      </c>
      <c r="C288" s="2">
        <f>ROW(SmtRes!A633)</f>
        <v>633</v>
      </c>
      <c r="D288" s="2">
        <f>ROW(EtalonRes!A561)</f>
        <v>561</v>
      </c>
      <c r="E288" s="2" t="s">
        <v>277</v>
      </c>
      <c r="F288" s="2" t="s">
        <v>303</v>
      </c>
      <c r="G288" s="2" t="s">
        <v>304</v>
      </c>
      <c r="H288" s="2" t="s">
        <v>195</v>
      </c>
      <c r="I288" s="2">
        <v>0</v>
      </c>
      <c r="J288" s="2">
        <v>0</v>
      </c>
      <c r="K288" s="2"/>
      <c r="L288" s="2"/>
      <c r="M288" s="2"/>
      <c r="N288" s="2"/>
      <c r="O288" s="2">
        <f t="shared" si="310"/>
        <v>0</v>
      </c>
      <c r="P288" s="2">
        <f t="shared" si="311"/>
        <v>0</v>
      </c>
      <c r="Q288" s="2">
        <f t="shared" si="312"/>
        <v>0</v>
      </c>
      <c r="R288" s="2">
        <f t="shared" si="313"/>
        <v>0</v>
      </c>
      <c r="S288" s="2">
        <f t="shared" si="314"/>
        <v>0</v>
      </c>
      <c r="T288" s="2">
        <f t="shared" si="315"/>
        <v>0</v>
      </c>
      <c r="U288" s="2">
        <f t="shared" si="316"/>
        <v>0</v>
      </c>
      <c r="V288" s="2">
        <f t="shared" si="317"/>
        <v>0</v>
      </c>
      <c r="W288" s="2">
        <f t="shared" si="318"/>
        <v>0</v>
      </c>
      <c r="X288" s="2">
        <f t="shared" si="319"/>
        <v>0</v>
      </c>
      <c r="Y288" s="2">
        <f t="shared" si="320"/>
        <v>0</v>
      </c>
      <c r="Z288" s="2"/>
      <c r="AA288" s="2">
        <v>42244862</v>
      </c>
      <c r="AB288" s="2">
        <f t="shared" si="321"/>
        <v>838.35</v>
      </c>
      <c r="AC288" s="2">
        <f t="shared" ref="AC288:AC293" si="344">ROUND((ES288),6)</f>
        <v>0</v>
      </c>
      <c r="AD288" s="2">
        <f t="shared" ref="AD288:AD293" si="345">ROUND(((((ET288*1.25))-((EU288*1.25)))+AE288),6)</f>
        <v>0</v>
      </c>
      <c r="AE288" s="2">
        <f t="shared" ref="AE288:AE293" si="346">ROUND(((EU288*1.25)),6)</f>
        <v>0</v>
      </c>
      <c r="AF288" s="2">
        <f t="shared" ref="AF288:AF293" si="347">ROUND(((EV288*1.15)),6)</f>
        <v>838.35</v>
      </c>
      <c r="AG288" s="2">
        <f t="shared" si="322"/>
        <v>0</v>
      </c>
      <c r="AH288" s="2">
        <f t="shared" ref="AH288:AH293" si="348">((EW288*1.15))</f>
        <v>111.78</v>
      </c>
      <c r="AI288" s="2">
        <f t="shared" ref="AI288:AI293" si="349">((EX288*1.25))</f>
        <v>0</v>
      </c>
      <c r="AJ288" s="2">
        <f t="shared" si="323"/>
        <v>0</v>
      </c>
      <c r="AK288" s="2">
        <v>729</v>
      </c>
      <c r="AL288" s="2">
        <v>0</v>
      </c>
      <c r="AM288" s="2">
        <v>0</v>
      </c>
      <c r="AN288" s="2">
        <v>0</v>
      </c>
      <c r="AO288" s="2">
        <v>729</v>
      </c>
      <c r="AP288" s="2">
        <v>0</v>
      </c>
      <c r="AQ288" s="2">
        <v>97.2</v>
      </c>
      <c r="AR288" s="2">
        <v>0</v>
      </c>
      <c r="AS288" s="2">
        <v>0</v>
      </c>
      <c r="AT288" s="2">
        <v>80</v>
      </c>
      <c r="AU288" s="2">
        <v>45</v>
      </c>
      <c r="AV288" s="2">
        <v>1</v>
      </c>
      <c r="AW288" s="2">
        <v>1</v>
      </c>
      <c r="AX288" s="2"/>
      <c r="AY288" s="2"/>
      <c r="AZ288" s="2">
        <v>1</v>
      </c>
      <c r="BA288" s="2">
        <v>27.29</v>
      </c>
      <c r="BB288" s="2">
        <v>1</v>
      </c>
      <c r="BC288" s="2">
        <v>1</v>
      </c>
      <c r="BD288" s="2" t="s">
        <v>3</v>
      </c>
      <c r="BE288" s="2" t="s">
        <v>3</v>
      </c>
      <c r="BF288" s="2" t="s">
        <v>3</v>
      </c>
      <c r="BG288" s="2" t="s">
        <v>3</v>
      </c>
      <c r="BH288" s="2">
        <v>0</v>
      </c>
      <c r="BI288" s="2">
        <v>1</v>
      </c>
      <c r="BJ288" s="2" t="s">
        <v>305</v>
      </c>
      <c r="BK288" s="2"/>
      <c r="BL288" s="2"/>
      <c r="BM288" s="2">
        <v>1003</v>
      </c>
      <c r="BN288" s="2">
        <v>0</v>
      </c>
      <c r="BO288" s="2" t="s">
        <v>303</v>
      </c>
      <c r="BP288" s="2">
        <v>1</v>
      </c>
      <c r="BQ288" s="2">
        <v>2</v>
      </c>
      <c r="BR288" s="2">
        <v>0</v>
      </c>
      <c r="BS288" s="2">
        <v>27.29</v>
      </c>
      <c r="BT288" s="2">
        <v>1</v>
      </c>
      <c r="BU288" s="2">
        <v>1</v>
      </c>
      <c r="BV288" s="2">
        <v>1</v>
      </c>
      <c r="BW288" s="2">
        <v>1</v>
      </c>
      <c r="BX288" s="2">
        <v>1</v>
      </c>
      <c r="BY288" s="2" t="s">
        <v>3</v>
      </c>
      <c r="BZ288" s="2">
        <v>80</v>
      </c>
      <c r="CA288" s="2">
        <v>45</v>
      </c>
      <c r="CB288" s="2"/>
      <c r="CC288" s="2"/>
      <c r="CD288" s="2"/>
      <c r="CE288" s="2">
        <v>0</v>
      </c>
      <c r="CF288" s="2">
        <v>0</v>
      </c>
      <c r="CG288" s="2">
        <v>0</v>
      </c>
      <c r="CH288" s="2"/>
      <c r="CI288" s="2"/>
      <c r="CJ288" s="2"/>
      <c r="CK288" s="2"/>
      <c r="CL288" s="2"/>
      <c r="CM288" s="2">
        <v>0</v>
      </c>
      <c r="CN288" s="2" t="s">
        <v>575</v>
      </c>
      <c r="CO288" s="2">
        <v>0</v>
      </c>
      <c r="CP288" s="2">
        <f t="shared" si="324"/>
        <v>0</v>
      </c>
      <c r="CQ288" s="2">
        <f t="shared" si="325"/>
        <v>0</v>
      </c>
      <c r="CR288" s="2">
        <f t="shared" si="326"/>
        <v>0</v>
      </c>
      <c r="CS288" s="2">
        <f t="shared" si="327"/>
        <v>0</v>
      </c>
      <c r="CT288" s="2">
        <f t="shared" si="328"/>
        <v>22878.571499999998</v>
      </c>
      <c r="CU288" s="2">
        <f t="shared" si="329"/>
        <v>0</v>
      </c>
      <c r="CV288" s="2">
        <f t="shared" si="330"/>
        <v>111.78</v>
      </c>
      <c r="CW288" s="2">
        <f t="shared" si="331"/>
        <v>0</v>
      </c>
      <c r="CX288" s="2">
        <f t="shared" si="332"/>
        <v>0</v>
      </c>
      <c r="CY288" s="2">
        <f t="shared" si="333"/>
        <v>0</v>
      </c>
      <c r="CZ288" s="2">
        <f t="shared" si="334"/>
        <v>0</v>
      </c>
      <c r="DA288" s="2"/>
      <c r="DB288" s="2"/>
      <c r="DC288" s="2" t="s">
        <v>3</v>
      </c>
      <c r="DD288" s="2" t="s">
        <v>3</v>
      </c>
      <c r="DE288" s="2" t="s">
        <v>33</v>
      </c>
      <c r="DF288" s="2" t="s">
        <v>33</v>
      </c>
      <c r="DG288" s="2" t="s">
        <v>34</v>
      </c>
      <c r="DH288" s="2" t="s">
        <v>3</v>
      </c>
      <c r="DI288" s="2" t="s">
        <v>34</v>
      </c>
      <c r="DJ288" s="2" t="s">
        <v>33</v>
      </c>
      <c r="DK288" s="2" t="s">
        <v>3</v>
      </c>
      <c r="DL288" s="2" t="s">
        <v>3</v>
      </c>
      <c r="DM288" s="2" t="s">
        <v>3</v>
      </c>
      <c r="DN288" s="2">
        <v>0</v>
      </c>
      <c r="DO288" s="2">
        <v>0</v>
      </c>
      <c r="DP288" s="2">
        <v>1</v>
      </c>
      <c r="DQ288" s="2">
        <v>1</v>
      </c>
      <c r="DR288" s="2"/>
      <c r="DS288" s="2"/>
      <c r="DT288" s="2"/>
      <c r="DU288" s="2">
        <v>1013</v>
      </c>
      <c r="DV288" s="2" t="s">
        <v>195</v>
      </c>
      <c r="DW288" s="2" t="s">
        <v>195</v>
      </c>
      <c r="DX288" s="2">
        <v>1</v>
      </c>
      <c r="DY288" s="2"/>
      <c r="DZ288" s="2"/>
      <c r="EA288" s="2"/>
      <c r="EB288" s="2"/>
      <c r="EC288" s="2"/>
      <c r="ED288" s="2"/>
      <c r="EE288" s="2">
        <v>42018627</v>
      </c>
      <c r="EF288" s="2">
        <v>2</v>
      </c>
      <c r="EG288" s="2" t="s">
        <v>35</v>
      </c>
      <c r="EH288" s="2">
        <v>0</v>
      </c>
      <c r="EI288" s="2" t="s">
        <v>3</v>
      </c>
      <c r="EJ288" s="2">
        <v>1</v>
      </c>
      <c r="EK288" s="2">
        <v>1003</v>
      </c>
      <c r="EL288" s="2" t="s">
        <v>197</v>
      </c>
      <c r="EM288" s="2" t="s">
        <v>198</v>
      </c>
      <c r="EN288" s="2"/>
      <c r="EO288" s="2" t="s">
        <v>38</v>
      </c>
      <c r="EP288" s="2"/>
      <c r="EQ288" s="2">
        <v>0</v>
      </c>
      <c r="ER288" s="2">
        <v>729</v>
      </c>
      <c r="ES288" s="2">
        <v>0</v>
      </c>
      <c r="ET288" s="2">
        <v>0</v>
      </c>
      <c r="EU288" s="2">
        <v>0</v>
      </c>
      <c r="EV288" s="2">
        <v>729</v>
      </c>
      <c r="EW288" s="2">
        <v>97.2</v>
      </c>
      <c r="EX288" s="2">
        <v>0</v>
      </c>
      <c r="EY288" s="2">
        <v>0</v>
      </c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>
        <v>0</v>
      </c>
      <c r="FR288" s="2">
        <f t="shared" si="335"/>
        <v>0</v>
      </c>
      <c r="FS288" s="2">
        <v>0</v>
      </c>
      <c r="FT288" s="2"/>
      <c r="FU288" s="2"/>
      <c r="FV288" s="2"/>
      <c r="FW288" s="2"/>
      <c r="FX288" s="2">
        <v>80</v>
      </c>
      <c r="FY288" s="2">
        <v>45</v>
      </c>
      <c r="FZ288" s="2"/>
      <c r="GA288" s="2" t="s">
        <v>3</v>
      </c>
      <c r="GB288" s="2"/>
      <c r="GC288" s="2"/>
      <c r="GD288" s="2">
        <v>1</v>
      </c>
      <c r="GE288" s="2"/>
      <c r="GF288" s="2">
        <v>-1145489683</v>
      </c>
      <c r="GG288" s="2">
        <v>2</v>
      </c>
      <c r="GH288" s="2">
        <v>1</v>
      </c>
      <c r="GI288" s="2">
        <v>2</v>
      </c>
      <c r="GJ288" s="2">
        <v>0</v>
      </c>
      <c r="GK288" s="2">
        <v>0</v>
      </c>
      <c r="GL288" s="2">
        <f t="shared" si="336"/>
        <v>0</v>
      </c>
      <c r="GM288" s="2">
        <f t="shared" si="337"/>
        <v>0</v>
      </c>
      <c r="GN288" s="2">
        <f t="shared" si="338"/>
        <v>0</v>
      </c>
      <c r="GO288" s="2">
        <f t="shared" si="339"/>
        <v>0</v>
      </c>
      <c r="GP288" s="2">
        <f t="shared" si="340"/>
        <v>0</v>
      </c>
      <c r="GQ288" s="2"/>
      <c r="GR288" s="2">
        <v>0</v>
      </c>
      <c r="GS288" s="2">
        <v>3</v>
      </c>
      <c r="GT288" s="2">
        <v>0</v>
      </c>
      <c r="GU288" s="2" t="s">
        <v>3</v>
      </c>
      <c r="GV288" s="2">
        <f t="shared" si="341"/>
        <v>0</v>
      </c>
      <c r="GW288" s="2">
        <v>1</v>
      </c>
      <c r="GX288" s="2">
        <f t="shared" si="342"/>
        <v>0</v>
      </c>
      <c r="GY288" s="2"/>
      <c r="GZ288" s="2"/>
      <c r="HA288" s="2">
        <v>0</v>
      </c>
      <c r="HB288" s="2">
        <v>0</v>
      </c>
      <c r="HC288" s="2">
        <f t="shared" si="343"/>
        <v>0</v>
      </c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>
        <v>0</v>
      </c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x14ac:dyDescent="0.2">
      <c r="A289">
        <v>17</v>
      </c>
      <c r="B289">
        <v>1</v>
      </c>
      <c r="C289">
        <f>ROW(SmtRes!A634)</f>
        <v>634</v>
      </c>
      <c r="D289">
        <f>ROW(EtalonRes!A562)</f>
        <v>562</v>
      </c>
      <c r="E289" t="s">
        <v>277</v>
      </c>
      <c r="F289" t="s">
        <v>303</v>
      </c>
      <c r="G289" t="s">
        <v>304</v>
      </c>
      <c r="H289" t="s">
        <v>195</v>
      </c>
      <c r="I289">
        <v>0</v>
      </c>
      <c r="J289">
        <v>0</v>
      </c>
      <c r="O289">
        <f t="shared" si="310"/>
        <v>0</v>
      </c>
      <c r="P289">
        <f t="shared" si="311"/>
        <v>0</v>
      </c>
      <c r="Q289">
        <f t="shared" si="312"/>
        <v>0</v>
      </c>
      <c r="R289">
        <f t="shared" si="313"/>
        <v>0</v>
      </c>
      <c r="S289">
        <f t="shared" si="314"/>
        <v>0</v>
      </c>
      <c r="T289">
        <f t="shared" si="315"/>
        <v>0</v>
      </c>
      <c r="U289">
        <f t="shared" si="316"/>
        <v>0</v>
      </c>
      <c r="V289">
        <f t="shared" si="317"/>
        <v>0</v>
      </c>
      <c r="W289">
        <f t="shared" si="318"/>
        <v>0</v>
      </c>
      <c r="X289">
        <f t="shared" si="319"/>
        <v>0</v>
      </c>
      <c r="Y289">
        <f t="shared" si="320"/>
        <v>0</v>
      </c>
      <c r="AA289">
        <v>42244845</v>
      </c>
      <c r="AB289">
        <f t="shared" si="321"/>
        <v>838.35</v>
      </c>
      <c r="AC289">
        <f t="shared" si="344"/>
        <v>0</v>
      </c>
      <c r="AD289">
        <f t="shared" si="345"/>
        <v>0</v>
      </c>
      <c r="AE289">
        <f t="shared" si="346"/>
        <v>0</v>
      </c>
      <c r="AF289">
        <f t="shared" si="347"/>
        <v>838.35</v>
      </c>
      <c r="AG289">
        <f t="shared" si="322"/>
        <v>0</v>
      </c>
      <c r="AH289">
        <f t="shared" si="348"/>
        <v>111.78</v>
      </c>
      <c r="AI289">
        <f t="shared" si="349"/>
        <v>0</v>
      </c>
      <c r="AJ289">
        <f t="shared" si="323"/>
        <v>0</v>
      </c>
      <c r="AK289">
        <v>729</v>
      </c>
      <c r="AL289">
        <v>0</v>
      </c>
      <c r="AM289">
        <v>0</v>
      </c>
      <c r="AN289">
        <v>0</v>
      </c>
      <c r="AO289">
        <v>729</v>
      </c>
      <c r="AP289">
        <v>0</v>
      </c>
      <c r="AQ289">
        <v>97.2</v>
      </c>
      <c r="AR289">
        <v>0</v>
      </c>
      <c r="AS289">
        <v>0</v>
      </c>
      <c r="AT289">
        <v>80</v>
      </c>
      <c r="AU289">
        <v>45</v>
      </c>
      <c r="AV289">
        <v>1</v>
      </c>
      <c r="AW289">
        <v>1</v>
      </c>
      <c r="AZ289">
        <v>1</v>
      </c>
      <c r="BA289">
        <v>30.05</v>
      </c>
      <c r="BB289">
        <v>1</v>
      </c>
      <c r="BC289">
        <v>1</v>
      </c>
      <c r="BD289" t="s">
        <v>3</v>
      </c>
      <c r="BE289" t="s">
        <v>3</v>
      </c>
      <c r="BF289" t="s">
        <v>3</v>
      </c>
      <c r="BG289" t="s">
        <v>3</v>
      </c>
      <c r="BH289">
        <v>0</v>
      </c>
      <c r="BI289">
        <v>1</v>
      </c>
      <c r="BJ289" t="s">
        <v>305</v>
      </c>
      <c r="BM289">
        <v>1003</v>
      </c>
      <c r="BN289">
        <v>0</v>
      </c>
      <c r="BO289" t="s">
        <v>303</v>
      </c>
      <c r="BP289">
        <v>1</v>
      </c>
      <c r="BQ289">
        <v>2</v>
      </c>
      <c r="BR289">
        <v>0</v>
      </c>
      <c r="BS289">
        <v>30.05</v>
      </c>
      <c r="BT289">
        <v>1</v>
      </c>
      <c r="BU289">
        <v>1</v>
      </c>
      <c r="BV289">
        <v>1</v>
      </c>
      <c r="BW289">
        <v>1</v>
      </c>
      <c r="BX289">
        <v>1</v>
      </c>
      <c r="BY289" t="s">
        <v>3</v>
      </c>
      <c r="BZ289">
        <v>80</v>
      </c>
      <c r="CA289">
        <v>45</v>
      </c>
      <c r="CE289">
        <v>0</v>
      </c>
      <c r="CF289">
        <v>0</v>
      </c>
      <c r="CG289">
        <v>0</v>
      </c>
      <c r="CM289">
        <v>0</v>
      </c>
      <c r="CN289" t="s">
        <v>575</v>
      </c>
      <c r="CO289">
        <v>0</v>
      </c>
      <c r="CP289">
        <f t="shared" si="324"/>
        <v>0</v>
      </c>
      <c r="CQ289">
        <f t="shared" si="325"/>
        <v>0</v>
      </c>
      <c r="CR289">
        <f t="shared" si="326"/>
        <v>0</v>
      </c>
      <c r="CS289">
        <f t="shared" si="327"/>
        <v>0</v>
      </c>
      <c r="CT289">
        <f t="shared" si="328"/>
        <v>25192.4175</v>
      </c>
      <c r="CU289">
        <f t="shared" si="329"/>
        <v>0</v>
      </c>
      <c r="CV289">
        <f t="shared" si="330"/>
        <v>111.78</v>
      </c>
      <c r="CW289">
        <f t="shared" si="331"/>
        <v>0</v>
      </c>
      <c r="CX289">
        <f t="shared" si="332"/>
        <v>0</v>
      </c>
      <c r="CY289">
        <f t="shared" si="333"/>
        <v>0</v>
      </c>
      <c r="CZ289">
        <f t="shared" si="334"/>
        <v>0</v>
      </c>
      <c r="DC289" t="s">
        <v>3</v>
      </c>
      <c r="DD289" t="s">
        <v>3</v>
      </c>
      <c r="DE289" t="s">
        <v>33</v>
      </c>
      <c r="DF289" t="s">
        <v>33</v>
      </c>
      <c r="DG289" t="s">
        <v>34</v>
      </c>
      <c r="DH289" t="s">
        <v>3</v>
      </c>
      <c r="DI289" t="s">
        <v>34</v>
      </c>
      <c r="DJ289" t="s">
        <v>33</v>
      </c>
      <c r="DK289" t="s">
        <v>3</v>
      </c>
      <c r="DL289" t="s">
        <v>3</v>
      </c>
      <c r="DM289" t="s">
        <v>3</v>
      </c>
      <c r="DN289">
        <v>0</v>
      </c>
      <c r="DO289">
        <v>0</v>
      </c>
      <c r="DP289">
        <v>1</v>
      </c>
      <c r="DQ289">
        <v>1</v>
      </c>
      <c r="DU289">
        <v>1013</v>
      </c>
      <c r="DV289" t="s">
        <v>195</v>
      </c>
      <c r="DW289" t="s">
        <v>195</v>
      </c>
      <c r="DX289">
        <v>1</v>
      </c>
      <c r="EE289">
        <v>42018627</v>
      </c>
      <c r="EF289">
        <v>2</v>
      </c>
      <c r="EG289" t="s">
        <v>35</v>
      </c>
      <c r="EH289">
        <v>0</v>
      </c>
      <c r="EI289" t="s">
        <v>3</v>
      </c>
      <c r="EJ289">
        <v>1</v>
      </c>
      <c r="EK289">
        <v>1003</v>
      </c>
      <c r="EL289" t="s">
        <v>197</v>
      </c>
      <c r="EM289" t="s">
        <v>198</v>
      </c>
      <c r="EO289" t="s">
        <v>38</v>
      </c>
      <c r="EQ289">
        <v>0</v>
      </c>
      <c r="ER289">
        <v>729</v>
      </c>
      <c r="ES289">
        <v>0</v>
      </c>
      <c r="ET289">
        <v>0</v>
      </c>
      <c r="EU289">
        <v>0</v>
      </c>
      <c r="EV289">
        <v>729</v>
      </c>
      <c r="EW289">
        <v>97.2</v>
      </c>
      <c r="EX289">
        <v>0</v>
      </c>
      <c r="EY289">
        <v>0</v>
      </c>
      <c r="FQ289">
        <v>0</v>
      </c>
      <c r="FR289">
        <f t="shared" si="335"/>
        <v>0</v>
      </c>
      <c r="FS289">
        <v>0</v>
      </c>
      <c r="FX289">
        <v>80</v>
      </c>
      <c r="FY289">
        <v>45</v>
      </c>
      <c r="GA289" t="s">
        <v>3</v>
      </c>
      <c r="GD289">
        <v>1</v>
      </c>
      <c r="GF289">
        <v>-1145489683</v>
      </c>
      <c r="GG289">
        <v>2</v>
      </c>
      <c r="GH289">
        <v>1</v>
      </c>
      <c r="GI289">
        <v>2</v>
      </c>
      <c r="GJ289">
        <v>0</v>
      </c>
      <c r="GK289">
        <v>0</v>
      </c>
      <c r="GL289">
        <f t="shared" si="336"/>
        <v>0</v>
      </c>
      <c r="GM289">
        <f t="shared" si="337"/>
        <v>0</v>
      </c>
      <c r="GN289">
        <f t="shared" si="338"/>
        <v>0</v>
      </c>
      <c r="GO289">
        <f t="shared" si="339"/>
        <v>0</v>
      </c>
      <c r="GP289">
        <f t="shared" si="340"/>
        <v>0</v>
      </c>
      <c r="GR289">
        <v>0</v>
      </c>
      <c r="GS289">
        <v>3</v>
      </c>
      <c r="GT289">
        <v>0</v>
      </c>
      <c r="GU289" t="s">
        <v>3</v>
      </c>
      <c r="GV289">
        <f t="shared" si="341"/>
        <v>0</v>
      </c>
      <c r="GW289">
        <v>1</v>
      </c>
      <c r="GX289">
        <f t="shared" si="342"/>
        <v>0</v>
      </c>
      <c r="HA289">
        <v>0</v>
      </c>
      <c r="HB289">
        <v>0</v>
      </c>
      <c r="HC289">
        <f t="shared" si="343"/>
        <v>0</v>
      </c>
      <c r="IK289">
        <v>0</v>
      </c>
    </row>
    <row r="290" spans="1:255" x14ac:dyDescent="0.2">
      <c r="A290" s="2">
        <v>17</v>
      </c>
      <c r="B290" s="2">
        <v>1</v>
      </c>
      <c r="C290" s="2">
        <f>ROW(SmtRes!A636)</f>
        <v>636</v>
      </c>
      <c r="D290" s="2">
        <f>ROW(EtalonRes!A564)</f>
        <v>564</v>
      </c>
      <c r="E290" s="2" t="s">
        <v>281</v>
      </c>
      <c r="F290" s="2" t="s">
        <v>306</v>
      </c>
      <c r="G290" s="2" t="s">
        <v>307</v>
      </c>
      <c r="H290" s="2" t="s">
        <v>308</v>
      </c>
      <c r="I290" s="2">
        <f>ROUND(18.9/100,9)</f>
        <v>0.189</v>
      </c>
      <c r="J290" s="2">
        <v>0</v>
      </c>
      <c r="K290" s="2"/>
      <c r="L290" s="2"/>
      <c r="M290" s="2"/>
      <c r="N290" s="2"/>
      <c r="O290" s="2">
        <f t="shared" si="310"/>
        <v>4097.54</v>
      </c>
      <c r="P290" s="2">
        <f t="shared" si="311"/>
        <v>2213.6999999999998</v>
      </c>
      <c r="Q290" s="2">
        <f t="shared" si="312"/>
        <v>0</v>
      </c>
      <c r="R290" s="2">
        <f t="shared" si="313"/>
        <v>0</v>
      </c>
      <c r="S290" s="2">
        <f t="shared" si="314"/>
        <v>1883.84</v>
      </c>
      <c r="T290" s="2">
        <f t="shared" si="315"/>
        <v>0</v>
      </c>
      <c r="U290" s="2">
        <f t="shared" si="316"/>
        <v>8.6940000000000008</v>
      </c>
      <c r="V290" s="2">
        <f t="shared" si="317"/>
        <v>0</v>
      </c>
      <c r="W290" s="2">
        <f t="shared" si="318"/>
        <v>0</v>
      </c>
      <c r="X290" s="2">
        <f t="shared" si="319"/>
        <v>2166.42</v>
      </c>
      <c r="Y290" s="2">
        <f t="shared" si="320"/>
        <v>1695.46</v>
      </c>
      <c r="Z290" s="2"/>
      <c r="AA290" s="2">
        <v>42244862</v>
      </c>
      <c r="AB290" s="2">
        <f t="shared" si="321"/>
        <v>2343.7399999999998</v>
      </c>
      <c r="AC290" s="2">
        <f t="shared" si="344"/>
        <v>1978.5</v>
      </c>
      <c r="AD290" s="2">
        <f t="shared" si="345"/>
        <v>0</v>
      </c>
      <c r="AE290" s="2">
        <f t="shared" si="346"/>
        <v>0</v>
      </c>
      <c r="AF290" s="2">
        <f t="shared" si="347"/>
        <v>365.24</v>
      </c>
      <c r="AG290" s="2">
        <f t="shared" si="322"/>
        <v>0</v>
      </c>
      <c r="AH290" s="2">
        <f t="shared" si="348"/>
        <v>46</v>
      </c>
      <c r="AI290" s="2">
        <f t="shared" si="349"/>
        <v>0</v>
      </c>
      <c r="AJ290" s="2">
        <f t="shared" si="323"/>
        <v>0</v>
      </c>
      <c r="AK290" s="2">
        <v>2296.1</v>
      </c>
      <c r="AL290" s="2">
        <v>1978.5</v>
      </c>
      <c r="AM290" s="2">
        <v>0</v>
      </c>
      <c r="AN290" s="2">
        <v>0</v>
      </c>
      <c r="AO290" s="2">
        <v>317.60000000000002</v>
      </c>
      <c r="AP290" s="2">
        <v>0</v>
      </c>
      <c r="AQ290" s="2">
        <v>40</v>
      </c>
      <c r="AR290" s="2">
        <v>0</v>
      </c>
      <c r="AS290" s="2">
        <v>0</v>
      </c>
      <c r="AT290" s="2">
        <v>115</v>
      </c>
      <c r="AU290" s="2">
        <v>90</v>
      </c>
      <c r="AV290" s="2">
        <v>1</v>
      </c>
      <c r="AW290" s="2">
        <v>1</v>
      </c>
      <c r="AX290" s="2"/>
      <c r="AY290" s="2"/>
      <c r="AZ290" s="2">
        <v>1</v>
      </c>
      <c r="BA290" s="2">
        <v>27.29</v>
      </c>
      <c r="BB290" s="2">
        <v>1</v>
      </c>
      <c r="BC290" s="2">
        <v>5.92</v>
      </c>
      <c r="BD290" s="2" t="s">
        <v>3</v>
      </c>
      <c r="BE290" s="2" t="s">
        <v>3</v>
      </c>
      <c r="BF290" s="2" t="s">
        <v>3</v>
      </c>
      <c r="BG290" s="2" t="s">
        <v>3</v>
      </c>
      <c r="BH290" s="2">
        <v>0</v>
      </c>
      <c r="BI290" s="2">
        <v>1</v>
      </c>
      <c r="BJ290" s="2" t="s">
        <v>309</v>
      </c>
      <c r="BK290" s="2"/>
      <c r="BL290" s="2"/>
      <c r="BM290" s="2">
        <v>47001</v>
      </c>
      <c r="BN290" s="2">
        <v>0</v>
      </c>
      <c r="BO290" s="2" t="s">
        <v>306</v>
      </c>
      <c r="BP290" s="2">
        <v>1</v>
      </c>
      <c r="BQ290" s="2">
        <v>2</v>
      </c>
      <c r="BR290" s="2">
        <v>0</v>
      </c>
      <c r="BS290" s="2">
        <v>27.29</v>
      </c>
      <c r="BT290" s="2">
        <v>1</v>
      </c>
      <c r="BU290" s="2">
        <v>1</v>
      </c>
      <c r="BV290" s="2">
        <v>1</v>
      </c>
      <c r="BW290" s="2">
        <v>1</v>
      </c>
      <c r="BX290" s="2">
        <v>1</v>
      </c>
      <c r="BY290" s="2" t="s">
        <v>3</v>
      </c>
      <c r="BZ290" s="2">
        <v>115</v>
      </c>
      <c r="CA290" s="2">
        <v>90</v>
      </c>
      <c r="CB290" s="2"/>
      <c r="CC290" s="2"/>
      <c r="CD290" s="2"/>
      <c r="CE290" s="2">
        <v>0</v>
      </c>
      <c r="CF290" s="2">
        <v>0</v>
      </c>
      <c r="CG290" s="2">
        <v>0</v>
      </c>
      <c r="CH290" s="2"/>
      <c r="CI290" s="2"/>
      <c r="CJ290" s="2"/>
      <c r="CK290" s="2"/>
      <c r="CL290" s="2"/>
      <c r="CM290" s="2">
        <v>0</v>
      </c>
      <c r="CN290" s="2" t="s">
        <v>575</v>
      </c>
      <c r="CO290" s="2">
        <v>0</v>
      </c>
      <c r="CP290" s="2">
        <f t="shared" si="324"/>
        <v>4097.54</v>
      </c>
      <c r="CQ290" s="2">
        <f t="shared" si="325"/>
        <v>11712.72</v>
      </c>
      <c r="CR290" s="2">
        <f t="shared" si="326"/>
        <v>0</v>
      </c>
      <c r="CS290" s="2">
        <f t="shared" si="327"/>
        <v>0</v>
      </c>
      <c r="CT290" s="2">
        <f t="shared" si="328"/>
        <v>9967.3996000000006</v>
      </c>
      <c r="CU290" s="2">
        <f t="shared" si="329"/>
        <v>0</v>
      </c>
      <c r="CV290" s="2">
        <f t="shared" si="330"/>
        <v>46</v>
      </c>
      <c r="CW290" s="2">
        <f t="shared" si="331"/>
        <v>0</v>
      </c>
      <c r="CX290" s="2">
        <f t="shared" si="332"/>
        <v>0</v>
      </c>
      <c r="CY290" s="2">
        <f t="shared" si="333"/>
        <v>2166.4159999999997</v>
      </c>
      <c r="CZ290" s="2">
        <f t="shared" si="334"/>
        <v>1695.4560000000001</v>
      </c>
      <c r="DA290" s="2"/>
      <c r="DB290" s="2"/>
      <c r="DC290" s="2" t="s">
        <v>3</v>
      </c>
      <c r="DD290" s="2" t="s">
        <v>3</v>
      </c>
      <c r="DE290" s="2" t="s">
        <v>33</v>
      </c>
      <c r="DF290" s="2" t="s">
        <v>33</v>
      </c>
      <c r="DG290" s="2" t="s">
        <v>34</v>
      </c>
      <c r="DH290" s="2" t="s">
        <v>3</v>
      </c>
      <c r="DI290" s="2" t="s">
        <v>34</v>
      </c>
      <c r="DJ290" s="2" t="s">
        <v>33</v>
      </c>
      <c r="DK290" s="2" t="s">
        <v>3</v>
      </c>
      <c r="DL290" s="2" t="s">
        <v>3</v>
      </c>
      <c r="DM290" s="2" t="s">
        <v>3</v>
      </c>
      <c r="DN290" s="2">
        <v>0</v>
      </c>
      <c r="DO290" s="2">
        <v>0</v>
      </c>
      <c r="DP290" s="2">
        <v>1</v>
      </c>
      <c r="DQ290" s="2">
        <v>1</v>
      </c>
      <c r="DR290" s="2"/>
      <c r="DS290" s="2"/>
      <c r="DT290" s="2"/>
      <c r="DU290" s="2">
        <v>1005</v>
      </c>
      <c r="DV290" s="2" t="s">
        <v>308</v>
      </c>
      <c r="DW290" s="2" t="s">
        <v>308</v>
      </c>
      <c r="DX290" s="2">
        <v>100</v>
      </c>
      <c r="DY290" s="2"/>
      <c r="DZ290" s="2"/>
      <c r="EA290" s="2"/>
      <c r="EB290" s="2"/>
      <c r="EC290" s="2"/>
      <c r="ED290" s="2"/>
      <c r="EE290" s="2">
        <v>42018720</v>
      </c>
      <c r="EF290" s="2">
        <v>2</v>
      </c>
      <c r="EG290" s="2" t="s">
        <v>35</v>
      </c>
      <c r="EH290" s="2">
        <v>0</v>
      </c>
      <c r="EI290" s="2" t="s">
        <v>3</v>
      </c>
      <c r="EJ290" s="2">
        <v>1</v>
      </c>
      <c r="EK290" s="2">
        <v>47001</v>
      </c>
      <c r="EL290" s="2" t="s">
        <v>310</v>
      </c>
      <c r="EM290" s="2" t="s">
        <v>311</v>
      </c>
      <c r="EN290" s="2"/>
      <c r="EO290" s="2" t="s">
        <v>38</v>
      </c>
      <c r="EP290" s="2"/>
      <c r="EQ290" s="2">
        <v>0</v>
      </c>
      <c r="ER290" s="2">
        <v>2296.1</v>
      </c>
      <c r="ES290" s="2">
        <v>1978.5</v>
      </c>
      <c r="ET290" s="2">
        <v>0</v>
      </c>
      <c r="EU290" s="2">
        <v>0</v>
      </c>
      <c r="EV290" s="2">
        <v>317.60000000000002</v>
      </c>
      <c r="EW290" s="2">
        <v>40</v>
      </c>
      <c r="EX290" s="2">
        <v>0</v>
      </c>
      <c r="EY290" s="2">
        <v>0</v>
      </c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>
        <v>0</v>
      </c>
      <c r="FR290" s="2">
        <f t="shared" si="335"/>
        <v>0</v>
      </c>
      <c r="FS290" s="2">
        <v>0</v>
      </c>
      <c r="FT290" s="2"/>
      <c r="FU290" s="2"/>
      <c r="FV290" s="2"/>
      <c r="FW290" s="2"/>
      <c r="FX290" s="2">
        <v>115</v>
      </c>
      <c r="FY290" s="2">
        <v>90</v>
      </c>
      <c r="FZ290" s="2"/>
      <c r="GA290" s="2" t="s">
        <v>3</v>
      </c>
      <c r="GB290" s="2"/>
      <c r="GC290" s="2"/>
      <c r="GD290" s="2">
        <v>1</v>
      </c>
      <c r="GE290" s="2"/>
      <c r="GF290" s="2">
        <v>-777845027</v>
      </c>
      <c r="GG290" s="2">
        <v>2</v>
      </c>
      <c r="GH290" s="2">
        <v>1</v>
      </c>
      <c r="GI290" s="2">
        <v>2</v>
      </c>
      <c r="GJ290" s="2">
        <v>0</v>
      </c>
      <c r="GK290" s="2">
        <v>0</v>
      </c>
      <c r="GL290" s="2">
        <f t="shared" si="336"/>
        <v>0</v>
      </c>
      <c r="GM290" s="2">
        <f t="shared" si="337"/>
        <v>7959.42</v>
      </c>
      <c r="GN290" s="2">
        <f t="shared" si="338"/>
        <v>7959.42</v>
      </c>
      <c r="GO290" s="2">
        <f t="shared" si="339"/>
        <v>0</v>
      </c>
      <c r="GP290" s="2">
        <f t="shared" si="340"/>
        <v>0</v>
      </c>
      <c r="GQ290" s="2"/>
      <c r="GR290" s="2">
        <v>0</v>
      </c>
      <c r="GS290" s="2">
        <v>3</v>
      </c>
      <c r="GT290" s="2">
        <v>0</v>
      </c>
      <c r="GU290" s="2" t="s">
        <v>3</v>
      </c>
      <c r="GV290" s="2">
        <f t="shared" si="341"/>
        <v>0</v>
      </c>
      <c r="GW290" s="2">
        <v>1</v>
      </c>
      <c r="GX290" s="2">
        <f t="shared" si="342"/>
        <v>0</v>
      </c>
      <c r="GY290" s="2"/>
      <c r="GZ290" s="2"/>
      <c r="HA290" s="2">
        <v>0</v>
      </c>
      <c r="HB290" s="2">
        <v>0</v>
      </c>
      <c r="HC290" s="2">
        <f t="shared" si="343"/>
        <v>0</v>
      </c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>
        <v>0</v>
      </c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x14ac:dyDescent="0.2">
      <c r="A291">
        <v>17</v>
      </c>
      <c r="B291">
        <v>1</v>
      </c>
      <c r="C291">
        <f>ROW(SmtRes!A638)</f>
        <v>638</v>
      </c>
      <c r="D291">
        <f>ROW(EtalonRes!A566)</f>
        <v>566</v>
      </c>
      <c r="E291" t="s">
        <v>281</v>
      </c>
      <c r="F291" t="s">
        <v>306</v>
      </c>
      <c r="G291" t="s">
        <v>307</v>
      </c>
      <c r="H291" t="s">
        <v>308</v>
      </c>
      <c r="I291">
        <f>ROUND(18.9/100,9)</f>
        <v>0.189</v>
      </c>
      <c r="J291">
        <v>0</v>
      </c>
      <c r="O291">
        <f t="shared" si="310"/>
        <v>4576</v>
      </c>
      <c r="P291">
        <f t="shared" si="311"/>
        <v>2501.64</v>
      </c>
      <c r="Q291">
        <f t="shared" si="312"/>
        <v>0</v>
      </c>
      <c r="R291">
        <f t="shared" si="313"/>
        <v>0</v>
      </c>
      <c r="S291">
        <f t="shared" si="314"/>
        <v>2074.36</v>
      </c>
      <c r="T291">
        <f t="shared" si="315"/>
        <v>0</v>
      </c>
      <c r="U291">
        <f t="shared" si="316"/>
        <v>8.6940000000000008</v>
      </c>
      <c r="V291">
        <f t="shared" si="317"/>
        <v>0</v>
      </c>
      <c r="W291">
        <f t="shared" si="318"/>
        <v>0</v>
      </c>
      <c r="X291">
        <f t="shared" si="319"/>
        <v>2385.5100000000002</v>
      </c>
      <c r="Y291">
        <f t="shared" si="320"/>
        <v>1866.92</v>
      </c>
      <c r="AA291">
        <v>42244845</v>
      </c>
      <c r="AB291">
        <f t="shared" si="321"/>
        <v>2343.7399999999998</v>
      </c>
      <c r="AC291">
        <f t="shared" si="344"/>
        <v>1978.5</v>
      </c>
      <c r="AD291">
        <f t="shared" si="345"/>
        <v>0</v>
      </c>
      <c r="AE291">
        <f t="shared" si="346"/>
        <v>0</v>
      </c>
      <c r="AF291">
        <f t="shared" si="347"/>
        <v>365.24</v>
      </c>
      <c r="AG291">
        <f t="shared" si="322"/>
        <v>0</v>
      </c>
      <c r="AH291">
        <f t="shared" si="348"/>
        <v>46</v>
      </c>
      <c r="AI291">
        <f t="shared" si="349"/>
        <v>0</v>
      </c>
      <c r="AJ291">
        <f t="shared" si="323"/>
        <v>0</v>
      </c>
      <c r="AK291">
        <v>2296.1</v>
      </c>
      <c r="AL291">
        <v>1978.5</v>
      </c>
      <c r="AM291">
        <v>0</v>
      </c>
      <c r="AN291">
        <v>0</v>
      </c>
      <c r="AO291">
        <v>317.60000000000002</v>
      </c>
      <c r="AP291">
        <v>0</v>
      </c>
      <c r="AQ291">
        <v>40</v>
      </c>
      <c r="AR291">
        <v>0</v>
      </c>
      <c r="AS291">
        <v>0</v>
      </c>
      <c r="AT291">
        <v>115</v>
      </c>
      <c r="AU291">
        <v>90</v>
      </c>
      <c r="AV291">
        <v>1</v>
      </c>
      <c r="AW291">
        <v>1</v>
      </c>
      <c r="AZ291">
        <v>1</v>
      </c>
      <c r="BA291">
        <v>30.05</v>
      </c>
      <c r="BB291">
        <v>1</v>
      </c>
      <c r="BC291">
        <v>6.69</v>
      </c>
      <c r="BD291" t="s">
        <v>3</v>
      </c>
      <c r="BE291" t="s">
        <v>3</v>
      </c>
      <c r="BF291" t="s">
        <v>3</v>
      </c>
      <c r="BG291" t="s">
        <v>3</v>
      </c>
      <c r="BH291">
        <v>0</v>
      </c>
      <c r="BI291">
        <v>1</v>
      </c>
      <c r="BJ291" t="s">
        <v>309</v>
      </c>
      <c r="BM291">
        <v>47001</v>
      </c>
      <c r="BN291">
        <v>0</v>
      </c>
      <c r="BO291" t="s">
        <v>306</v>
      </c>
      <c r="BP291">
        <v>1</v>
      </c>
      <c r="BQ291">
        <v>2</v>
      </c>
      <c r="BR291">
        <v>0</v>
      </c>
      <c r="BS291">
        <v>30.05</v>
      </c>
      <c r="BT291">
        <v>1</v>
      </c>
      <c r="BU291">
        <v>1</v>
      </c>
      <c r="BV291">
        <v>1</v>
      </c>
      <c r="BW291">
        <v>1</v>
      </c>
      <c r="BX291">
        <v>1</v>
      </c>
      <c r="BY291" t="s">
        <v>3</v>
      </c>
      <c r="BZ291">
        <v>115</v>
      </c>
      <c r="CA291">
        <v>90</v>
      </c>
      <c r="CE291">
        <v>0</v>
      </c>
      <c r="CF291">
        <v>0</v>
      </c>
      <c r="CG291">
        <v>0</v>
      </c>
      <c r="CM291">
        <v>0</v>
      </c>
      <c r="CN291" t="s">
        <v>575</v>
      </c>
      <c r="CO291">
        <v>0</v>
      </c>
      <c r="CP291">
        <f t="shared" si="324"/>
        <v>4576</v>
      </c>
      <c r="CQ291">
        <f t="shared" si="325"/>
        <v>13236.165000000001</v>
      </c>
      <c r="CR291">
        <f t="shared" si="326"/>
        <v>0</v>
      </c>
      <c r="CS291">
        <f t="shared" si="327"/>
        <v>0</v>
      </c>
      <c r="CT291">
        <f t="shared" si="328"/>
        <v>10975.462000000001</v>
      </c>
      <c r="CU291">
        <f t="shared" si="329"/>
        <v>0</v>
      </c>
      <c r="CV291">
        <f t="shared" si="330"/>
        <v>46</v>
      </c>
      <c r="CW291">
        <f t="shared" si="331"/>
        <v>0</v>
      </c>
      <c r="CX291">
        <f t="shared" si="332"/>
        <v>0</v>
      </c>
      <c r="CY291">
        <f t="shared" si="333"/>
        <v>2385.5140000000001</v>
      </c>
      <c r="CZ291">
        <f t="shared" si="334"/>
        <v>1866.9240000000002</v>
      </c>
      <c r="DC291" t="s">
        <v>3</v>
      </c>
      <c r="DD291" t="s">
        <v>3</v>
      </c>
      <c r="DE291" t="s">
        <v>33</v>
      </c>
      <c r="DF291" t="s">
        <v>33</v>
      </c>
      <c r="DG291" t="s">
        <v>34</v>
      </c>
      <c r="DH291" t="s">
        <v>3</v>
      </c>
      <c r="DI291" t="s">
        <v>34</v>
      </c>
      <c r="DJ291" t="s">
        <v>33</v>
      </c>
      <c r="DK291" t="s">
        <v>3</v>
      </c>
      <c r="DL291" t="s">
        <v>3</v>
      </c>
      <c r="DM291" t="s">
        <v>3</v>
      </c>
      <c r="DN291">
        <v>0</v>
      </c>
      <c r="DO291">
        <v>0</v>
      </c>
      <c r="DP291">
        <v>1</v>
      </c>
      <c r="DQ291">
        <v>1</v>
      </c>
      <c r="DU291">
        <v>1005</v>
      </c>
      <c r="DV291" t="s">
        <v>308</v>
      </c>
      <c r="DW291" t="s">
        <v>308</v>
      </c>
      <c r="DX291">
        <v>100</v>
      </c>
      <c r="EE291">
        <v>42018720</v>
      </c>
      <c r="EF291">
        <v>2</v>
      </c>
      <c r="EG291" t="s">
        <v>35</v>
      </c>
      <c r="EH291">
        <v>0</v>
      </c>
      <c r="EI291" t="s">
        <v>3</v>
      </c>
      <c r="EJ291">
        <v>1</v>
      </c>
      <c r="EK291">
        <v>47001</v>
      </c>
      <c r="EL291" t="s">
        <v>310</v>
      </c>
      <c r="EM291" t="s">
        <v>311</v>
      </c>
      <c r="EO291" t="s">
        <v>38</v>
      </c>
      <c r="EQ291">
        <v>0</v>
      </c>
      <c r="ER291">
        <v>2296.1</v>
      </c>
      <c r="ES291">
        <v>1978.5</v>
      </c>
      <c r="ET291">
        <v>0</v>
      </c>
      <c r="EU291">
        <v>0</v>
      </c>
      <c r="EV291">
        <v>317.60000000000002</v>
      </c>
      <c r="EW291">
        <v>40</v>
      </c>
      <c r="EX291">
        <v>0</v>
      </c>
      <c r="EY291">
        <v>0</v>
      </c>
      <c r="FQ291">
        <v>0</v>
      </c>
      <c r="FR291">
        <f t="shared" si="335"/>
        <v>0</v>
      </c>
      <c r="FS291">
        <v>0</v>
      </c>
      <c r="FX291">
        <v>115</v>
      </c>
      <c r="FY291">
        <v>90</v>
      </c>
      <c r="GA291" t="s">
        <v>3</v>
      </c>
      <c r="GD291">
        <v>1</v>
      </c>
      <c r="GF291">
        <v>-777845027</v>
      </c>
      <c r="GG291">
        <v>2</v>
      </c>
      <c r="GH291">
        <v>1</v>
      </c>
      <c r="GI291">
        <v>2</v>
      </c>
      <c r="GJ291">
        <v>0</v>
      </c>
      <c r="GK291">
        <v>0</v>
      </c>
      <c r="GL291">
        <f t="shared" si="336"/>
        <v>0</v>
      </c>
      <c r="GM291">
        <f t="shared" si="337"/>
        <v>8828.43</v>
      </c>
      <c r="GN291">
        <f t="shared" si="338"/>
        <v>8828.43</v>
      </c>
      <c r="GO291">
        <f t="shared" si="339"/>
        <v>0</v>
      </c>
      <c r="GP291">
        <f t="shared" si="340"/>
        <v>0</v>
      </c>
      <c r="GR291">
        <v>0</v>
      </c>
      <c r="GS291">
        <v>3</v>
      </c>
      <c r="GT291">
        <v>0</v>
      </c>
      <c r="GU291" t="s">
        <v>3</v>
      </c>
      <c r="GV291">
        <f t="shared" si="341"/>
        <v>0</v>
      </c>
      <c r="GW291">
        <v>1</v>
      </c>
      <c r="GX291">
        <f t="shared" si="342"/>
        <v>0</v>
      </c>
      <c r="HA291">
        <v>0</v>
      </c>
      <c r="HB291">
        <v>0</v>
      </c>
      <c r="HC291">
        <f t="shared" si="343"/>
        <v>0</v>
      </c>
      <c r="IK291">
        <v>0</v>
      </c>
    </row>
    <row r="292" spans="1:255" x14ac:dyDescent="0.2">
      <c r="A292" s="2">
        <v>17</v>
      </c>
      <c r="B292" s="2">
        <v>1</v>
      </c>
      <c r="C292" s="2">
        <f>ROW(SmtRes!A639)</f>
        <v>639</v>
      </c>
      <c r="D292" s="2">
        <f>ROW(EtalonRes!A567)</f>
        <v>567</v>
      </c>
      <c r="E292" s="2" t="s">
        <v>312</v>
      </c>
      <c r="F292" s="2" t="s">
        <v>313</v>
      </c>
      <c r="G292" s="2" t="s">
        <v>314</v>
      </c>
      <c r="H292" s="2" t="s">
        <v>315</v>
      </c>
      <c r="I292" s="2">
        <f>ROUND(18.9/1000,9)</f>
        <v>1.89E-2</v>
      </c>
      <c r="J292" s="2">
        <v>0</v>
      </c>
      <c r="K292" s="2"/>
      <c r="L292" s="2"/>
      <c r="M292" s="2"/>
      <c r="N292" s="2"/>
      <c r="O292" s="2">
        <f t="shared" si="310"/>
        <v>622.33000000000004</v>
      </c>
      <c r="P292" s="2">
        <f t="shared" si="311"/>
        <v>0</v>
      </c>
      <c r="Q292" s="2">
        <f t="shared" si="312"/>
        <v>0</v>
      </c>
      <c r="R292" s="2">
        <f t="shared" si="313"/>
        <v>0</v>
      </c>
      <c r="S292" s="2">
        <f t="shared" si="314"/>
        <v>622.33000000000004</v>
      </c>
      <c r="T292" s="2">
        <f t="shared" si="315"/>
        <v>0</v>
      </c>
      <c r="U292" s="2">
        <f t="shared" si="316"/>
        <v>2.6734049999999998</v>
      </c>
      <c r="V292" s="2">
        <f t="shared" si="317"/>
        <v>0</v>
      </c>
      <c r="W292" s="2">
        <f t="shared" si="318"/>
        <v>0</v>
      </c>
      <c r="X292" s="2">
        <f t="shared" si="319"/>
        <v>497.86</v>
      </c>
      <c r="Y292" s="2">
        <f t="shared" si="320"/>
        <v>280.05</v>
      </c>
      <c r="Z292" s="2"/>
      <c r="AA292" s="2">
        <v>42244862</v>
      </c>
      <c r="AB292" s="2">
        <f t="shared" si="321"/>
        <v>1206.5685000000001</v>
      </c>
      <c r="AC292" s="2">
        <f t="shared" si="344"/>
        <v>0</v>
      </c>
      <c r="AD292" s="2">
        <f t="shared" si="345"/>
        <v>0</v>
      </c>
      <c r="AE292" s="2">
        <f t="shared" si="346"/>
        <v>0</v>
      </c>
      <c r="AF292" s="2">
        <f t="shared" si="347"/>
        <v>1206.5685000000001</v>
      </c>
      <c r="AG292" s="2">
        <f t="shared" si="322"/>
        <v>0</v>
      </c>
      <c r="AH292" s="2">
        <f t="shared" si="348"/>
        <v>141.44999999999999</v>
      </c>
      <c r="AI292" s="2">
        <f t="shared" si="349"/>
        <v>0</v>
      </c>
      <c r="AJ292" s="2">
        <f t="shared" si="323"/>
        <v>0</v>
      </c>
      <c r="AK292" s="2">
        <v>1049.19</v>
      </c>
      <c r="AL292" s="2">
        <v>0</v>
      </c>
      <c r="AM292" s="2">
        <v>0</v>
      </c>
      <c r="AN292" s="2">
        <v>0</v>
      </c>
      <c r="AO292" s="2">
        <v>1049.19</v>
      </c>
      <c r="AP292" s="2">
        <v>0</v>
      </c>
      <c r="AQ292" s="2">
        <v>123</v>
      </c>
      <c r="AR292" s="2">
        <v>0</v>
      </c>
      <c r="AS292" s="2">
        <v>0</v>
      </c>
      <c r="AT292" s="2">
        <v>80</v>
      </c>
      <c r="AU292" s="2">
        <v>45</v>
      </c>
      <c r="AV292" s="2">
        <v>1</v>
      </c>
      <c r="AW292" s="2">
        <v>1</v>
      </c>
      <c r="AX292" s="2"/>
      <c r="AY292" s="2"/>
      <c r="AZ292" s="2">
        <v>1</v>
      </c>
      <c r="BA292" s="2">
        <v>27.29</v>
      </c>
      <c r="BB292" s="2">
        <v>1</v>
      </c>
      <c r="BC292" s="2">
        <v>1</v>
      </c>
      <c r="BD292" s="2" t="s">
        <v>3</v>
      </c>
      <c r="BE292" s="2" t="s">
        <v>3</v>
      </c>
      <c r="BF292" s="2" t="s">
        <v>3</v>
      </c>
      <c r="BG292" s="2" t="s">
        <v>3</v>
      </c>
      <c r="BH292" s="2">
        <v>0</v>
      </c>
      <c r="BI292" s="2">
        <v>1</v>
      </c>
      <c r="BJ292" s="2" t="s">
        <v>316</v>
      </c>
      <c r="BK292" s="2"/>
      <c r="BL292" s="2"/>
      <c r="BM292" s="2">
        <v>1006</v>
      </c>
      <c r="BN292" s="2">
        <v>0</v>
      </c>
      <c r="BO292" s="2" t="s">
        <v>313</v>
      </c>
      <c r="BP292" s="2">
        <v>1</v>
      </c>
      <c r="BQ292" s="2">
        <v>2</v>
      </c>
      <c r="BR292" s="2">
        <v>0</v>
      </c>
      <c r="BS292" s="2">
        <v>27.29</v>
      </c>
      <c r="BT292" s="2">
        <v>1</v>
      </c>
      <c r="BU292" s="2">
        <v>1</v>
      </c>
      <c r="BV292" s="2">
        <v>1</v>
      </c>
      <c r="BW292" s="2">
        <v>1</v>
      </c>
      <c r="BX292" s="2">
        <v>1</v>
      </c>
      <c r="BY292" s="2" t="s">
        <v>3</v>
      </c>
      <c r="BZ292" s="2">
        <v>80</v>
      </c>
      <c r="CA292" s="2">
        <v>45</v>
      </c>
      <c r="CB292" s="2"/>
      <c r="CC292" s="2"/>
      <c r="CD292" s="2"/>
      <c r="CE292" s="2">
        <v>0</v>
      </c>
      <c r="CF292" s="2">
        <v>0</v>
      </c>
      <c r="CG292" s="2">
        <v>0</v>
      </c>
      <c r="CH292" s="2"/>
      <c r="CI292" s="2"/>
      <c r="CJ292" s="2"/>
      <c r="CK292" s="2"/>
      <c r="CL292" s="2"/>
      <c r="CM292" s="2">
        <v>0</v>
      </c>
      <c r="CN292" s="2" t="s">
        <v>575</v>
      </c>
      <c r="CO292" s="2">
        <v>0</v>
      </c>
      <c r="CP292" s="2">
        <f t="shared" si="324"/>
        <v>622.33000000000004</v>
      </c>
      <c r="CQ292" s="2">
        <f t="shared" si="325"/>
        <v>0</v>
      </c>
      <c r="CR292" s="2">
        <f t="shared" si="326"/>
        <v>0</v>
      </c>
      <c r="CS292" s="2">
        <f t="shared" si="327"/>
        <v>0</v>
      </c>
      <c r="CT292" s="2">
        <f t="shared" si="328"/>
        <v>32927.254365000001</v>
      </c>
      <c r="CU292" s="2">
        <f t="shared" si="329"/>
        <v>0</v>
      </c>
      <c r="CV292" s="2">
        <f t="shared" si="330"/>
        <v>141.44999999999999</v>
      </c>
      <c r="CW292" s="2">
        <f t="shared" si="331"/>
        <v>0</v>
      </c>
      <c r="CX292" s="2">
        <f t="shared" si="332"/>
        <v>0</v>
      </c>
      <c r="CY292" s="2">
        <f t="shared" si="333"/>
        <v>497.86400000000003</v>
      </c>
      <c r="CZ292" s="2">
        <f t="shared" si="334"/>
        <v>280.04850000000005</v>
      </c>
      <c r="DA292" s="2"/>
      <c r="DB292" s="2"/>
      <c r="DC292" s="2" t="s">
        <v>3</v>
      </c>
      <c r="DD292" s="2" t="s">
        <v>3</v>
      </c>
      <c r="DE292" s="2" t="s">
        <v>33</v>
      </c>
      <c r="DF292" s="2" t="s">
        <v>33</v>
      </c>
      <c r="DG292" s="2" t="s">
        <v>34</v>
      </c>
      <c r="DH292" s="2" t="s">
        <v>3</v>
      </c>
      <c r="DI292" s="2" t="s">
        <v>34</v>
      </c>
      <c r="DJ292" s="2" t="s">
        <v>33</v>
      </c>
      <c r="DK292" s="2" t="s">
        <v>3</v>
      </c>
      <c r="DL292" s="2" t="s">
        <v>3</v>
      </c>
      <c r="DM292" s="2" t="s">
        <v>3</v>
      </c>
      <c r="DN292" s="2">
        <v>0</v>
      </c>
      <c r="DO292" s="2">
        <v>0</v>
      </c>
      <c r="DP292" s="2">
        <v>1</v>
      </c>
      <c r="DQ292" s="2">
        <v>1</v>
      </c>
      <c r="DR292" s="2"/>
      <c r="DS292" s="2"/>
      <c r="DT292" s="2"/>
      <c r="DU292" s="2">
        <v>1013</v>
      </c>
      <c r="DV292" s="2" t="s">
        <v>315</v>
      </c>
      <c r="DW292" s="2" t="s">
        <v>315</v>
      </c>
      <c r="DX292" s="2">
        <v>1</v>
      </c>
      <c r="DY292" s="2"/>
      <c r="DZ292" s="2"/>
      <c r="EA292" s="2"/>
      <c r="EB292" s="2"/>
      <c r="EC292" s="2"/>
      <c r="ED292" s="2"/>
      <c r="EE292" s="2">
        <v>42018629</v>
      </c>
      <c r="EF292" s="2">
        <v>2</v>
      </c>
      <c r="EG292" s="2" t="s">
        <v>35</v>
      </c>
      <c r="EH292" s="2">
        <v>0</v>
      </c>
      <c r="EI292" s="2" t="s">
        <v>3</v>
      </c>
      <c r="EJ292" s="2">
        <v>1</v>
      </c>
      <c r="EK292" s="2">
        <v>1006</v>
      </c>
      <c r="EL292" s="2" t="s">
        <v>317</v>
      </c>
      <c r="EM292" s="2" t="s">
        <v>198</v>
      </c>
      <c r="EN292" s="2"/>
      <c r="EO292" s="2" t="s">
        <v>38</v>
      </c>
      <c r="EP292" s="2"/>
      <c r="EQ292" s="2">
        <v>0</v>
      </c>
      <c r="ER292" s="2">
        <v>1049.19</v>
      </c>
      <c r="ES292" s="2">
        <v>0</v>
      </c>
      <c r="ET292" s="2">
        <v>0</v>
      </c>
      <c r="EU292" s="2">
        <v>0</v>
      </c>
      <c r="EV292" s="2">
        <v>1049.19</v>
      </c>
      <c r="EW292" s="2">
        <v>123</v>
      </c>
      <c r="EX292" s="2">
        <v>0</v>
      </c>
      <c r="EY292" s="2">
        <v>0</v>
      </c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>
        <v>0</v>
      </c>
      <c r="FR292" s="2">
        <f t="shared" si="335"/>
        <v>0</v>
      </c>
      <c r="FS292" s="2">
        <v>0</v>
      </c>
      <c r="FT292" s="2"/>
      <c r="FU292" s="2"/>
      <c r="FV292" s="2"/>
      <c r="FW292" s="2"/>
      <c r="FX292" s="2">
        <v>80</v>
      </c>
      <c r="FY292" s="2">
        <v>45</v>
      </c>
      <c r="FZ292" s="2"/>
      <c r="GA292" s="2" t="s">
        <v>3</v>
      </c>
      <c r="GB292" s="2"/>
      <c r="GC292" s="2"/>
      <c r="GD292" s="2">
        <v>1</v>
      </c>
      <c r="GE292" s="2"/>
      <c r="GF292" s="2">
        <v>-2123849784</v>
      </c>
      <c r="GG292" s="2">
        <v>2</v>
      </c>
      <c r="GH292" s="2">
        <v>1</v>
      </c>
      <c r="GI292" s="2">
        <v>2</v>
      </c>
      <c r="GJ292" s="2">
        <v>0</v>
      </c>
      <c r="GK292" s="2">
        <v>0</v>
      </c>
      <c r="GL292" s="2">
        <f t="shared" si="336"/>
        <v>0</v>
      </c>
      <c r="GM292" s="2">
        <f t="shared" si="337"/>
        <v>1400.24</v>
      </c>
      <c r="GN292" s="2">
        <f t="shared" si="338"/>
        <v>1400.24</v>
      </c>
      <c r="GO292" s="2">
        <f t="shared" si="339"/>
        <v>0</v>
      </c>
      <c r="GP292" s="2">
        <f t="shared" si="340"/>
        <v>0</v>
      </c>
      <c r="GQ292" s="2"/>
      <c r="GR292" s="2">
        <v>0</v>
      </c>
      <c r="GS292" s="2">
        <v>3</v>
      </c>
      <c r="GT292" s="2">
        <v>0</v>
      </c>
      <c r="GU292" s="2" t="s">
        <v>3</v>
      </c>
      <c r="GV292" s="2">
        <f t="shared" si="341"/>
        <v>0</v>
      </c>
      <c r="GW292" s="2">
        <v>1</v>
      </c>
      <c r="GX292" s="2">
        <f t="shared" si="342"/>
        <v>0</v>
      </c>
      <c r="GY292" s="2"/>
      <c r="GZ292" s="2"/>
      <c r="HA292" s="2">
        <v>0</v>
      </c>
      <c r="HB292" s="2">
        <v>0</v>
      </c>
      <c r="HC292" s="2">
        <f t="shared" si="343"/>
        <v>0</v>
      </c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>
        <v>0</v>
      </c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x14ac:dyDescent="0.2">
      <c r="A293">
        <v>17</v>
      </c>
      <c r="B293">
        <v>1</v>
      </c>
      <c r="C293">
        <f>ROW(SmtRes!A640)</f>
        <v>640</v>
      </c>
      <c r="D293">
        <f>ROW(EtalonRes!A568)</f>
        <v>568</v>
      </c>
      <c r="E293" t="s">
        <v>312</v>
      </c>
      <c r="F293" t="s">
        <v>313</v>
      </c>
      <c r="G293" t="s">
        <v>314</v>
      </c>
      <c r="H293" t="s">
        <v>315</v>
      </c>
      <c r="I293">
        <f>ROUND(18.9/1000,9)</f>
        <v>1.89E-2</v>
      </c>
      <c r="J293">
        <v>0</v>
      </c>
      <c r="O293">
        <f t="shared" si="310"/>
        <v>685.26</v>
      </c>
      <c r="P293">
        <f t="shared" si="311"/>
        <v>0</v>
      </c>
      <c r="Q293">
        <f t="shared" si="312"/>
        <v>0</v>
      </c>
      <c r="R293">
        <f t="shared" si="313"/>
        <v>0</v>
      </c>
      <c r="S293">
        <f t="shared" si="314"/>
        <v>685.26</v>
      </c>
      <c r="T293">
        <f t="shared" si="315"/>
        <v>0</v>
      </c>
      <c r="U293">
        <f t="shared" si="316"/>
        <v>2.6734049999999998</v>
      </c>
      <c r="V293">
        <f t="shared" si="317"/>
        <v>0</v>
      </c>
      <c r="W293">
        <f t="shared" si="318"/>
        <v>0</v>
      </c>
      <c r="X293">
        <f t="shared" si="319"/>
        <v>548.21</v>
      </c>
      <c r="Y293">
        <f t="shared" si="320"/>
        <v>308.37</v>
      </c>
      <c r="AA293">
        <v>42244845</v>
      </c>
      <c r="AB293">
        <f t="shared" si="321"/>
        <v>1206.5685000000001</v>
      </c>
      <c r="AC293">
        <f t="shared" si="344"/>
        <v>0</v>
      </c>
      <c r="AD293">
        <f t="shared" si="345"/>
        <v>0</v>
      </c>
      <c r="AE293">
        <f t="shared" si="346"/>
        <v>0</v>
      </c>
      <c r="AF293">
        <f t="shared" si="347"/>
        <v>1206.5685000000001</v>
      </c>
      <c r="AG293">
        <f t="shared" si="322"/>
        <v>0</v>
      </c>
      <c r="AH293">
        <f t="shared" si="348"/>
        <v>141.44999999999999</v>
      </c>
      <c r="AI293">
        <f t="shared" si="349"/>
        <v>0</v>
      </c>
      <c r="AJ293">
        <f t="shared" si="323"/>
        <v>0</v>
      </c>
      <c r="AK293">
        <v>1049.19</v>
      </c>
      <c r="AL293">
        <v>0</v>
      </c>
      <c r="AM293">
        <v>0</v>
      </c>
      <c r="AN293">
        <v>0</v>
      </c>
      <c r="AO293">
        <v>1049.19</v>
      </c>
      <c r="AP293">
        <v>0</v>
      </c>
      <c r="AQ293">
        <v>123</v>
      </c>
      <c r="AR293">
        <v>0</v>
      </c>
      <c r="AS293">
        <v>0</v>
      </c>
      <c r="AT293">
        <v>80</v>
      </c>
      <c r="AU293">
        <v>45</v>
      </c>
      <c r="AV293">
        <v>1</v>
      </c>
      <c r="AW293">
        <v>1</v>
      </c>
      <c r="AZ293">
        <v>1</v>
      </c>
      <c r="BA293">
        <v>30.05</v>
      </c>
      <c r="BB293">
        <v>1</v>
      </c>
      <c r="BC293">
        <v>1</v>
      </c>
      <c r="BD293" t="s">
        <v>3</v>
      </c>
      <c r="BE293" t="s">
        <v>3</v>
      </c>
      <c r="BF293" t="s">
        <v>3</v>
      </c>
      <c r="BG293" t="s">
        <v>3</v>
      </c>
      <c r="BH293">
        <v>0</v>
      </c>
      <c r="BI293">
        <v>1</v>
      </c>
      <c r="BJ293" t="s">
        <v>316</v>
      </c>
      <c r="BM293">
        <v>1006</v>
      </c>
      <c r="BN293">
        <v>0</v>
      </c>
      <c r="BO293" t="s">
        <v>313</v>
      </c>
      <c r="BP293">
        <v>1</v>
      </c>
      <c r="BQ293">
        <v>2</v>
      </c>
      <c r="BR293">
        <v>0</v>
      </c>
      <c r="BS293">
        <v>30.05</v>
      </c>
      <c r="BT293">
        <v>1</v>
      </c>
      <c r="BU293">
        <v>1</v>
      </c>
      <c r="BV293">
        <v>1</v>
      </c>
      <c r="BW293">
        <v>1</v>
      </c>
      <c r="BX293">
        <v>1</v>
      </c>
      <c r="BY293" t="s">
        <v>3</v>
      </c>
      <c r="BZ293">
        <v>80</v>
      </c>
      <c r="CA293">
        <v>45</v>
      </c>
      <c r="CE293">
        <v>0</v>
      </c>
      <c r="CF293">
        <v>0</v>
      </c>
      <c r="CG293">
        <v>0</v>
      </c>
      <c r="CM293">
        <v>0</v>
      </c>
      <c r="CN293" t="s">
        <v>575</v>
      </c>
      <c r="CO293">
        <v>0</v>
      </c>
      <c r="CP293">
        <f t="shared" si="324"/>
        <v>685.26</v>
      </c>
      <c r="CQ293">
        <f t="shared" si="325"/>
        <v>0</v>
      </c>
      <c r="CR293">
        <f t="shared" si="326"/>
        <v>0</v>
      </c>
      <c r="CS293">
        <f t="shared" si="327"/>
        <v>0</v>
      </c>
      <c r="CT293">
        <f t="shared" si="328"/>
        <v>36257.383425</v>
      </c>
      <c r="CU293">
        <f t="shared" si="329"/>
        <v>0</v>
      </c>
      <c r="CV293">
        <f t="shared" si="330"/>
        <v>141.44999999999999</v>
      </c>
      <c r="CW293">
        <f t="shared" si="331"/>
        <v>0</v>
      </c>
      <c r="CX293">
        <f t="shared" si="332"/>
        <v>0</v>
      </c>
      <c r="CY293">
        <f t="shared" si="333"/>
        <v>548.20800000000008</v>
      </c>
      <c r="CZ293">
        <f t="shared" si="334"/>
        <v>308.36700000000002</v>
      </c>
      <c r="DC293" t="s">
        <v>3</v>
      </c>
      <c r="DD293" t="s">
        <v>3</v>
      </c>
      <c r="DE293" t="s">
        <v>33</v>
      </c>
      <c r="DF293" t="s">
        <v>33</v>
      </c>
      <c r="DG293" t="s">
        <v>34</v>
      </c>
      <c r="DH293" t="s">
        <v>3</v>
      </c>
      <c r="DI293" t="s">
        <v>34</v>
      </c>
      <c r="DJ293" t="s">
        <v>33</v>
      </c>
      <c r="DK293" t="s">
        <v>3</v>
      </c>
      <c r="DL293" t="s">
        <v>3</v>
      </c>
      <c r="DM293" t="s">
        <v>3</v>
      </c>
      <c r="DN293">
        <v>0</v>
      </c>
      <c r="DO293">
        <v>0</v>
      </c>
      <c r="DP293">
        <v>1</v>
      </c>
      <c r="DQ293">
        <v>1</v>
      </c>
      <c r="DU293">
        <v>1013</v>
      </c>
      <c r="DV293" t="s">
        <v>315</v>
      </c>
      <c r="DW293" t="s">
        <v>315</v>
      </c>
      <c r="DX293">
        <v>1</v>
      </c>
      <c r="EE293">
        <v>42018629</v>
      </c>
      <c r="EF293">
        <v>2</v>
      </c>
      <c r="EG293" t="s">
        <v>35</v>
      </c>
      <c r="EH293">
        <v>0</v>
      </c>
      <c r="EI293" t="s">
        <v>3</v>
      </c>
      <c r="EJ293">
        <v>1</v>
      </c>
      <c r="EK293">
        <v>1006</v>
      </c>
      <c r="EL293" t="s">
        <v>317</v>
      </c>
      <c r="EM293" t="s">
        <v>198</v>
      </c>
      <c r="EO293" t="s">
        <v>38</v>
      </c>
      <c r="EQ293">
        <v>0</v>
      </c>
      <c r="ER293">
        <v>1049.19</v>
      </c>
      <c r="ES293">
        <v>0</v>
      </c>
      <c r="ET293">
        <v>0</v>
      </c>
      <c r="EU293">
        <v>0</v>
      </c>
      <c r="EV293">
        <v>1049.19</v>
      </c>
      <c r="EW293">
        <v>123</v>
      </c>
      <c r="EX293">
        <v>0</v>
      </c>
      <c r="EY293">
        <v>0</v>
      </c>
      <c r="FQ293">
        <v>0</v>
      </c>
      <c r="FR293">
        <f t="shared" si="335"/>
        <v>0</v>
      </c>
      <c r="FS293">
        <v>0</v>
      </c>
      <c r="FX293">
        <v>80</v>
      </c>
      <c r="FY293">
        <v>45</v>
      </c>
      <c r="GA293" t="s">
        <v>3</v>
      </c>
      <c r="GD293">
        <v>1</v>
      </c>
      <c r="GF293">
        <v>-2123849784</v>
      </c>
      <c r="GG293">
        <v>2</v>
      </c>
      <c r="GH293">
        <v>1</v>
      </c>
      <c r="GI293">
        <v>2</v>
      </c>
      <c r="GJ293">
        <v>0</v>
      </c>
      <c r="GK293">
        <v>0</v>
      </c>
      <c r="GL293">
        <f t="shared" si="336"/>
        <v>0</v>
      </c>
      <c r="GM293">
        <f t="shared" si="337"/>
        <v>1541.84</v>
      </c>
      <c r="GN293">
        <f t="shared" si="338"/>
        <v>1541.84</v>
      </c>
      <c r="GO293">
        <f t="shared" si="339"/>
        <v>0</v>
      </c>
      <c r="GP293">
        <f t="shared" si="340"/>
        <v>0</v>
      </c>
      <c r="GR293">
        <v>0</v>
      </c>
      <c r="GS293">
        <v>3</v>
      </c>
      <c r="GT293">
        <v>0</v>
      </c>
      <c r="GU293" t="s">
        <v>3</v>
      </c>
      <c r="GV293">
        <f t="shared" si="341"/>
        <v>0</v>
      </c>
      <c r="GW293">
        <v>1</v>
      </c>
      <c r="GX293">
        <f t="shared" si="342"/>
        <v>0</v>
      </c>
      <c r="HA293">
        <v>0</v>
      </c>
      <c r="HB293">
        <v>0</v>
      </c>
      <c r="HC293">
        <f t="shared" si="343"/>
        <v>0</v>
      </c>
      <c r="IK293">
        <v>0</v>
      </c>
    </row>
    <row r="295" spans="1:255" x14ac:dyDescent="0.2">
      <c r="A295" s="3">
        <v>51</v>
      </c>
      <c r="B295" s="3">
        <f>B216</f>
        <v>1</v>
      </c>
      <c r="C295" s="3">
        <f>A216</f>
        <v>4</v>
      </c>
      <c r="D295" s="3">
        <f>ROW(A216)</f>
        <v>216</v>
      </c>
      <c r="E295" s="3"/>
      <c r="F295" s="3" t="str">
        <f>IF(F216&lt;&gt;"",F216,"")</f>
        <v>Новый раздел</v>
      </c>
      <c r="G295" s="3" t="str">
        <f>IF(G216&lt;&gt;"",G216,"")</f>
        <v>Газоны</v>
      </c>
      <c r="H295" s="3">
        <v>0</v>
      </c>
      <c r="I295" s="3"/>
      <c r="J295" s="3"/>
      <c r="K295" s="3"/>
      <c r="L295" s="3"/>
      <c r="M295" s="3"/>
      <c r="N295" s="3"/>
      <c r="O295" s="3">
        <f t="shared" ref="O295:T295" si="350">ROUND(AB295,2)</f>
        <v>65333.08</v>
      </c>
      <c r="P295" s="3">
        <f t="shared" si="350"/>
        <v>41316.61</v>
      </c>
      <c r="Q295" s="3">
        <f t="shared" si="350"/>
        <v>1737.33</v>
      </c>
      <c r="R295" s="3">
        <f t="shared" si="350"/>
        <v>787.54</v>
      </c>
      <c r="S295" s="3">
        <f t="shared" si="350"/>
        <v>22279.14</v>
      </c>
      <c r="T295" s="3">
        <f t="shared" si="350"/>
        <v>0</v>
      </c>
      <c r="U295" s="3">
        <f>AH295</f>
        <v>94.830512249999984</v>
      </c>
      <c r="V295" s="3">
        <f>AI295</f>
        <v>2.4285975</v>
      </c>
      <c r="W295" s="3">
        <f>ROUND(AJ295,2)</f>
        <v>67.63</v>
      </c>
      <c r="X295" s="3">
        <f>ROUND(AK295,2)</f>
        <v>24058.75</v>
      </c>
      <c r="Y295" s="3">
        <f>ROUND(AL295,2)</f>
        <v>15314.66</v>
      </c>
      <c r="Z295" s="3"/>
      <c r="AA295" s="3"/>
      <c r="AB295" s="3">
        <f>ROUND(SUMIF(AA220:AA293,"=42244862",O220:O293),2)</f>
        <v>65333.08</v>
      </c>
      <c r="AC295" s="3">
        <f>ROUND(SUMIF(AA220:AA293,"=42244862",P220:P293),2)</f>
        <v>41316.61</v>
      </c>
      <c r="AD295" s="3">
        <f>ROUND(SUMIF(AA220:AA293,"=42244862",Q220:Q293),2)</f>
        <v>1737.33</v>
      </c>
      <c r="AE295" s="3">
        <f>ROUND(SUMIF(AA220:AA293,"=42244862",R220:R293),2)</f>
        <v>787.54</v>
      </c>
      <c r="AF295" s="3">
        <f>ROUND(SUMIF(AA220:AA293,"=42244862",S220:S293),2)</f>
        <v>22279.14</v>
      </c>
      <c r="AG295" s="3">
        <f>ROUND(SUMIF(AA220:AA293,"=42244862",T220:T293),2)</f>
        <v>0</v>
      </c>
      <c r="AH295" s="3">
        <f>SUMIF(AA220:AA293,"=42244862",U220:U293)</f>
        <v>94.830512249999984</v>
      </c>
      <c r="AI295" s="3">
        <f>SUMIF(AA220:AA293,"=42244862",V220:V293)</f>
        <v>2.4285975</v>
      </c>
      <c r="AJ295" s="3">
        <f>ROUND(SUMIF(AA220:AA293,"=42244862",W220:W293),2)</f>
        <v>67.63</v>
      </c>
      <c r="AK295" s="3">
        <f>ROUND(SUMIF(AA220:AA293,"=42244862",X220:X293),2)</f>
        <v>24058.75</v>
      </c>
      <c r="AL295" s="3">
        <f>ROUND(SUMIF(AA220:AA293,"=42244862",Y220:Y293),2)</f>
        <v>15314.66</v>
      </c>
      <c r="AM295" s="3"/>
      <c r="AN295" s="3"/>
      <c r="AO295" s="3">
        <f t="shared" ref="AO295:BC295" si="351">ROUND(BX295,2)</f>
        <v>0</v>
      </c>
      <c r="AP295" s="3">
        <f t="shared" si="351"/>
        <v>0</v>
      </c>
      <c r="AQ295" s="3">
        <f t="shared" si="351"/>
        <v>0</v>
      </c>
      <c r="AR295" s="3">
        <f t="shared" si="351"/>
        <v>104706.49</v>
      </c>
      <c r="AS295" s="3">
        <f t="shared" si="351"/>
        <v>104706.49</v>
      </c>
      <c r="AT295" s="3">
        <f t="shared" si="351"/>
        <v>0</v>
      </c>
      <c r="AU295" s="3">
        <f t="shared" si="351"/>
        <v>0</v>
      </c>
      <c r="AV295" s="3">
        <f t="shared" si="351"/>
        <v>41316.61</v>
      </c>
      <c r="AW295" s="3">
        <f t="shared" si="351"/>
        <v>41316.61</v>
      </c>
      <c r="AX295" s="3">
        <f t="shared" si="351"/>
        <v>0</v>
      </c>
      <c r="AY295" s="3">
        <f t="shared" si="351"/>
        <v>41316.61</v>
      </c>
      <c r="AZ295" s="3">
        <f t="shared" si="351"/>
        <v>0</v>
      </c>
      <c r="BA295" s="3">
        <f t="shared" si="351"/>
        <v>0</v>
      </c>
      <c r="BB295" s="3">
        <f t="shared" si="351"/>
        <v>0</v>
      </c>
      <c r="BC295" s="3">
        <f t="shared" si="351"/>
        <v>0</v>
      </c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>
        <f>ROUND(SUMIF(AA220:AA293,"=42244862",FQ220:FQ293),2)</f>
        <v>0</v>
      </c>
      <c r="BY295" s="3">
        <f>ROUND(SUMIF(AA220:AA293,"=42244862",FR220:FR293),2)</f>
        <v>0</v>
      </c>
      <c r="BZ295" s="3">
        <f>ROUND(SUMIF(AA220:AA293,"=42244862",GL220:GL293),2)</f>
        <v>0</v>
      </c>
      <c r="CA295" s="3">
        <f>ROUND(SUMIF(AA220:AA293,"=42244862",GM220:GM293),2)</f>
        <v>104706.49</v>
      </c>
      <c r="CB295" s="3">
        <f>ROUND(SUMIF(AA220:AA293,"=42244862",GN220:GN293),2)</f>
        <v>104706.49</v>
      </c>
      <c r="CC295" s="3">
        <f>ROUND(SUMIF(AA220:AA293,"=42244862",GO220:GO293),2)</f>
        <v>0</v>
      </c>
      <c r="CD295" s="3">
        <f>ROUND(SUMIF(AA220:AA293,"=42244862",GP220:GP293),2)</f>
        <v>0</v>
      </c>
      <c r="CE295" s="3">
        <f>AC295-BX295</f>
        <v>41316.61</v>
      </c>
      <c r="CF295" s="3">
        <f>AC295-BY295</f>
        <v>41316.61</v>
      </c>
      <c r="CG295" s="3">
        <f>BX295-BZ295</f>
        <v>0</v>
      </c>
      <c r="CH295" s="3">
        <f>AC295-BX295-BY295+BZ295</f>
        <v>41316.61</v>
      </c>
      <c r="CI295" s="3">
        <f>BY295-BZ295</f>
        <v>0</v>
      </c>
      <c r="CJ295" s="3">
        <f>ROUND(SUMIF(AA220:AA293,"=42244862",GX220:GX293),2)</f>
        <v>0</v>
      </c>
      <c r="CK295" s="3">
        <f>ROUND(SUMIF(AA220:AA293,"=42244862",GY220:GY293),2)</f>
        <v>0</v>
      </c>
      <c r="CL295" s="3">
        <f>ROUND(SUMIF(AA220:AA293,"=42244862",GZ220:GZ293),2)</f>
        <v>0</v>
      </c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4">
        <f t="shared" ref="DG295:DL295" si="352">ROUND(DT295,2)</f>
        <v>68626.87</v>
      </c>
      <c r="DH295" s="4">
        <f t="shared" si="352"/>
        <v>42249.05</v>
      </c>
      <c r="DI295" s="4">
        <f t="shared" si="352"/>
        <v>1845.48</v>
      </c>
      <c r="DJ295" s="4">
        <f t="shared" si="352"/>
        <v>867.19</v>
      </c>
      <c r="DK295" s="4">
        <f t="shared" si="352"/>
        <v>24532.34</v>
      </c>
      <c r="DL295" s="4">
        <f t="shared" si="352"/>
        <v>0</v>
      </c>
      <c r="DM295" s="4">
        <f>DZ295</f>
        <v>94.830512249999984</v>
      </c>
      <c r="DN295" s="4">
        <f>EA295</f>
        <v>2.4285975</v>
      </c>
      <c r="DO295" s="4">
        <f>ROUND(EB295,2)</f>
        <v>67.63</v>
      </c>
      <c r="DP295" s="4">
        <f>ROUND(EC295,2)</f>
        <v>26491.94</v>
      </c>
      <c r="DQ295" s="4">
        <f>ROUND(ED295,2)</f>
        <v>16863.490000000002</v>
      </c>
      <c r="DR295" s="4"/>
      <c r="DS295" s="4"/>
      <c r="DT295" s="4">
        <f>ROUND(SUMIF(AA220:AA293,"=42244845",O220:O293),2)</f>
        <v>68626.87</v>
      </c>
      <c r="DU295" s="4">
        <f>ROUND(SUMIF(AA220:AA293,"=42244845",P220:P293),2)</f>
        <v>42249.05</v>
      </c>
      <c r="DV295" s="4">
        <f>ROUND(SUMIF(AA220:AA293,"=42244845",Q220:Q293),2)</f>
        <v>1845.48</v>
      </c>
      <c r="DW295" s="4">
        <f>ROUND(SUMIF(AA220:AA293,"=42244845",R220:R293),2)</f>
        <v>867.19</v>
      </c>
      <c r="DX295" s="4">
        <f>ROUND(SUMIF(AA220:AA293,"=42244845",S220:S293),2)</f>
        <v>24532.34</v>
      </c>
      <c r="DY295" s="4">
        <f>ROUND(SUMIF(AA220:AA293,"=42244845",T220:T293),2)</f>
        <v>0</v>
      </c>
      <c r="DZ295" s="4">
        <f>SUMIF(AA220:AA293,"=42244845",U220:U293)</f>
        <v>94.830512249999984</v>
      </c>
      <c r="EA295" s="4">
        <f>SUMIF(AA220:AA293,"=42244845",V220:V293)</f>
        <v>2.4285975</v>
      </c>
      <c r="EB295" s="4">
        <f>ROUND(SUMIF(AA220:AA293,"=42244845",W220:W293),2)</f>
        <v>67.63</v>
      </c>
      <c r="EC295" s="4">
        <f>ROUND(SUMIF(AA220:AA293,"=42244845",X220:X293),2)</f>
        <v>26491.94</v>
      </c>
      <c r="ED295" s="4">
        <f>ROUND(SUMIF(AA220:AA293,"=42244845",Y220:Y293),2)</f>
        <v>16863.490000000002</v>
      </c>
      <c r="EE295" s="4"/>
      <c r="EF295" s="4"/>
      <c r="EG295" s="4">
        <f t="shared" ref="EG295:EU295" si="353">ROUND(FP295,2)</f>
        <v>0</v>
      </c>
      <c r="EH295" s="4">
        <f t="shared" si="353"/>
        <v>0</v>
      </c>
      <c r="EI295" s="4">
        <f t="shared" si="353"/>
        <v>0</v>
      </c>
      <c r="EJ295" s="4">
        <f t="shared" si="353"/>
        <v>111982.3</v>
      </c>
      <c r="EK295" s="4">
        <f t="shared" si="353"/>
        <v>111982.3</v>
      </c>
      <c r="EL295" s="4">
        <f t="shared" si="353"/>
        <v>0</v>
      </c>
      <c r="EM295" s="4">
        <f t="shared" si="353"/>
        <v>0</v>
      </c>
      <c r="EN295" s="4">
        <f t="shared" si="353"/>
        <v>42249.05</v>
      </c>
      <c r="EO295" s="4">
        <f t="shared" si="353"/>
        <v>42249.05</v>
      </c>
      <c r="EP295" s="4">
        <f t="shared" si="353"/>
        <v>0</v>
      </c>
      <c r="EQ295" s="4">
        <f t="shared" si="353"/>
        <v>42249.05</v>
      </c>
      <c r="ER295" s="4">
        <f t="shared" si="353"/>
        <v>0</v>
      </c>
      <c r="ES295" s="4">
        <f t="shared" si="353"/>
        <v>0</v>
      </c>
      <c r="ET295" s="4">
        <f t="shared" si="353"/>
        <v>0</v>
      </c>
      <c r="EU295" s="4">
        <f t="shared" si="353"/>
        <v>0</v>
      </c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>
        <f>ROUND(SUMIF(AA220:AA293,"=42244845",FQ220:FQ293),2)</f>
        <v>0</v>
      </c>
      <c r="FQ295" s="4">
        <f>ROUND(SUMIF(AA220:AA293,"=42244845",FR220:FR293),2)</f>
        <v>0</v>
      </c>
      <c r="FR295" s="4">
        <f>ROUND(SUMIF(AA220:AA293,"=42244845",GL220:GL293),2)</f>
        <v>0</v>
      </c>
      <c r="FS295" s="4">
        <f>ROUND(SUMIF(AA220:AA293,"=42244845",GM220:GM293),2)</f>
        <v>111982.3</v>
      </c>
      <c r="FT295" s="4">
        <f>ROUND(SUMIF(AA220:AA293,"=42244845",GN220:GN293),2)</f>
        <v>111982.3</v>
      </c>
      <c r="FU295" s="4">
        <f>ROUND(SUMIF(AA220:AA293,"=42244845",GO220:GO293),2)</f>
        <v>0</v>
      </c>
      <c r="FV295" s="4">
        <f>ROUND(SUMIF(AA220:AA293,"=42244845",GP220:GP293),2)</f>
        <v>0</v>
      </c>
      <c r="FW295" s="4">
        <f>DU295-FP295</f>
        <v>42249.05</v>
      </c>
      <c r="FX295" s="4">
        <f>DU295-FQ295</f>
        <v>42249.05</v>
      </c>
      <c r="FY295" s="4">
        <f>FP295-FR295</f>
        <v>0</v>
      </c>
      <c r="FZ295" s="4">
        <f>DU295-FP295-FQ295+FR295</f>
        <v>42249.05</v>
      </c>
      <c r="GA295" s="4">
        <f>FQ295-FR295</f>
        <v>0</v>
      </c>
      <c r="GB295" s="4">
        <f>ROUND(SUMIF(AA220:AA293,"=42244845",GX220:GX293),2)</f>
        <v>0</v>
      </c>
      <c r="GC295" s="4">
        <f>ROUND(SUMIF(AA220:AA293,"=42244845",GY220:GY293),2)</f>
        <v>0</v>
      </c>
      <c r="GD295" s="4">
        <f>ROUND(SUMIF(AA220:AA293,"=42244845",GZ220:GZ293),2)</f>
        <v>0</v>
      </c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>
        <v>0</v>
      </c>
    </row>
    <row r="297" spans="1:255" x14ac:dyDescent="0.2">
      <c r="A297" s="5">
        <v>50</v>
      </c>
      <c r="B297" s="5">
        <v>0</v>
      </c>
      <c r="C297" s="5">
        <v>0</v>
      </c>
      <c r="D297" s="5">
        <v>1</v>
      </c>
      <c r="E297" s="5">
        <v>201</v>
      </c>
      <c r="F297" s="5">
        <f>ROUND(Source!O295,O297)</f>
        <v>65333.08</v>
      </c>
      <c r="G297" s="5" t="s">
        <v>131</v>
      </c>
      <c r="H297" s="5" t="s">
        <v>132</v>
      </c>
      <c r="I297" s="5"/>
      <c r="J297" s="5"/>
      <c r="K297" s="5">
        <v>201</v>
      </c>
      <c r="L297" s="5">
        <v>1</v>
      </c>
      <c r="M297" s="5">
        <v>3</v>
      </c>
      <c r="N297" s="5" t="s">
        <v>3</v>
      </c>
      <c r="O297" s="5">
        <v>2</v>
      </c>
      <c r="P297" s="5">
        <f>ROUND(Source!DG295,O297)</f>
        <v>68626.87</v>
      </c>
      <c r="Q297" s="5"/>
      <c r="R297" s="5"/>
      <c r="S297" s="5"/>
      <c r="T297" s="5"/>
      <c r="U297" s="5"/>
      <c r="V297" s="5"/>
      <c r="W297" s="5"/>
    </row>
    <row r="298" spans="1:255" x14ac:dyDescent="0.2">
      <c r="A298" s="5">
        <v>50</v>
      </c>
      <c r="B298" s="5">
        <v>0</v>
      </c>
      <c r="C298" s="5">
        <v>0</v>
      </c>
      <c r="D298" s="5">
        <v>1</v>
      </c>
      <c r="E298" s="5">
        <v>202</v>
      </c>
      <c r="F298" s="5">
        <f>ROUND(Source!P295,O298)</f>
        <v>41316.61</v>
      </c>
      <c r="G298" s="5" t="s">
        <v>133</v>
      </c>
      <c r="H298" s="5" t="s">
        <v>134</v>
      </c>
      <c r="I298" s="5"/>
      <c r="J298" s="5"/>
      <c r="K298" s="5">
        <v>202</v>
      </c>
      <c r="L298" s="5">
        <v>2</v>
      </c>
      <c r="M298" s="5">
        <v>3</v>
      </c>
      <c r="N298" s="5" t="s">
        <v>3</v>
      </c>
      <c r="O298" s="5">
        <v>2</v>
      </c>
      <c r="P298" s="5">
        <f>ROUND(Source!DH295,O298)</f>
        <v>42249.05</v>
      </c>
      <c r="Q298" s="5"/>
      <c r="R298" s="5"/>
      <c r="S298" s="5"/>
      <c r="T298" s="5"/>
      <c r="U298" s="5"/>
      <c r="V298" s="5"/>
      <c r="W298" s="5"/>
    </row>
    <row r="299" spans="1:255" x14ac:dyDescent="0.2">
      <c r="A299" s="5">
        <v>50</v>
      </c>
      <c r="B299" s="5">
        <v>0</v>
      </c>
      <c r="C299" s="5">
        <v>0</v>
      </c>
      <c r="D299" s="5">
        <v>1</v>
      </c>
      <c r="E299" s="5">
        <v>222</v>
      </c>
      <c r="F299" s="5">
        <f>ROUND(Source!AO295,O299)</f>
        <v>0</v>
      </c>
      <c r="G299" s="5" t="s">
        <v>135</v>
      </c>
      <c r="H299" s="5" t="s">
        <v>136</v>
      </c>
      <c r="I299" s="5"/>
      <c r="J299" s="5"/>
      <c r="K299" s="5">
        <v>222</v>
      </c>
      <c r="L299" s="5">
        <v>3</v>
      </c>
      <c r="M299" s="5">
        <v>3</v>
      </c>
      <c r="N299" s="5" t="s">
        <v>3</v>
      </c>
      <c r="O299" s="5">
        <v>2</v>
      </c>
      <c r="P299" s="5">
        <f>ROUND(Source!EG295,O299)</f>
        <v>0</v>
      </c>
      <c r="Q299" s="5"/>
      <c r="R299" s="5"/>
      <c r="S299" s="5"/>
      <c r="T299" s="5"/>
      <c r="U299" s="5"/>
      <c r="V299" s="5"/>
      <c r="W299" s="5"/>
    </row>
    <row r="300" spans="1:255" x14ac:dyDescent="0.2">
      <c r="A300" s="5">
        <v>50</v>
      </c>
      <c r="B300" s="5">
        <v>0</v>
      </c>
      <c r="C300" s="5">
        <v>0</v>
      </c>
      <c r="D300" s="5">
        <v>1</v>
      </c>
      <c r="E300" s="5">
        <v>225</v>
      </c>
      <c r="F300" s="5">
        <f>ROUND(Source!AV295,O300)</f>
        <v>41316.61</v>
      </c>
      <c r="G300" s="5" t="s">
        <v>137</v>
      </c>
      <c r="H300" s="5" t="s">
        <v>138</v>
      </c>
      <c r="I300" s="5"/>
      <c r="J300" s="5"/>
      <c r="K300" s="5">
        <v>225</v>
      </c>
      <c r="L300" s="5">
        <v>4</v>
      </c>
      <c r="M300" s="5">
        <v>3</v>
      </c>
      <c r="N300" s="5" t="s">
        <v>3</v>
      </c>
      <c r="O300" s="5">
        <v>2</v>
      </c>
      <c r="P300" s="5">
        <f>ROUND(Source!EN295,O300)</f>
        <v>42249.05</v>
      </c>
      <c r="Q300" s="5"/>
      <c r="R300" s="5"/>
      <c r="S300" s="5"/>
      <c r="T300" s="5"/>
      <c r="U300" s="5"/>
      <c r="V300" s="5"/>
      <c r="W300" s="5"/>
    </row>
    <row r="301" spans="1:255" x14ac:dyDescent="0.2">
      <c r="A301" s="5">
        <v>50</v>
      </c>
      <c r="B301" s="5">
        <v>0</v>
      </c>
      <c r="C301" s="5">
        <v>0</v>
      </c>
      <c r="D301" s="5">
        <v>1</v>
      </c>
      <c r="E301" s="5">
        <v>226</v>
      </c>
      <c r="F301" s="5">
        <f>ROUND(Source!AW295,O301)</f>
        <v>41316.61</v>
      </c>
      <c r="G301" s="5" t="s">
        <v>139</v>
      </c>
      <c r="H301" s="5" t="s">
        <v>140</v>
      </c>
      <c r="I301" s="5"/>
      <c r="J301" s="5"/>
      <c r="K301" s="5">
        <v>226</v>
      </c>
      <c r="L301" s="5">
        <v>5</v>
      </c>
      <c r="M301" s="5">
        <v>3</v>
      </c>
      <c r="N301" s="5" t="s">
        <v>3</v>
      </c>
      <c r="O301" s="5">
        <v>2</v>
      </c>
      <c r="P301" s="5">
        <f>ROUND(Source!EO295,O301)</f>
        <v>42249.05</v>
      </c>
      <c r="Q301" s="5"/>
      <c r="R301" s="5"/>
      <c r="S301" s="5"/>
      <c r="T301" s="5"/>
      <c r="U301" s="5"/>
      <c r="V301" s="5"/>
      <c r="W301" s="5"/>
    </row>
    <row r="302" spans="1:255" x14ac:dyDescent="0.2">
      <c r="A302" s="5">
        <v>50</v>
      </c>
      <c r="B302" s="5">
        <v>0</v>
      </c>
      <c r="C302" s="5">
        <v>0</v>
      </c>
      <c r="D302" s="5">
        <v>1</v>
      </c>
      <c r="E302" s="5">
        <v>227</v>
      </c>
      <c r="F302" s="5">
        <f>ROUND(Source!AX295,O302)</f>
        <v>0</v>
      </c>
      <c r="G302" s="5" t="s">
        <v>141</v>
      </c>
      <c r="H302" s="5" t="s">
        <v>142</v>
      </c>
      <c r="I302" s="5"/>
      <c r="J302" s="5"/>
      <c r="K302" s="5">
        <v>227</v>
      </c>
      <c r="L302" s="5">
        <v>6</v>
      </c>
      <c r="M302" s="5">
        <v>3</v>
      </c>
      <c r="N302" s="5" t="s">
        <v>3</v>
      </c>
      <c r="O302" s="5">
        <v>2</v>
      </c>
      <c r="P302" s="5">
        <f>ROUND(Source!EP295,O302)</f>
        <v>0</v>
      </c>
      <c r="Q302" s="5"/>
      <c r="R302" s="5"/>
      <c r="S302" s="5"/>
      <c r="T302" s="5"/>
      <c r="U302" s="5"/>
      <c r="V302" s="5"/>
      <c r="W302" s="5"/>
    </row>
    <row r="303" spans="1:255" x14ac:dyDescent="0.2">
      <c r="A303" s="5">
        <v>50</v>
      </c>
      <c r="B303" s="5">
        <v>0</v>
      </c>
      <c r="C303" s="5">
        <v>0</v>
      </c>
      <c r="D303" s="5">
        <v>1</v>
      </c>
      <c r="E303" s="5">
        <v>228</v>
      </c>
      <c r="F303" s="5">
        <f>ROUND(Source!AY295,O303)</f>
        <v>41316.61</v>
      </c>
      <c r="G303" s="5" t="s">
        <v>143</v>
      </c>
      <c r="H303" s="5" t="s">
        <v>144</v>
      </c>
      <c r="I303" s="5"/>
      <c r="J303" s="5"/>
      <c r="K303" s="5">
        <v>228</v>
      </c>
      <c r="L303" s="5">
        <v>7</v>
      </c>
      <c r="M303" s="5">
        <v>3</v>
      </c>
      <c r="N303" s="5" t="s">
        <v>3</v>
      </c>
      <c r="O303" s="5">
        <v>2</v>
      </c>
      <c r="P303" s="5">
        <f>ROUND(Source!EQ295,O303)</f>
        <v>42249.05</v>
      </c>
      <c r="Q303" s="5"/>
      <c r="R303" s="5"/>
      <c r="S303" s="5"/>
      <c r="T303" s="5"/>
      <c r="U303" s="5"/>
      <c r="V303" s="5"/>
      <c r="W303" s="5"/>
    </row>
    <row r="304" spans="1:255" x14ac:dyDescent="0.2">
      <c r="A304" s="5">
        <v>50</v>
      </c>
      <c r="B304" s="5">
        <v>0</v>
      </c>
      <c r="C304" s="5">
        <v>0</v>
      </c>
      <c r="D304" s="5">
        <v>1</v>
      </c>
      <c r="E304" s="5">
        <v>216</v>
      </c>
      <c r="F304" s="5">
        <f>ROUND(Source!AP295,O304)</f>
        <v>0</v>
      </c>
      <c r="G304" s="5" t="s">
        <v>145</v>
      </c>
      <c r="H304" s="5" t="s">
        <v>146</v>
      </c>
      <c r="I304" s="5"/>
      <c r="J304" s="5"/>
      <c r="K304" s="5">
        <v>216</v>
      </c>
      <c r="L304" s="5">
        <v>8</v>
      </c>
      <c r="M304" s="5">
        <v>3</v>
      </c>
      <c r="N304" s="5" t="s">
        <v>3</v>
      </c>
      <c r="O304" s="5">
        <v>2</v>
      </c>
      <c r="P304" s="5">
        <f>ROUND(Source!EH295,O304)</f>
        <v>0</v>
      </c>
      <c r="Q304" s="5"/>
      <c r="R304" s="5"/>
      <c r="S304" s="5"/>
      <c r="T304" s="5"/>
      <c r="U304" s="5"/>
      <c r="V304" s="5"/>
      <c r="W304" s="5"/>
    </row>
    <row r="305" spans="1:23" x14ac:dyDescent="0.2">
      <c r="A305" s="5">
        <v>50</v>
      </c>
      <c r="B305" s="5">
        <v>0</v>
      </c>
      <c r="C305" s="5">
        <v>0</v>
      </c>
      <c r="D305" s="5">
        <v>1</v>
      </c>
      <c r="E305" s="5">
        <v>223</v>
      </c>
      <c r="F305" s="5">
        <f>ROUND(Source!AQ295,O305)</f>
        <v>0</v>
      </c>
      <c r="G305" s="5" t="s">
        <v>147</v>
      </c>
      <c r="H305" s="5" t="s">
        <v>148</v>
      </c>
      <c r="I305" s="5"/>
      <c r="J305" s="5"/>
      <c r="K305" s="5">
        <v>223</v>
      </c>
      <c r="L305" s="5">
        <v>9</v>
      </c>
      <c r="M305" s="5">
        <v>3</v>
      </c>
      <c r="N305" s="5" t="s">
        <v>3</v>
      </c>
      <c r="O305" s="5">
        <v>2</v>
      </c>
      <c r="P305" s="5">
        <f>ROUND(Source!EI295,O305)</f>
        <v>0</v>
      </c>
      <c r="Q305" s="5"/>
      <c r="R305" s="5"/>
      <c r="S305" s="5"/>
      <c r="T305" s="5"/>
      <c r="U305" s="5"/>
      <c r="V305" s="5"/>
      <c r="W305" s="5"/>
    </row>
    <row r="306" spans="1:23" x14ac:dyDescent="0.2">
      <c r="A306" s="5">
        <v>50</v>
      </c>
      <c r="B306" s="5">
        <v>0</v>
      </c>
      <c r="C306" s="5">
        <v>0</v>
      </c>
      <c r="D306" s="5">
        <v>1</v>
      </c>
      <c r="E306" s="5">
        <v>229</v>
      </c>
      <c r="F306" s="5">
        <f>ROUND(Source!AZ295,O306)</f>
        <v>0</v>
      </c>
      <c r="G306" s="5" t="s">
        <v>149</v>
      </c>
      <c r="H306" s="5" t="s">
        <v>150</v>
      </c>
      <c r="I306" s="5"/>
      <c r="J306" s="5"/>
      <c r="K306" s="5">
        <v>229</v>
      </c>
      <c r="L306" s="5">
        <v>10</v>
      </c>
      <c r="M306" s="5">
        <v>3</v>
      </c>
      <c r="N306" s="5" t="s">
        <v>3</v>
      </c>
      <c r="O306" s="5">
        <v>2</v>
      </c>
      <c r="P306" s="5">
        <f>ROUND(Source!ER295,O306)</f>
        <v>0</v>
      </c>
      <c r="Q306" s="5"/>
      <c r="R306" s="5"/>
      <c r="S306" s="5"/>
      <c r="T306" s="5"/>
      <c r="U306" s="5"/>
      <c r="V306" s="5"/>
      <c r="W306" s="5"/>
    </row>
    <row r="307" spans="1:23" x14ac:dyDescent="0.2">
      <c r="A307" s="5">
        <v>50</v>
      </c>
      <c r="B307" s="5">
        <v>0</v>
      </c>
      <c r="C307" s="5">
        <v>0</v>
      </c>
      <c r="D307" s="5">
        <v>1</v>
      </c>
      <c r="E307" s="5">
        <v>203</v>
      </c>
      <c r="F307" s="5">
        <f>ROUND(Source!Q295,O307)</f>
        <v>1737.33</v>
      </c>
      <c r="G307" s="5" t="s">
        <v>151</v>
      </c>
      <c r="H307" s="5" t="s">
        <v>152</v>
      </c>
      <c r="I307" s="5"/>
      <c r="J307" s="5"/>
      <c r="K307" s="5">
        <v>203</v>
      </c>
      <c r="L307" s="5">
        <v>11</v>
      </c>
      <c r="M307" s="5">
        <v>3</v>
      </c>
      <c r="N307" s="5" t="s">
        <v>3</v>
      </c>
      <c r="O307" s="5">
        <v>2</v>
      </c>
      <c r="P307" s="5">
        <f>ROUND(Source!DI295,O307)</f>
        <v>1845.48</v>
      </c>
      <c r="Q307" s="5"/>
      <c r="R307" s="5"/>
      <c r="S307" s="5"/>
      <c r="T307" s="5"/>
      <c r="U307" s="5"/>
      <c r="V307" s="5"/>
      <c r="W307" s="5"/>
    </row>
    <row r="308" spans="1:23" x14ac:dyDescent="0.2">
      <c r="A308" s="5">
        <v>50</v>
      </c>
      <c r="B308" s="5">
        <v>0</v>
      </c>
      <c r="C308" s="5">
        <v>0</v>
      </c>
      <c r="D308" s="5">
        <v>1</v>
      </c>
      <c r="E308" s="5">
        <v>231</v>
      </c>
      <c r="F308" s="5">
        <f>ROUND(Source!BB295,O308)</f>
        <v>0</v>
      </c>
      <c r="G308" s="5" t="s">
        <v>153</v>
      </c>
      <c r="H308" s="5" t="s">
        <v>154</v>
      </c>
      <c r="I308" s="5"/>
      <c r="J308" s="5"/>
      <c r="K308" s="5">
        <v>231</v>
      </c>
      <c r="L308" s="5">
        <v>12</v>
      </c>
      <c r="M308" s="5">
        <v>3</v>
      </c>
      <c r="N308" s="5" t="s">
        <v>3</v>
      </c>
      <c r="O308" s="5">
        <v>2</v>
      </c>
      <c r="P308" s="5">
        <f>ROUND(Source!ET295,O308)</f>
        <v>0</v>
      </c>
      <c r="Q308" s="5"/>
      <c r="R308" s="5"/>
      <c r="S308" s="5"/>
      <c r="T308" s="5"/>
      <c r="U308" s="5"/>
      <c r="V308" s="5"/>
      <c r="W308" s="5"/>
    </row>
    <row r="309" spans="1:23" x14ac:dyDescent="0.2">
      <c r="A309" s="5">
        <v>50</v>
      </c>
      <c r="B309" s="5">
        <v>0</v>
      </c>
      <c r="C309" s="5">
        <v>0</v>
      </c>
      <c r="D309" s="5">
        <v>1</v>
      </c>
      <c r="E309" s="5">
        <v>204</v>
      </c>
      <c r="F309" s="5">
        <f>ROUND(Source!R295,O309)</f>
        <v>787.54</v>
      </c>
      <c r="G309" s="5" t="s">
        <v>155</v>
      </c>
      <c r="H309" s="5" t="s">
        <v>156</v>
      </c>
      <c r="I309" s="5"/>
      <c r="J309" s="5"/>
      <c r="K309" s="5">
        <v>204</v>
      </c>
      <c r="L309" s="5">
        <v>13</v>
      </c>
      <c r="M309" s="5">
        <v>3</v>
      </c>
      <c r="N309" s="5" t="s">
        <v>3</v>
      </c>
      <c r="O309" s="5">
        <v>2</v>
      </c>
      <c r="P309" s="5">
        <f>ROUND(Source!DJ295,O309)</f>
        <v>867.19</v>
      </c>
      <c r="Q309" s="5"/>
      <c r="R309" s="5"/>
      <c r="S309" s="5"/>
      <c r="T309" s="5"/>
      <c r="U309" s="5"/>
      <c r="V309" s="5"/>
      <c r="W309" s="5"/>
    </row>
    <row r="310" spans="1:23" x14ac:dyDescent="0.2">
      <c r="A310" s="5">
        <v>50</v>
      </c>
      <c r="B310" s="5">
        <v>0</v>
      </c>
      <c r="C310" s="5">
        <v>0</v>
      </c>
      <c r="D310" s="5">
        <v>1</v>
      </c>
      <c r="E310" s="5">
        <v>205</v>
      </c>
      <c r="F310" s="5">
        <f>ROUND(Source!S295,O310)</f>
        <v>22279.14</v>
      </c>
      <c r="G310" s="5" t="s">
        <v>157</v>
      </c>
      <c r="H310" s="5" t="s">
        <v>158</v>
      </c>
      <c r="I310" s="5"/>
      <c r="J310" s="5"/>
      <c r="K310" s="5">
        <v>205</v>
      </c>
      <c r="L310" s="5">
        <v>14</v>
      </c>
      <c r="M310" s="5">
        <v>3</v>
      </c>
      <c r="N310" s="5" t="s">
        <v>3</v>
      </c>
      <c r="O310" s="5">
        <v>2</v>
      </c>
      <c r="P310" s="5">
        <f>ROUND(Source!DK295,O310)</f>
        <v>24532.34</v>
      </c>
      <c r="Q310" s="5"/>
      <c r="R310" s="5"/>
      <c r="S310" s="5"/>
      <c r="T310" s="5"/>
      <c r="U310" s="5"/>
      <c r="V310" s="5"/>
      <c r="W310" s="5"/>
    </row>
    <row r="311" spans="1:23" x14ac:dyDescent="0.2">
      <c r="A311" s="5">
        <v>50</v>
      </c>
      <c r="B311" s="5">
        <v>0</v>
      </c>
      <c r="C311" s="5">
        <v>0</v>
      </c>
      <c r="D311" s="5">
        <v>1</v>
      </c>
      <c r="E311" s="5">
        <v>232</v>
      </c>
      <c r="F311" s="5">
        <f>ROUND(Source!BC295,O311)</f>
        <v>0</v>
      </c>
      <c r="G311" s="5" t="s">
        <v>159</v>
      </c>
      <c r="H311" s="5" t="s">
        <v>160</v>
      </c>
      <c r="I311" s="5"/>
      <c r="J311" s="5"/>
      <c r="K311" s="5">
        <v>232</v>
      </c>
      <c r="L311" s="5">
        <v>15</v>
      </c>
      <c r="M311" s="5">
        <v>3</v>
      </c>
      <c r="N311" s="5" t="s">
        <v>3</v>
      </c>
      <c r="O311" s="5">
        <v>2</v>
      </c>
      <c r="P311" s="5">
        <f>ROUND(Source!EU295,O311)</f>
        <v>0</v>
      </c>
      <c r="Q311" s="5"/>
      <c r="R311" s="5"/>
      <c r="S311" s="5"/>
      <c r="T311" s="5"/>
      <c r="U311" s="5"/>
      <c r="V311" s="5"/>
      <c r="W311" s="5"/>
    </row>
    <row r="312" spans="1:23" x14ac:dyDescent="0.2">
      <c r="A312" s="5">
        <v>50</v>
      </c>
      <c r="B312" s="5">
        <v>0</v>
      </c>
      <c r="C312" s="5">
        <v>0</v>
      </c>
      <c r="D312" s="5">
        <v>1</v>
      </c>
      <c r="E312" s="5">
        <v>214</v>
      </c>
      <c r="F312" s="5">
        <f>ROUND(Source!AS295,O312)</f>
        <v>104706.49</v>
      </c>
      <c r="G312" s="5" t="s">
        <v>161</v>
      </c>
      <c r="H312" s="5" t="s">
        <v>162</v>
      </c>
      <c r="I312" s="5"/>
      <c r="J312" s="5"/>
      <c r="K312" s="5">
        <v>214</v>
      </c>
      <c r="L312" s="5">
        <v>16</v>
      </c>
      <c r="M312" s="5">
        <v>3</v>
      </c>
      <c r="N312" s="5" t="s">
        <v>3</v>
      </c>
      <c r="O312" s="5">
        <v>2</v>
      </c>
      <c r="P312" s="5">
        <f>ROUND(Source!EK295,O312)</f>
        <v>111982.3</v>
      </c>
      <c r="Q312" s="5"/>
      <c r="R312" s="5"/>
      <c r="S312" s="5"/>
      <c r="T312" s="5"/>
      <c r="U312" s="5"/>
      <c r="V312" s="5"/>
      <c r="W312" s="5"/>
    </row>
    <row r="313" spans="1:23" x14ac:dyDescent="0.2">
      <c r="A313" s="5">
        <v>50</v>
      </c>
      <c r="B313" s="5">
        <v>0</v>
      </c>
      <c r="C313" s="5">
        <v>0</v>
      </c>
      <c r="D313" s="5">
        <v>1</v>
      </c>
      <c r="E313" s="5">
        <v>215</v>
      </c>
      <c r="F313" s="5">
        <f>ROUND(Source!AT295,O313)</f>
        <v>0</v>
      </c>
      <c r="G313" s="5" t="s">
        <v>163</v>
      </c>
      <c r="H313" s="5" t="s">
        <v>164</v>
      </c>
      <c r="I313" s="5"/>
      <c r="J313" s="5"/>
      <c r="K313" s="5">
        <v>215</v>
      </c>
      <c r="L313" s="5">
        <v>17</v>
      </c>
      <c r="M313" s="5">
        <v>3</v>
      </c>
      <c r="N313" s="5" t="s">
        <v>3</v>
      </c>
      <c r="O313" s="5">
        <v>2</v>
      </c>
      <c r="P313" s="5">
        <f>ROUND(Source!EL295,O313)</f>
        <v>0</v>
      </c>
      <c r="Q313" s="5"/>
      <c r="R313" s="5"/>
      <c r="S313" s="5"/>
      <c r="T313" s="5"/>
      <c r="U313" s="5"/>
      <c r="V313" s="5"/>
      <c r="W313" s="5"/>
    </row>
    <row r="314" spans="1:23" x14ac:dyDescent="0.2">
      <c r="A314" s="5">
        <v>50</v>
      </c>
      <c r="B314" s="5">
        <v>0</v>
      </c>
      <c r="C314" s="5">
        <v>0</v>
      </c>
      <c r="D314" s="5">
        <v>1</v>
      </c>
      <c r="E314" s="5">
        <v>217</v>
      </c>
      <c r="F314" s="5">
        <f>ROUND(Source!AU295,O314)</f>
        <v>0</v>
      </c>
      <c r="G314" s="5" t="s">
        <v>165</v>
      </c>
      <c r="H314" s="5" t="s">
        <v>166</v>
      </c>
      <c r="I314" s="5"/>
      <c r="J314" s="5"/>
      <c r="K314" s="5">
        <v>217</v>
      </c>
      <c r="L314" s="5">
        <v>18</v>
      </c>
      <c r="M314" s="5">
        <v>3</v>
      </c>
      <c r="N314" s="5" t="s">
        <v>3</v>
      </c>
      <c r="O314" s="5">
        <v>2</v>
      </c>
      <c r="P314" s="5">
        <f>ROUND(Source!EM295,O314)</f>
        <v>0</v>
      </c>
      <c r="Q314" s="5"/>
      <c r="R314" s="5"/>
      <c r="S314" s="5"/>
      <c r="T314" s="5"/>
      <c r="U314" s="5"/>
      <c r="V314" s="5"/>
      <c r="W314" s="5"/>
    </row>
    <row r="315" spans="1:23" x14ac:dyDescent="0.2">
      <c r="A315" s="5">
        <v>50</v>
      </c>
      <c r="B315" s="5">
        <v>0</v>
      </c>
      <c r="C315" s="5">
        <v>0</v>
      </c>
      <c r="D315" s="5">
        <v>1</v>
      </c>
      <c r="E315" s="5">
        <v>230</v>
      </c>
      <c r="F315" s="5">
        <f>ROUND(Source!BA295,O315)</f>
        <v>0</v>
      </c>
      <c r="G315" s="5" t="s">
        <v>167</v>
      </c>
      <c r="H315" s="5" t="s">
        <v>168</v>
      </c>
      <c r="I315" s="5"/>
      <c r="J315" s="5"/>
      <c r="K315" s="5">
        <v>230</v>
      </c>
      <c r="L315" s="5">
        <v>19</v>
      </c>
      <c r="M315" s="5">
        <v>3</v>
      </c>
      <c r="N315" s="5" t="s">
        <v>3</v>
      </c>
      <c r="O315" s="5">
        <v>2</v>
      </c>
      <c r="P315" s="5">
        <f>ROUND(Source!ES295,O315)</f>
        <v>0</v>
      </c>
      <c r="Q315" s="5"/>
      <c r="R315" s="5"/>
      <c r="S315" s="5"/>
      <c r="T315" s="5"/>
      <c r="U315" s="5"/>
      <c r="V315" s="5"/>
      <c r="W315" s="5"/>
    </row>
    <row r="316" spans="1:23" x14ac:dyDescent="0.2">
      <c r="A316" s="5">
        <v>50</v>
      </c>
      <c r="B316" s="5">
        <v>0</v>
      </c>
      <c r="C316" s="5">
        <v>0</v>
      </c>
      <c r="D316" s="5">
        <v>1</v>
      </c>
      <c r="E316" s="5">
        <v>206</v>
      </c>
      <c r="F316" s="5">
        <f>ROUND(Source!T295,O316)</f>
        <v>0</v>
      </c>
      <c r="G316" s="5" t="s">
        <v>169</v>
      </c>
      <c r="H316" s="5" t="s">
        <v>170</v>
      </c>
      <c r="I316" s="5"/>
      <c r="J316" s="5"/>
      <c r="K316" s="5">
        <v>206</v>
      </c>
      <c r="L316" s="5">
        <v>20</v>
      </c>
      <c r="M316" s="5">
        <v>3</v>
      </c>
      <c r="N316" s="5" t="s">
        <v>3</v>
      </c>
      <c r="O316" s="5">
        <v>2</v>
      </c>
      <c r="P316" s="5">
        <f>ROUND(Source!DL295,O316)</f>
        <v>0</v>
      </c>
      <c r="Q316" s="5"/>
      <c r="R316" s="5"/>
      <c r="S316" s="5"/>
      <c r="T316" s="5"/>
      <c r="U316" s="5"/>
      <c r="V316" s="5"/>
      <c r="W316" s="5"/>
    </row>
    <row r="317" spans="1:23" x14ac:dyDescent="0.2">
      <c r="A317" s="5">
        <v>50</v>
      </c>
      <c r="B317" s="5">
        <v>0</v>
      </c>
      <c r="C317" s="5">
        <v>0</v>
      </c>
      <c r="D317" s="5">
        <v>1</v>
      </c>
      <c r="E317" s="5">
        <v>207</v>
      </c>
      <c r="F317" s="5">
        <f>Source!U295</f>
        <v>94.830512249999984</v>
      </c>
      <c r="G317" s="5" t="s">
        <v>171</v>
      </c>
      <c r="H317" s="5" t="s">
        <v>172</v>
      </c>
      <c r="I317" s="5"/>
      <c r="J317" s="5"/>
      <c r="K317" s="5">
        <v>207</v>
      </c>
      <c r="L317" s="5">
        <v>21</v>
      </c>
      <c r="M317" s="5">
        <v>3</v>
      </c>
      <c r="N317" s="5" t="s">
        <v>3</v>
      </c>
      <c r="O317" s="5">
        <v>-1</v>
      </c>
      <c r="P317" s="5">
        <f>Source!DM295</f>
        <v>94.830512249999984</v>
      </c>
      <c r="Q317" s="5"/>
      <c r="R317" s="5"/>
      <c r="S317" s="5"/>
      <c r="T317" s="5"/>
      <c r="U317" s="5"/>
      <c r="V317" s="5"/>
      <c r="W317" s="5"/>
    </row>
    <row r="318" spans="1:23" x14ac:dyDescent="0.2">
      <c r="A318" s="5">
        <v>50</v>
      </c>
      <c r="B318" s="5">
        <v>0</v>
      </c>
      <c r="C318" s="5">
        <v>0</v>
      </c>
      <c r="D318" s="5">
        <v>1</v>
      </c>
      <c r="E318" s="5">
        <v>208</v>
      </c>
      <c r="F318" s="5">
        <f>Source!V295</f>
        <v>2.4285975</v>
      </c>
      <c r="G318" s="5" t="s">
        <v>173</v>
      </c>
      <c r="H318" s="5" t="s">
        <v>174</v>
      </c>
      <c r="I318" s="5"/>
      <c r="J318" s="5"/>
      <c r="K318" s="5">
        <v>208</v>
      </c>
      <c r="L318" s="5">
        <v>22</v>
      </c>
      <c r="M318" s="5">
        <v>3</v>
      </c>
      <c r="N318" s="5" t="s">
        <v>3</v>
      </c>
      <c r="O318" s="5">
        <v>-1</v>
      </c>
      <c r="P318" s="5">
        <f>Source!DN295</f>
        <v>2.4285975</v>
      </c>
      <c r="Q318" s="5"/>
      <c r="R318" s="5"/>
      <c r="S318" s="5"/>
      <c r="T318" s="5"/>
      <c r="U318" s="5"/>
      <c r="V318" s="5"/>
      <c r="W318" s="5"/>
    </row>
    <row r="319" spans="1:23" x14ac:dyDescent="0.2">
      <c r="A319" s="5">
        <v>50</v>
      </c>
      <c r="B319" s="5">
        <v>0</v>
      </c>
      <c r="C319" s="5">
        <v>0</v>
      </c>
      <c r="D319" s="5">
        <v>1</v>
      </c>
      <c r="E319" s="5">
        <v>209</v>
      </c>
      <c r="F319" s="5">
        <f>ROUND(Source!W295,O319)</f>
        <v>67.63</v>
      </c>
      <c r="G319" s="5" t="s">
        <v>175</v>
      </c>
      <c r="H319" s="5" t="s">
        <v>176</v>
      </c>
      <c r="I319" s="5"/>
      <c r="J319" s="5"/>
      <c r="K319" s="5">
        <v>209</v>
      </c>
      <c r="L319" s="5">
        <v>23</v>
      </c>
      <c r="M319" s="5">
        <v>3</v>
      </c>
      <c r="N319" s="5" t="s">
        <v>3</v>
      </c>
      <c r="O319" s="5">
        <v>2</v>
      </c>
      <c r="P319" s="5">
        <f>ROUND(Source!DO295,O319)</f>
        <v>67.63</v>
      </c>
      <c r="Q319" s="5"/>
      <c r="R319" s="5"/>
      <c r="S319" s="5"/>
      <c r="T319" s="5"/>
      <c r="U319" s="5"/>
      <c r="V319" s="5"/>
      <c r="W319" s="5"/>
    </row>
    <row r="320" spans="1:23" x14ac:dyDescent="0.2">
      <c r="A320" s="5">
        <v>50</v>
      </c>
      <c r="B320" s="5">
        <v>0</v>
      </c>
      <c r="C320" s="5">
        <v>0</v>
      </c>
      <c r="D320" s="5">
        <v>1</v>
      </c>
      <c r="E320" s="5">
        <v>210</v>
      </c>
      <c r="F320" s="5">
        <f>ROUND(Source!X295,O320)</f>
        <v>24058.75</v>
      </c>
      <c r="G320" s="5" t="s">
        <v>177</v>
      </c>
      <c r="H320" s="5" t="s">
        <v>178</v>
      </c>
      <c r="I320" s="5"/>
      <c r="J320" s="5"/>
      <c r="K320" s="5">
        <v>210</v>
      </c>
      <c r="L320" s="5">
        <v>24</v>
      </c>
      <c r="M320" s="5">
        <v>3</v>
      </c>
      <c r="N320" s="5" t="s">
        <v>3</v>
      </c>
      <c r="O320" s="5">
        <v>2</v>
      </c>
      <c r="P320" s="5">
        <f>ROUND(Source!DP295,O320)</f>
        <v>26491.94</v>
      </c>
      <c r="Q320" s="5"/>
      <c r="R320" s="5"/>
      <c r="S320" s="5"/>
      <c r="T320" s="5"/>
      <c r="U320" s="5"/>
      <c r="V320" s="5"/>
      <c r="W320" s="5"/>
    </row>
    <row r="321" spans="1:255" x14ac:dyDescent="0.2">
      <c r="A321" s="5">
        <v>50</v>
      </c>
      <c r="B321" s="5">
        <v>0</v>
      </c>
      <c r="C321" s="5">
        <v>0</v>
      </c>
      <c r="D321" s="5">
        <v>1</v>
      </c>
      <c r="E321" s="5">
        <v>211</v>
      </c>
      <c r="F321" s="5">
        <f>ROUND(Source!Y295,O321)</f>
        <v>15314.66</v>
      </c>
      <c r="G321" s="5" t="s">
        <v>179</v>
      </c>
      <c r="H321" s="5" t="s">
        <v>180</v>
      </c>
      <c r="I321" s="5"/>
      <c r="J321" s="5"/>
      <c r="K321" s="5">
        <v>211</v>
      </c>
      <c r="L321" s="5">
        <v>25</v>
      </c>
      <c r="M321" s="5">
        <v>3</v>
      </c>
      <c r="N321" s="5" t="s">
        <v>3</v>
      </c>
      <c r="O321" s="5">
        <v>2</v>
      </c>
      <c r="P321" s="5">
        <f>ROUND(Source!DQ295,O321)</f>
        <v>16863.490000000002</v>
      </c>
      <c r="Q321" s="5"/>
      <c r="R321" s="5"/>
      <c r="S321" s="5"/>
      <c r="T321" s="5"/>
      <c r="U321" s="5"/>
      <c r="V321" s="5"/>
      <c r="W321" s="5"/>
    </row>
    <row r="322" spans="1:255" x14ac:dyDescent="0.2">
      <c r="A322" s="5">
        <v>50</v>
      </c>
      <c r="B322" s="5">
        <v>0</v>
      </c>
      <c r="C322" s="5">
        <v>0</v>
      </c>
      <c r="D322" s="5">
        <v>1</v>
      </c>
      <c r="E322" s="5">
        <v>224</v>
      </c>
      <c r="F322" s="5">
        <f>ROUND(Source!AR295,O322)</f>
        <v>104706.49</v>
      </c>
      <c r="G322" s="5" t="s">
        <v>181</v>
      </c>
      <c r="H322" s="5" t="s">
        <v>182</v>
      </c>
      <c r="I322" s="5"/>
      <c r="J322" s="5"/>
      <c r="K322" s="5">
        <v>224</v>
      </c>
      <c r="L322" s="5">
        <v>26</v>
      </c>
      <c r="M322" s="5">
        <v>3</v>
      </c>
      <c r="N322" s="5" t="s">
        <v>3</v>
      </c>
      <c r="O322" s="5">
        <v>2</v>
      </c>
      <c r="P322" s="5">
        <f>ROUND(Source!EJ295,O322)</f>
        <v>111982.3</v>
      </c>
      <c r="Q322" s="5"/>
      <c r="R322" s="5"/>
      <c r="S322" s="5"/>
      <c r="T322" s="5"/>
      <c r="U322" s="5"/>
      <c r="V322" s="5"/>
      <c r="W322" s="5"/>
    </row>
    <row r="323" spans="1:255" x14ac:dyDescent="0.2">
      <c r="A323" s="5">
        <v>50</v>
      </c>
      <c r="B323" s="5">
        <v>1</v>
      </c>
      <c r="C323" s="5">
        <v>0</v>
      </c>
      <c r="D323" s="5">
        <v>2</v>
      </c>
      <c r="E323" s="5">
        <v>0</v>
      </c>
      <c r="F323" s="5">
        <f>ROUND(F297+F320+F321,O323)</f>
        <v>104706.49</v>
      </c>
      <c r="G323" s="5" t="s">
        <v>183</v>
      </c>
      <c r="H323" s="5" t="s">
        <v>184</v>
      </c>
      <c r="I323" s="5"/>
      <c r="J323" s="5"/>
      <c r="K323" s="5">
        <v>212</v>
      </c>
      <c r="L323" s="5">
        <v>27</v>
      </c>
      <c r="M323" s="5">
        <v>0</v>
      </c>
      <c r="N323" s="5" t="s">
        <v>3</v>
      </c>
      <c r="O323" s="5">
        <v>2</v>
      </c>
      <c r="P323" s="5">
        <f>ROUND(P297+P320+P321,O323)</f>
        <v>111982.3</v>
      </c>
      <c r="Q323" s="5"/>
      <c r="R323" s="5"/>
      <c r="S323" s="5"/>
      <c r="T323" s="5"/>
      <c r="U323" s="5"/>
      <c r="V323" s="5"/>
      <c r="W323" s="5"/>
    </row>
    <row r="324" spans="1:255" x14ac:dyDescent="0.2">
      <c r="A324" s="5">
        <v>50</v>
      </c>
      <c r="B324" s="5">
        <v>1</v>
      </c>
      <c r="C324" s="5">
        <v>0</v>
      </c>
      <c r="D324" s="5">
        <v>2</v>
      </c>
      <c r="E324" s="5">
        <v>0</v>
      </c>
      <c r="F324" s="5">
        <f>ROUND(F323*0.2,O324)</f>
        <v>20941.3</v>
      </c>
      <c r="G324" s="5" t="s">
        <v>185</v>
      </c>
      <c r="H324" s="5" t="s">
        <v>186</v>
      </c>
      <c r="I324" s="5"/>
      <c r="J324" s="5"/>
      <c r="K324" s="5">
        <v>212</v>
      </c>
      <c r="L324" s="5">
        <v>28</v>
      </c>
      <c r="M324" s="5">
        <v>0</v>
      </c>
      <c r="N324" s="5" t="s">
        <v>3</v>
      </c>
      <c r="O324" s="5">
        <v>2</v>
      </c>
      <c r="P324" s="5">
        <f>ROUND(P323*0.2,O324)</f>
        <v>22396.46</v>
      </c>
      <c r="Q324" s="5"/>
      <c r="R324" s="5"/>
      <c r="S324" s="5"/>
      <c r="T324" s="5"/>
      <c r="U324" s="5"/>
      <c r="V324" s="5"/>
      <c r="W324" s="5"/>
    </row>
    <row r="325" spans="1:255" x14ac:dyDescent="0.2">
      <c r="A325" s="5">
        <v>50</v>
      </c>
      <c r="B325" s="5">
        <v>1</v>
      </c>
      <c r="C325" s="5">
        <v>0</v>
      </c>
      <c r="D325" s="5">
        <v>2</v>
      </c>
      <c r="E325" s="5">
        <v>213</v>
      </c>
      <c r="F325" s="5">
        <f>ROUND(F323+F324,O325)</f>
        <v>125647.79</v>
      </c>
      <c r="G325" s="5" t="s">
        <v>187</v>
      </c>
      <c r="H325" s="5" t="s">
        <v>181</v>
      </c>
      <c r="I325" s="5"/>
      <c r="J325" s="5"/>
      <c r="K325" s="5">
        <v>212</v>
      </c>
      <c r="L325" s="5">
        <v>29</v>
      </c>
      <c r="M325" s="5">
        <v>0</v>
      </c>
      <c r="N325" s="5" t="s">
        <v>3</v>
      </c>
      <c r="O325" s="5">
        <v>2</v>
      </c>
      <c r="P325" s="5">
        <f>ROUND(P323+P324,O325)</f>
        <v>134378.76</v>
      </c>
      <c r="Q325" s="5"/>
      <c r="R325" s="5"/>
      <c r="S325" s="5"/>
      <c r="T325" s="5"/>
      <c r="U325" s="5"/>
      <c r="V325" s="5"/>
      <c r="W325" s="5"/>
    </row>
    <row r="327" spans="1:255" x14ac:dyDescent="0.2">
      <c r="A327" s="1">
        <v>4</v>
      </c>
      <c r="B327" s="1">
        <v>1</v>
      </c>
      <c r="C327" s="1"/>
      <c r="D327" s="1">
        <f>ROW(A356)</f>
        <v>356</v>
      </c>
      <c r="E327" s="1"/>
      <c r="F327" s="1" t="s">
        <v>13</v>
      </c>
      <c r="G327" s="1" t="s">
        <v>318</v>
      </c>
      <c r="H327" s="1" t="s">
        <v>3</v>
      </c>
      <c r="I327" s="1">
        <v>0</v>
      </c>
      <c r="J327" s="1"/>
      <c r="K327" s="1">
        <v>0</v>
      </c>
      <c r="L327" s="1"/>
      <c r="M327" s="1"/>
      <c r="N327" s="1"/>
      <c r="O327" s="1"/>
      <c r="P327" s="1"/>
      <c r="Q327" s="1"/>
      <c r="R327" s="1"/>
      <c r="S327" s="1"/>
      <c r="T327" s="1"/>
      <c r="U327" s="1" t="s">
        <v>3</v>
      </c>
      <c r="V327" s="1">
        <v>0</v>
      </c>
      <c r="W327" s="1"/>
      <c r="X327" s="1"/>
      <c r="Y327" s="1"/>
      <c r="Z327" s="1"/>
      <c r="AA327" s="1"/>
      <c r="AB327" s="1" t="s">
        <v>3</v>
      </c>
      <c r="AC327" s="1" t="s">
        <v>3</v>
      </c>
      <c r="AD327" s="1" t="s">
        <v>3</v>
      </c>
      <c r="AE327" s="1" t="s">
        <v>3</v>
      </c>
      <c r="AF327" s="1" t="s">
        <v>3</v>
      </c>
      <c r="AG327" s="1" t="s">
        <v>3</v>
      </c>
      <c r="AH327" s="1"/>
      <c r="AI327" s="1"/>
      <c r="AJ327" s="1"/>
      <c r="AK327" s="1"/>
      <c r="AL327" s="1"/>
      <c r="AM327" s="1"/>
      <c r="AN327" s="1"/>
      <c r="AO327" s="1"/>
      <c r="AP327" s="1" t="s">
        <v>3</v>
      </c>
      <c r="AQ327" s="1" t="s">
        <v>3</v>
      </c>
      <c r="AR327" s="1" t="s">
        <v>3</v>
      </c>
      <c r="AS327" s="1"/>
      <c r="AT327" s="1"/>
      <c r="AU327" s="1"/>
      <c r="AV327" s="1"/>
      <c r="AW327" s="1"/>
      <c r="AX327" s="1"/>
      <c r="AY327" s="1"/>
      <c r="AZ327" s="1" t="s">
        <v>3</v>
      </c>
      <c r="BA327" s="1"/>
      <c r="BB327" s="1" t="s">
        <v>3</v>
      </c>
      <c r="BC327" s="1" t="s">
        <v>3</v>
      </c>
      <c r="BD327" s="1" t="s">
        <v>3</v>
      </c>
      <c r="BE327" s="1" t="s">
        <v>3</v>
      </c>
      <c r="BF327" s="1" t="s">
        <v>3</v>
      </c>
      <c r="BG327" s="1" t="s">
        <v>3</v>
      </c>
      <c r="BH327" s="1" t="s">
        <v>3</v>
      </c>
      <c r="BI327" s="1" t="s">
        <v>3</v>
      </c>
      <c r="BJ327" s="1" t="s">
        <v>3</v>
      </c>
      <c r="BK327" s="1" t="s">
        <v>3</v>
      </c>
      <c r="BL327" s="1" t="s">
        <v>3</v>
      </c>
      <c r="BM327" s="1" t="s">
        <v>3</v>
      </c>
      <c r="BN327" s="1" t="s">
        <v>3</v>
      </c>
      <c r="BO327" s="1" t="s">
        <v>3</v>
      </c>
      <c r="BP327" s="1" t="s">
        <v>3</v>
      </c>
      <c r="BQ327" s="1"/>
      <c r="BR327" s="1"/>
      <c r="BS327" s="1"/>
      <c r="BT327" s="1"/>
      <c r="BU327" s="1"/>
      <c r="BV327" s="1"/>
      <c r="BW327" s="1"/>
      <c r="BX327" s="1">
        <v>0</v>
      </c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>
        <v>0</v>
      </c>
    </row>
    <row r="329" spans="1:255" x14ac:dyDescent="0.2">
      <c r="A329" s="3">
        <v>52</v>
      </c>
      <c r="B329" s="3">
        <f t="shared" ref="B329:G329" si="354">B356</f>
        <v>1</v>
      </c>
      <c r="C329" s="3">
        <f t="shared" si="354"/>
        <v>4</v>
      </c>
      <c r="D329" s="3">
        <f t="shared" si="354"/>
        <v>327</v>
      </c>
      <c r="E329" s="3">
        <f t="shared" si="354"/>
        <v>0</v>
      </c>
      <c r="F329" s="3" t="str">
        <f t="shared" si="354"/>
        <v>Новый раздел</v>
      </c>
      <c r="G329" s="3" t="str">
        <f t="shared" si="354"/>
        <v>Входная группа</v>
      </c>
      <c r="H329" s="3"/>
      <c r="I329" s="3"/>
      <c r="J329" s="3"/>
      <c r="K329" s="3"/>
      <c r="L329" s="3"/>
      <c r="M329" s="3"/>
      <c r="N329" s="3"/>
      <c r="O329" s="3">
        <f t="shared" ref="O329:AT329" si="355">O356</f>
        <v>178672.63</v>
      </c>
      <c r="P329" s="3">
        <f t="shared" si="355"/>
        <v>155143.72</v>
      </c>
      <c r="Q329" s="3">
        <f t="shared" si="355"/>
        <v>1671.57</v>
      </c>
      <c r="R329" s="3">
        <f t="shared" si="355"/>
        <v>689.38</v>
      </c>
      <c r="S329" s="3">
        <f t="shared" si="355"/>
        <v>21857.34</v>
      </c>
      <c r="T329" s="3">
        <f t="shared" si="355"/>
        <v>0</v>
      </c>
      <c r="U329" s="3">
        <f t="shared" si="355"/>
        <v>89.681042700000006</v>
      </c>
      <c r="V329" s="3">
        <f t="shared" si="355"/>
        <v>2.1227260000000001</v>
      </c>
      <c r="W329" s="3">
        <f t="shared" si="355"/>
        <v>34.880000000000003</v>
      </c>
      <c r="X329" s="3">
        <f t="shared" si="355"/>
        <v>26761</v>
      </c>
      <c r="Y329" s="3">
        <f t="shared" si="355"/>
        <v>18189.38</v>
      </c>
      <c r="Z329" s="3">
        <f t="shared" si="355"/>
        <v>0</v>
      </c>
      <c r="AA329" s="3">
        <f t="shared" si="355"/>
        <v>0</v>
      </c>
      <c r="AB329" s="3">
        <f t="shared" si="355"/>
        <v>178672.63</v>
      </c>
      <c r="AC329" s="3">
        <f t="shared" si="355"/>
        <v>155143.72</v>
      </c>
      <c r="AD329" s="3">
        <f t="shared" si="355"/>
        <v>1671.57</v>
      </c>
      <c r="AE329" s="3">
        <f t="shared" si="355"/>
        <v>689.38</v>
      </c>
      <c r="AF329" s="3">
        <f t="shared" si="355"/>
        <v>21857.34</v>
      </c>
      <c r="AG329" s="3">
        <f t="shared" si="355"/>
        <v>0</v>
      </c>
      <c r="AH329" s="3">
        <f t="shared" si="355"/>
        <v>89.681042700000006</v>
      </c>
      <c r="AI329" s="3">
        <f t="shared" si="355"/>
        <v>2.1227260000000001</v>
      </c>
      <c r="AJ329" s="3">
        <f t="shared" si="355"/>
        <v>34.880000000000003</v>
      </c>
      <c r="AK329" s="3">
        <f t="shared" si="355"/>
        <v>26761</v>
      </c>
      <c r="AL329" s="3">
        <f t="shared" si="355"/>
        <v>18189.38</v>
      </c>
      <c r="AM329" s="3">
        <f t="shared" si="355"/>
        <v>0</v>
      </c>
      <c r="AN329" s="3">
        <f t="shared" si="355"/>
        <v>0</v>
      </c>
      <c r="AO329" s="3">
        <f t="shared" si="355"/>
        <v>0</v>
      </c>
      <c r="AP329" s="3">
        <f t="shared" si="355"/>
        <v>0</v>
      </c>
      <c r="AQ329" s="3">
        <f t="shared" si="355"/>
        <v>0</v>
      </c>
      <c r="AR329" s="3">
        <f t="shared" si="355"/>
        <v>223623.01</v>
      </c>
      <c r="AS329" s="3">
        <f t="shared" si="355"/>
        <v>223623.01</v>
      </c>
      <c r="AT329" s="3">
        <f t="shared" si="355"/>
        <v>0</v>
      </c>
      <c r="AU329" s="3">
        <f t="shared" ref="AU329:BZ329" si="356">AU356</f>
        <v>0</v>
      </c>
      <c r="AV329" s="3">
        <f t="shared" si="356"/>
        <v>155143.72</v>
      </c>
      <c r="AW329" s="3">
        <f t="shared" si="356"/>
        <v>155143.72</v>
      </c>
      <c r="AX329" s="3">
        <f t="shared" si="356"/>
        <v>0</v>
      </c>
      <c r="AY329" s="3">
        <f t="shared" si="356"/>
        <v>155143.72</v>
      </c>
      <c r="AZ329" s="3">
        <f t="shared" si="356"/>
        <v>0</v>
      </c>
      <c r="BA329" s="3">
        <f t="shared" si="356"/>
        <v>0</v>
      </c>
      <c r="BB329" s="3">
        <f t="shared" si="356"/>
        <v>0</v>
      </c>
      <c r="BC329" s="3">
        <f t="shared" si="356"/>
        <v>0</v>
      </c>
      <c r="BD329" s="3">
        <f t="shared" si="356"/>
        <v>0</v>
      </c>
      <c r="BE329" s="3">
        <f t="shared" si="356"/>
        <v>0</v>
      </c>
      <c r="BF329" s="3">
        <f t="shared" si="356"/>
        <v>0</v>
      </c>
      <c r="BG329" s="3">
        <f t="shared" si="356"/>
        <v>0</v>
      </c>
      <c r="BH329" s="3">
        <f t="shared" si="356"/>
        <v>0</v>
      </c>
      <c r="BI329" s="3">
        <f t="shared" si="356"/>
        <v>0</v>
      </c>
      <c r="BJ329" s="3">
        <f t="shared" si="356"/>
        <v>0</v>
      </c>
      <c r="BK329" s="3">
        <f t="shared" si="356"/>
        <v>0</v>
      </c>
      <c r="BL329" s="3">
        <f t="shared" si="356"/>
        <v>0</v>
      </c>
      <c r="BM329" s="3">
        <f t="shared" si="356"/>
        <v>0</v>
      </c>
      <c r="BN329" s="3">
        <f t="shared" si="356"/>
        <v>0</v>
      </c>
      <c r="BO329" s="3">
        <f t="shared" si="356"/>
        <v>0</v>
      </c>
      <c r="BP329" s="3">
        <f t="shared" si="356"/>
        <v>0</v>
      </c>
      <c r="BQ329" s="3">
        <f t="shared" si="356"/>
        <v>0</v>
      </c>
      <c r="BR329" s="3">
        <f t="shared" si="356"/>
        <v>0</v>
      </c>
      <c r="BS329" s="3">
        <f t="shared" si="356"/>
        <v>0</v>
      </c>
      <c r="BT329" s="3">
        <f t="shared" si="356"/>
        <v>0</v>
      </c>
      <c r="BU329" s="3">
        <f t="shared" si="356"/>
        <v>0</v>
      </c>
      <c r="BV329" s="3">
        <f t="shared" si="356"/>
        <v>0</v>
      </c>
      <c r="BW329" s="3">
        <f t="shared" si="356"/>
        <v>0</v>
      </c>
      <c r="BX329" s="3">
        <f t="shared" si="356"/>
        <v>0</v>
      </c>
      <c r="BY329" s="3">
        <f t="shared" si="356"/>
        <v>0</v>
      </c>
      <c r="BZ329" s="3">
        <f t="shared" si="356"/>
        <v>0</v>
      </c>
      <c r="CA329" s="3">
        <f t="shared" ref="CA329:DF329" si="357">CA356</f>
        <v>223623.01</v>
      </c>
      <c r="CB329" s="3">
        <f t="shared" si="357"/>
        <v>223623.01</v>
      </c>
      <c r="CC329" s="3">
        <f t="shared" si="357"/>
        <v>0</v>
      </c>
      <c r="CD329" s="3">
        <f t="shared" si="357"/>
        <v>0</v>
      </c>
      <c r="CE329" s="3">
        <f t="shared" si="357"/>
        <v>155143.72</v>
      </c>
      <c r="CF329" s="3">
        <f t="shared" si="357"/>
        <v>155143.72</v>
      </c>
      <c r="CG329" s="3">
        <f t="shared" si="357"/>
        <v>0</v>
      </c>
      <c r="CH329" s="3">
        <f t="shared" si="357"/>
        <v>155143.72</v>
      </c>
      <c r="CI329" s="3">
        <f t="shared" si="357"/>
        <v>0</v>
      </c>
      <c r="CJ329" s="3">
        <f t="shared" si="357"/>
        <v>0</v>
      </c>
      <c r="CK329" s="3">
        <f t="shared" si="357"/>
        <v>0</v>
      </c>
      <c r="CL329" s="3">
        <f t="shared" si="357"/>
        <v>0</v>
      </c>
      <c r="CM329" s="3">
        <f t="shared" si="357"/>
        <v>0</v>
      </c>
      <c r="CN329" s="3">
        <f t="shared" si="357"/>
        <v>0</v>
      </c>
      <c r="CO329" s="3">
        <f t="shared" si="357"/>
        <v>0</v>
      </c>
      <c r="CP329" s="3">
        <f t="shared" si="357"/>
        <v>0</v>
      </c>
      <c r="CQ329" s="3">
        <f t="shared" si="357"/>
        <v>0</v>
      </c>
      <c r="CR329" s="3">
        <f t="shared" si="357"/>
        <v>0</v>
      </c>
      <c r="CS329" s="3">
        <f t="shared" si="357"/>
        <v>0</v>
      </c>
      <c r="CT329" s="3">
        <f t="shared" si="357"/>
        <v>0</v>
      </c>
      <c r="CU329" s="3">
        <f t="shared" si="357"/>
        <v>0</v>
      </c>
      <c r="CV329" s="3">
        <f t="shared" si="357"/>
        <v>0</v>
      </c>
      <c r="CW329" s="3">
        <f t="shared" si="357"/>
        <v>0</v>
      </c>
      <c r="CX329" s="3">
        <f t="shared" si="357"/>
        <v>0</v>
      </c>
      <c r="CY329" s="3">
        <f t="shared" si="357"/>
        <v>0</v>
      </c>
      <c r="CZ329" s="3">
        <f t="shared" si="357"/>
        <v>0</v>
      </c>
      <c r="DA329" s="3">
        <f t="shared" si="357"/>
        <v>0</v>
      </c>
      <c r="DB329" s="3">
        <f t="shared" si="357"/>
        <v>0</v>
      </c>
      <c r="DC329" s="3">
        <f t="shared" si="357"/>
        <v>0</v>
      </c>
      <c r="DD329" s="3">
        <f t="shared" si="357"/>
        <v>0</v>
      </c>
      <c r="DE329" s="3">
        <f t="shared" si="357"/>
        <v>0</v>
      </c>
      <c r="DF329" s="3">
        <f t="shared" si="357"/>
        <v>0</v>
      </c>
      <c r="DG329" s="4">
        <f t="shared" ref="DG329:EL329" si="358">DG356</f>
        <v>66933.119999999995</v>
      </c>
      <c r="DH329" s="4">
        <f t="shared" si="358"/>
        <v>41096.11</v>
      </c>
      <c r="DI329" s="4">
        <f t="shared" si="358"/>
        <v>1769.1</v>
      </c>
      <c r="DJ329" s="4">
        <f t="shared" si="358"/>
        <v>759.09</v>
      </c>
      <c r="DK329" s="4">
        <f t="shared" si="358"/>
        <v>24067.91</v>
      </c>
      <c r="DL329" s="4">
        <f t="shared" si="358"/>
        <v>0</v>
      </c>
      <c r="DM329" s="4">
        <f t="shared" si="358"/>
        <v>89.681042700000006</v>
      </c>
      <c r="DN329" s="4">
        <f t="shared" si="358"/>
        <v>2.1227260000000001</v>
      </c>
      <c r="DO329" s="4">
        <f t="shared" si="358"/>
        <v>34.880000000000003</v>
      </c>
      <c r="DP329" s="4">
        <f t="shared" si="358"/>
        <v>29467.5</v>
      </c>
      <c r="DQ329" s="4">
        <f t="shared" si="358"/>
        <v>20028.98</v>
      </c>
      <c r="DR329" s="4">
        <f t="shared" si="358"/>
        <v>0</v>
      </c>
      <c r="DS329" s="4">
        <f t="shared" si="358"/>
        <v>0</v>
      </c>
      <c r="DT329" s="4">
        <f t="shared" si="358"/>
        <v>66933.119999999995</v>
      </c>
      <c r="DU329" s="4">
        <f t="shared" si="358"/>
        <v>41096.11</v>
      </c>
      <c r="DV329" s="4">
        <f t="shared" si="358"/>
        <v>1769.1</v>
      </c>
      <c r="DW329" s="4">
        <f t="shared" si="358"/>
        <v>759.09</v>
      </c>
      <c r="DX329" s="4">
        <f t="shared" si="358"/>
        <v>24067.91</v>
      </c>
      <c r="DY329" s="4">
        <f t="shared" si="358"/>
        <v>0</v>
      </c>
      <c r="DZ329" s="4">
        <f t="shared" si="358"/>
        <v>89.681042700000006</v>
      </c>
      <c r="EA329" s="4">
        <f t="shared" si="358"/>
        <v>2.1227260000000001</v>
      </c>
      <c r="EB329" s="4">
        <f t="shared" si="358"/>
        <v>34.880000000000003</v>
      </c>
      <c r="EC329" s="4">
        <f t="shared" si="358"/>
        <v>29467.5</v>
      </c>
      <c r="ED329" s="4">
        <f t="shared" si="358"/>
        <v>20028.98</v>
      </c>
      <c r="EE329" s="4">
        <f t="shared" si="358"/>
        <v>0</v>
      </c>
      <c r="EF329" s="4">
        <f t="shared" si="358"/>
        <v>0</v>
      </c>
      <c r="EG329" s="4">
        <f t="shared" si="358"/>
        <v>0</v>
      </c>
      <c r="EH329" s="4">
        <f t="shared" si="358"/>
        <v>0</v>
      </c>
      <c r="EI329" s="4">
        <f t="shared" si="358"/>
        <v>0</v>
      </c>
      <c r="EJ329" s="4">
        <f t="shared" si="358"/>
        <v>116429.6</v>
      </c>
      <c r="EK329" s="4">
        <f t="shared" si="358"/>
        <v>116429.6</v>
      </c>
      <c r="EL329" s="4">
        <f t="shared" si="358"/>
        <v>0</v>
      </c>
      <c r="EM329" s="4">
        <f t="shared" ref="EM329:FR329" si="359">EM356</f>
        <v>0</v>
      </c>
      <c r="EN329" s="4">
        <f t="shared" si="359"/>
        <v>41096.11</v>
      </c>
      <c r="EO329" s="4">
        <f t="shared" si="359"/>
        <v>41096.11</v>
      </c>
      <c r="EP329" s="4">
        <f t="shared" si="359"/>
        <v>0</v>
      </c>
      <c r="EQ329" s="4">
        <f t="shared" si="359"/>
        <v>41096.11</v>
      </c>
      <c r="ER329" s="4">
        <f t="shared" si="359"/>
        <v>0</v>
      </c>
      <c r="ES329" s="4">
        <f t="shared" si="359"/>
        <v>0</v>
      </c>
      <c r="ET329" s="4">
        <f t="shared" si="359"/>
        <v>0</v>
      </c>
      <c r="EU329" s="4">
        <f t="shared" si="359"/>
        <v>0</v>
      </c>
      <c r="EV329" s="4">
        <f t="shared" si="359"/>
        <v>0</v>
      </c>
      <c r="EW329" s="4">
        <f t="shared" si="359"/>
        <v>0</v>
      </c>
      <c r="EX329" s="4">
        <f t="shared" si="359"/>
        <v>0</v>
      </c>
      <c r="EY329" s="4">
        <f t="shared" si="359"/>
        <v>0</v>
      </c>
      <c r="EZ329" s="4">
        <f t="shared" si="359"/>
        <v>0</v>
      </c>
      <c r="FA329" s="4">
        <f t="shared" si="359"/>
        <v>0</v>
      </c>
      <c r="FB329" s="4">
        <f t="shared" si="359"/>
        <v>0</v>
      </c>
      <c r="FC329" s="4">
        <f t="shared" si="359"/>
        <v>0</v>
      </c>
      <c r="FD329" s="4">
        <f t="shared" si="359"/>
        <v>0</v>
      </c>
      <c r="FE329" s="4">
        <f t="shared" si="359"/>
        <v>0</v>
      </c>
      <c r="FF329" s="4">
        <f t="shared" si="359"/>
        <v>0</v>
      </c>
      <c r="FG329" s="4">
        <f t="shared" si="359"/>
        <v>0</v>
      </c>
      <c r="FH329" s="4">
        <f t="shared" si="359"/>
        <v>0</v>
      </c>
      <c r="FI329" s="4">
        <f t="shared" si="359"/>
        <v>0</v>
      </c>
      <c r="FJ329" s="4">
        <f t="shared" si="359"/>
        <v>0</v>
      </c>
      <c r="FK329" s="4">
        <f t="shared" si="359"/>
        <v>0</v>
      </c>
      <c r="FL329" s="4">
        <f t="shared" si="359"/>
        <v>0</v>
      </c>
      <c r="FM329" s="4">
        <f t="shared" si="359"/>
        <v>0</v>
      </c>
      <c r="FN329" s="4">
        <f t="shared" si="359"/>
        <v>0</v>
      </c>
      <c r="FO329" s="4">
        <f t="shared" si="359"/>
        <v>0</v>
      </c>
      <c r="FP329" s="4">
        <f t="shared" si="359"/>
        <v>0</v>
      </c>
      <c r="FQ329" s="4">
        <f t="shared" si="359"/>
        <v>0</v>
      </c>
      <c r="FR329" s="4">
        <f t="shared" si="359"/>
        <v>0</v>
      </c>
      <c r="FS329" s="4">
        <f t="shared" ref="FS329:GX329" si="360">FS356</f>
        <v>116429.6</v>
      </c>
      <c r="FT329" s="4">
        <f t="shared" si="360"/>
        <v>116429.6</v>
      </c>
      <c r="FU329" s="4">
        <f t="shared" si="360"/>
        <v>0</v>
      </c>
      <c r="FV329" s="4">
        <f t="shared" si="360"/>
        <v>0</v>
      </c>
      <c r="FW329" s="4">
        <f t="shared" si="360"/>
        <v>41096.11</v>
      </c>
      <c r="FX329" s="4">
        <f t="shared" si="360"/>
        <v>41096.11</v>
      </c>
      <c r="FY329" s="4">
        <f t="shared" si="360"/>
        <v>0</v>
      </c>
      <c r="FZ329" s="4">
        <f t="shared" si="360"/>
        <v>41096.11</v>
      </c>
      <c r="GA329" s="4">
        <f t="shared" si="360"/>
        <v>0</v>
      </c>
      <c r="GB329" s="4">
        <f t="shared" si="360"/>
        <v>0</v>
      </c>
      <c r="GC329" s="4">
        <f t="shared" si="360"/>
        <v>0</v>
      </c>
      <c r="GD329" s="4">
        <f t="shared" si="360"/>
        <v>0</v>
      </c>
      <c r="GE329" s="4">
        <f t="shared" si="360"/>
        <v>0</v>
      </c>
      <c r="GF329" s="4">
        <f t="shared" si="360"/>
        <v>0</v>
      </c>
      <c r="GG329" s="4">
        <f t="shared" si="360"/>
        <v>0</v>
      </c>
      <c r="GH329" s="4">
        <f t="shared" si="360"/>
        <v>0</v>
      </c>
      <c r="GI329" s="4">
        <f t="shared" si="360"/>
        <v>0</v>
      </c>
      <c r="GJ329" s="4">
        <f t="shared" si="360"/>
        <v>0</v>
      </c>
      <c r="GK329" s="4">
        <f t="shared" si="360"/>
        <v>0</v>
      </c>
      <c r="GL329" s="4">
        <f t="shared" si="360"/>
        <v>0</v>
      </c>
      <c r="GM329" s="4">
        <f t="shared" si="360"/>
        <v>0</v>
      </c>
      <c r="GN329" s="4">
        <f t="shared" si="360"/>
        <v>0</v>
      </c>
      <c r="GO329" s="4">
        <f t="shared" si="360"/>
        <v>0</v>
      </c>
      <c r="GP329" s="4">
        <f t="shared" si="360"/>
        <v>0</v>
      </c>
      <c r="GQ329" s="4">
        <f t="shared" si="360"/>
        <v>0</v>
      </c>
      <c r="GR329" s="4">
        <f t="shared" si="360"/>
        <v>0</v>
      </c>
      <c r="GS329" s="4">
        <f t="shared" si="360"/>
        <v>0</v>
      </c>
      <c r="GT329" s="4">
        <f t="shared" si="360"/>
        <v>0</v>
      </c>
      <c r="GU329" s="4">
        <f t="shared" si="360"/>
        <v>0</v>
      </c>
      <c r="GV329" s="4">
        <f t="shared" si="360"/>
        <v>0</v>
      </c>
      <c r="GW329" s="4">
        <f t="shared" si="360"/>
        <v>0</v>
      </c>
      <c r="GX329" s="4">
        <f t="shared" si="360"/>
        <v>0</v>
      </c>
    </row>
    <row r="331" spans="1:255" x14ac:dyDescent="0.2">
      <c r="A331" s="2">
        <v>17</v>
      </c>
      <c r="B331" s="2">
        <v>1</v>
      </c>
      <c r="C331" s="2">
        <f>ROW(SmtRes!A641)</f>
        <v>641</v>
      </c>
      <c r="D331" s="2">
        <f>ROW(EtalonRes!A569)</f>
        <v>569</v>
      </c>
      <c r="E331" s="2" t="s">
        <v>15</v>
      </c>
      <c r="F331" s="2" t="s">
        <v>16</v>
      </c>
      <c r="G331" s="2" t="s">
        <v>17</v>
      </c>
      <c r="H331" s="2" t="s">
        <v>18</v>
      </c>
      <c r="I331" s="2">
        <f>ROUND(30.94/100,9)</f>
        <v>0.30940000000000001</v>
      </c>
      <c r="J331" s="2">
        <v>0</v>
      </c>
      <c r="K331" s="2"/>
      <c r="L331" s="2"/>
      <c r="M331" s="2"/>
      <c r="N331" s="2"/>
      <c r="O331" s="2">
        <f t="shared" ref="O331:O354" si="361">ROUND(CP331,2)</f>
        <v>1201.8499999999999</v>
      </c>
      <c r="P331" s="2">
        <f t="shared" ref="P331:P354" si="362">ROUND(CQ331*I331,2)</f>
        <v>0</v>
      </c>
      <c r="Q331" s="2">
        <f t="shared" ref="Q331:Q354" si="363">ROUND(CR331*I331,2)</f>
        <v>0</v>
      </c>
      <c r="R331" s="2">
        <f t="shared" ref="R331:R354" si="364">ROUND(CS331*I331,2)</f>
        <v>0</v>
      </c>
      <c r="S331" s="2">
        <f t="shared" ref="S331:S354" si="365">ROUND(CT331*I331,2)</f>
        <v>1201.8499999999999</v>
      </c>
      <c r="T331" s="2">
        <f t="shared" ref="T331:T354" si="366">ROUND(CU331*I331,2)</f>
        <v>0</v>
      </c>
      <c r="U331" s="2">
        <f t="shared" ref="U331:U354" si="367">CV331*I331</f>
        <v>5.7795920000000001</v>
      </c>
      <c r="V331" s="2">
        <f t="shared" ref="V331:V354" si="368">CW331*I331</f>
        <v>0</v>
      </c>
      <c r="W331" s="2">
        <f t="shared" ref="W331:W354" si="369">ROUND(CX331*I331,2)</f>
        <v>0</v>
      </c>
      <c r="X331" s="2">
        <f t="shared" ref="X331:X354" si="370">ROUND(CY331,2)</f>
        <v>1249.92</v>
      </c>
      <c r="Y331" s="2">
        <f t="shared" ref="Y331:Y354" si="371">ROUND(CZ331,2)</f>
        <v>721.11</v>
      </c>
      <c r="Z331" s="2"/>
      <c r="AA331" s="2">
        <v>42244862</v>
      </c>
      <c r="AB331" s="2">
        <f t="shared" ref="AB331:AB354" si="372">ROUND((AC331+AD331+AF331),6)</f>
        <v>142.34</v>
      </c>
      <c r="AC331" s="2">
        <f>ROUND((ES331),6)</f>
        <v>0</v>
      </c>
      <c r="AD331" s="2">
        <f>ROUND((((ET331)-(EU331))+AE331),6)</f>
        <v>0</v>
      </c>
      <c r="AE331" s="2">
        <f t="shared" ref="AE331:AF334" si="373">ROUND((EU331),6)</f>
        <v>0</v>
      </c>
      <c r="AF331" s="2">
        <f t="shared" si="373"/>
        <v>142.34</v>
      </c>
      <c r="AG331" s="2">
        <f t="shared" ref="AG331:AG354" si="374">ROUND((AP331),6)</f>
        <v>0</v>
      </c>
      <c r="AH331" s="2">
        <f t="shared" ref="AH331:AI334" si="375">(EW331)</f>
        <v>18.68</v>
      </c>
      <c r="AI331" s="2">
        <f t="shared" si="375"/>
        <v>0</v>
      </c>
      <c r="AJ331" s="2">
        <f t="shared" ref="AJ331:AJ354" si="376">(AS331)</f>
        <v>0</v>
      </c>
      <c r="AK331" s="2">
        <v>142.34</v>
      </c>
      <c r="AL331" s="2">
        <v>0</v>
      </c>
      <c r="AM331" s="2">
        <v>0</v>
      </c>
      <c r="AN331" s="2">
        <v>0</v>
      </c>
      <c r="AO331" s="2">
        <v>142.34</v>
      </c>
      <c r="AP331" s="2">
        <v>0</v>
      </c>
      <c r="AQ331" s="2">
        <v>18.68</v>
      </c>
      <c r="AR331" s="2">
        <v>0</v>
      </c>
      <c r="AS331" s="2">
        <v>0</v>
      </c>
      <c r="AT331" s="2">
        <v>104</v>
      </c>
      <c r="AU331" s="2">
        <v>60</v>
      </c>
      <c r="AV331" s="2">
        <v>1</v>
      </c>
      <c r="AW331" s="2">
        <v>1</v>
      </c>
      <c r="AX331" s="2"/>
      <c r="AY331" s="2"/>
      <c r="AZ331" s="2">
        <v>1</v>
      </c>
      <c r="BA331" s="2">
        <v>27.29</v>
      </c>
      <c r="BB331" s="2">
        <v>1</v>
      </c>
      <c r="BC331" s="2">
        <v>1</v>
      </c>
      <c r="BD331" s="2" t="s">
        <v>3</v>
      </c>
      <c r="BE331" s="2" t="s">
        <v>3</v>
      </c>
      <c r="BF331" s="2" t="s">
        <v>3</v>
      </c>
      <c r="BG331" s="2" t="s">
        <v>3</v>
      </c>
      <c r="BH331" s="2">
        <v>0</v>
      </c>
      <c r="BI331" s="2">
        <v>1</v>
      </c>
      <c r="BJ331" s="2" t="s">
        <v>19</v>
      </c>
      <c r="BK331" s="2"/>
      <c r="BL331" s="2"/>
      <c r="BM331" s="2">
        <v>68001</v>
      </c>
      <c r="BN331" s="2">
        <v>0</v>
      </c>
      <c r="BO331" s="2" t="s">
        <v>16</v>
      </c>
      <c r="BP331" s="2">
        <v>1</v>
      </c>
      <c r="BQ331" s="2">
        <v>6</v>
      </c>
      <c r="BR331" s="2">
        <v>0</v>
      </c>
      <c r="BS331" s="2">
        <v>27.29</v>
      </c>
      <c r="BT331" s="2">
        <v>1</v>
      </c>
      <c r="BU331" s="2">
        <v>1</v>
      </c>
      <c r="BV331" s="2">
        <v>1</v>
      </c>
      <c r="BW331" s="2">
        <v>1</v>
      </c>
      <c r="BX331" s="2">
        <v>1</v>
      </c>
      <c r="BY331" s="2" t="s">
        <v>3</v>
      </c>
      <c r="BZ331" s="2">
        <v>104</v>
      </c>
      <c r="CA331" s="2">
        <v>60</v>
      </c>
      <c r="CB331" s="2"/>
      <c r="CC331" s="2"/>
      <c r="CD331" s="2"/>
      <c r="CE331" s="2">
        <v>0</v>
      </c>
      <c r="CF331" s="2">
        <v>0</v>
      </c>
      <c r="CG331" s="2">
        <v>0</v>
      </c>
      <c r="CH331" s="2"/>
      <c r="CI331" s="2"/>
      <c r="CJ331" s="2"/>
      <c r="CK331" s="2"/>
      <c r="CL331" s="2"/>
      <c r="CM331" s="2">
        <v>0</v>
      </c>
      <c r="CN331" s="2" t="s">
        <v>3</v>
      </c>
      <c r="CO331" s="2">
        <v>0</v>
      </c>
      <c r="CP331" s="2">
        <f t="shared" ref="CP331:CP354" si="377">(P331+Q331+S331)</f>
        <v>1201.8499999999999</v>
      </c>
      <c r="CQ331" s="2">
        <f t="shared" ref="CQ331:CQ354" si="378">AC331*BC331</f>
        <v>0</v>
      </c>
      <c r="CR331" s="2">
        <f t="shared" ref="CR331:CR354" si="379">AD331*BB331</f>
        <v>0</v>
      </c>
      <c r="CS331" s="2">
        <f t="shared" ref="CS331:CS354" si="380">AE331*BS331</f>
        <v>0</v>
      </c>
      <c r="CT331" s="2">
        <f t="shared" ref="CT331:CT354" si="381">AF331*BA331</f>
        <v>3884.4585999999999</v>
      </c>
      <c r="CU331" s="2">
        <f t="shared" ref="CU331:CU354" si="382">AG331</f>
        <v>0</v>
      </c>
      <c r="CV331" s="2">
        <f t="shared" ref="CV331:CV354" si="383">AH331</f>
        <v>18.68</v>
      </c>
      <c r="CW331" s="2">
        <f t="shared" ref="CW331:CW354" si="384">AI331</f>
        <v>0</v>
      </c>
      <c r="CX331" s="2">
        <f t="shared" ref="CX331:CX354" si="385">AJ331</f>
        <v>0</v>
      </c>
      <c r="CY331" s="2">
        <f t="shared" ref="CY331:CY354" si="386">(((S331+R331)*AT331)/100)</f>
        <v>1249.924</v>
      </c>
      <c r="CZ331" s="2">
        <f t="shared" ref="CZ331:CZ354" si="387">(((S331+R331)*AU331)/100)</f>
        <v>721.11</v>
      </c>
      <c r="DA331" s="2"/>
      <c r="DB331" s="2"/>
      <c r="DC331" s="2" t="s">
        <v>3</v>
      </c>
      <c r="DD331" s="2" t="s">
        <v>3</v>
      </c>
      <c r="DE331" s="2" t="s">
        <v>3</v>
      </c>
      <c r="DF331" s="2" t="s">
        <v>3</v>
      </c>
      <c r="DG331" s="2" t="s">
        <v>3</v>
      </c>
      <c r="DH331" s="2" t="s">
        <v>3</v>
      </c>
      <c r="DI331" s="2" t="s">
        <v>3</v>
      </c>
      <c r="DJ331" s="2" t="s">
        <v>3</v>
      </c>
      <c r="DK331" s="2" t="s">
        <v>3</v>
      </c>
      <c r="DL331" s="2" t="s">
        <v>3</v>
      </c>
      <c r="DM331" s="2" t="s">
        <v>3</v>
      </c>
      <c r="DN331" s="2">
        <v>0</v>
      </c>
      <c r="DO331" s="2">
        <v>0</v>
      </c>
      <c r="DP331" s="2">
        <v>1</v>
      </c>
      <c r="DQ331" s="2">
        <v>1</v>
      </c>
      <c r="DR331" s="2"/>
      <c r="DS331" s="2"/>
      <c r="DT331" s="2"/>
      <c r="DU331" s="2">
        <v>1013</v>
      </c>
      <c r="DV331" s="2" t="s">
        <v>18</v>
      </c>
      <c r="DW331" s="2" t="s">
        <v>18</v>
      </c>
      <c r="DX331" s="2">
        <v>1</v>
      </c>
      <c r="DY331" s="2"/>
      <c r="DZ331" s="2"/>
      <c r="EA331" s="2"/>
      <c r="EB331" s="2"/>
      <c r="EC331" s="2"/>
      <c r="ED331" s="2"/>
      <c r="EE331" s="2">
        <v>42018777</v>
      </c>
      <c r="EF331" s="2">
        <v>6</v>
      </c>
      <c r="EG331" s="2" t="s">
        <v>20</v>
      </c>
      <c r="EH331" s="2">
        <v>0</v>
      </c>
      <c r="EI331" s="2" t="s">
        <v>3</v>
      </c>
      <c r="EJ331" s="2">
        <v>1</v>
      </c>
      <c r="EK331" s="2">
        <v>68001</v>
      </c>
      <c r="EL331" s="2" t="s">
        <v>21</v>
      </c>
      <c r="EM331" s="2" t="s">
        <v>22</v>
      </c>
      <c r="EN331" s="2"/>
      <c r="EO331" s="2" t="s">
        <v>3</v>
      </c>
      <c r="EP331" s="2"/>
      <c r="EQ331" s="2">
        <v>0</v>
      </c>
      <c r="ER331" s="2">
        <v>142.34</v>
      </c>
      <c r="ES331" s="2">
        <v>0</v>
      </c>
      <c r="ET331" s="2">
        <v>0</v>
      </c>
      <c r="EU331" s="2">
        <v>0</v>
      </c>
      <c r="EV331" s="2">
        <v>142.34</v>
      </c>
      <c r="EW331" s="2">
        <v>18.68</v>
      </c>
      <c r="EX331" s="2">
        <v>0</v>
      </c>
      <c r="EY331" s="2">
        <v>0</v>
      </c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>
        <v>0</v>
      </c>
      <c r="FR331" s="2">
        <f t="shared" ref="FR331:FR354" si="388">ROUND(IF(AND(BH331=3,BI331=3),P331,0),2)</f>
        <v>0</v>
      </c>
      <c r="FS331" s="2">
        <v>0</v>
      </c>
      <c r="FT331" s="2"/>
      <c r="FU331" s="2"/>
      <c r="FV331" s="2"/>
      <c r="FW331" s="2"/>
      <c r="FX331" s="2">
        <v>104</v>
      </c>
      <c r="FY331" s="2">
        <v>60</v>
      </c>
      <c r="FZ331" s="2"/>
      <c r="GA331" s="2" t="s">
        <v>3</v>
      </c>
      <c r="GB331" s="2"/>
      <c r="GC331" s="2"/>
      <c r="GD331" s="2">
        <v>1</v>
      </c>
      <c r="GE331" s="2"/>
      <c r="GF331" s="2">
        <v>1535450391</v>
      </c>
      <c r="GG331" s="2">
        <v>2</v>
      </c>
      <c r="GH331" s="2">
        <v>1</v>
      </c>
      <c r="GI331" s="2">
        <v>2</v>
      </c>
      <c r="GJ331" s="2">
        <v>0</v>
      </c>
      <c r="GK331" s="2">
        <v>0</v>
      </c>
      <c r="GL331" s="2">
        <f t="shared" ref="GL331:GL354" si="389">ROUND(IF(AND(BH331=3,BI331=3,FS331&lt;&gt;0),P331,0),2)</f>
        <v>0</v>
      </c>
      <c r="GM331" s="2">
        <f t="shared" ref="GM331:GM354" si="390">ROUND(O331+X331+Y331,2)+GX331</f>
        <v>3172.88</v>
      </c>
      <c r="GN331" s="2">
        <f t="shared" ref="GN331:GN354" si="391">IF(OR(BI331=0,BI331=1),ROUND(O331+X331+Y331,2),0)</f>
        <v>3172.88</v>
      </c>
      <c r="GO331" s="2">
        <f t="shared" ref="GO331:GO354" si="392">IF(BI331=2,ROUND(O331+X331+Y331,2),0)</f>
        <v>0</v>
      </c>
      <c r="GP331" s="2">
        <f t="shared" ref="GP331:GP354" si="393">IF(BI331=4,ROUND(O331+X331+Y331,2)+GX331,0)</f>
        <v>0</v>
      </c>
      <c r="GQ331" s="2"/>
      <c r="GR331" s="2">
        <v>0</v>
      </c>
      <c r="GS331" s="2">
        <v>3</v>
      </c>
      <c r="GT331" s="2">
        <v>0</v>
      </c>
      <c r="GU331" s="2" t="s">
        <v>3</v>
      </c>
      <c r="GV331" s="2">
        <f t="shared" ref="GV331:GV354" si="394">ROUND((GT331),6)</f>
        <v>0</v>
      </c>
      <c r="GW331" s="2">
        <v>1</v>
      </c>
      <c r="GX331" s="2">
        <f t="shared" ref="GX331:GX354" si="395">ROUND(HC331*I331,2)</f>
        <v>0</v>
      </c>
      <c r="GY331" s="2"/>
      <c r="GZ331" s="2"/>
      <c r="HA331" s="2">
        <v>0</v>
      </c>
      <c r="HB331" s="2">
        <v>0</v>
      </c>
      <c r="HC331" s="2">
        <f t="shared" ref="HC331:HC354" si="396">GV331*GW331</f>
        <v>0</v>
      </c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>
        <v>0</v>
      </c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x14ac:dyDescent="0.2">
      <c r="A332">
        <v>17</v>
      </c>
      <c r="B332">
        <v>1</v>
      </c>
      <c r="C332">
        <f>ROW(SmtRes!A642)</f>
        <v>642</v>
      </c>
      <c r="D332">
        <f>ROW(EtalonRes!A570)</f>
        <v>570</v>
      </c>
      <c r="E332" t="s">
        <v>15</v>
      </c>
      <c r="F332" t="s">
        <v>16</v>
      </c>
      <c r="G332" t="s">
        <v>17</v>
      </c>
      <c r="H332" t="s">
        <v>18</v>
      </c>
      <c r="I332">
        <f>ROUND(30.94/100,9)</f>
        <v>0.30940000000000001</v>
      </c>
      <c r="J332">
        <v>0</v>
      </c>
      <c r="O332">
        <f t="shared" si="361"/>
        <v>1323.4</v>
      </c>
      <c r="P332">
        <f t="shared" si="362"/>
        <v>0</v>
      </c>
      <c r="Q332">
        <f t="shared" si="363"/>
        <v>0</v>
      </c>
      <c r="R332">
        <f t="shared" si="364"/>
        <v>0</v>
      </c>
      <c r="S332">
        <f t="shared" si="365"/>
        <v>1323.4</v>
      </c>
      <c r="T332">
        <f t="shared" si="366"/>
        <v>0</v>
      </c>
      <c r="U332">
        <f t="shared" si="367"/>
        <v>5.7795920000000001</v>
      </c>
      <c r="V332">
        <f t="shared" si="368"/>
        <v>0</v>
      </c>
      <c r="W332">
        <f t="shared" si="369"/>
        <v>0</v>
      </c>
      <c r="X332">
        <f t="shared" si="370"/>
        <v>1376.34</v>
      </c>
      <c r="Y332">
        <f t="shared" si="371"/>
        <v>794.04</v>
      </c>
      <c r="AA332">
        <v>42244845</v>
      </c>
      <c r="AB332">
        <f t="shared" si="372"/>
        <v>142.34</v>
      </c>
      <c r="AC332">
        <f>ROUND((ES332),6)</f>
        <v>0</v>
      </c>
      <c r="AD332">
        <f>ROUND((((ET332)-(EU332))+AE332),6)</f>
        <v>0</v>
      </c>
      <c r="AE332">
        <f t="shared" si="373"/>
        <v>0</v>
      </c>
      <c r="AF332">
        <f t="shared" si="373"/>
        <v>142.34</v>
      </c>
      <c r="AG332">
        <f t="shared" si="374"/>
        <v>0</v>
      </c>
      <c r="AH332">
        <f t="shared" si="375"/>
        <v>18.68</v>
      </c>
      <c r="AI332">
        <f t="shared" si="375"/>
        <v>0</v>
      </c>
      <c r="AJ332">
        <f t="shared" si="376"/>
        <v>0</v>
      </c>
      <c r="AK332">
        <v>142.34</v>
      </c>
      <c r="AL332">
        <v>0</v>
      </c>
      <c r="AM332">
        <v>0</v>
      </c>
      <c r="AN332">
        <v>0</v>
      </c>
      <c r="AO332">
        <v>142.34</v>
      </c>
      <c r="AP332">
        <v>0</v>
      </c>
      <c r="AQ332">
        <v>18.68</v>
      </c>
      <c r="AR332">
        <v>0</v>
      </c>
      <c r="AS332">
        <v>0</v>
      </c>
      <c r="AT332">
        <v>104</v>
      </c>
      <c r="AU332">
        <v>60</v>
      </c>
      <c r="AV332">
        <v>1</v>
      </c>
      <c r="AW332">
        <v>1</v>
      </c>
      <c r="AZ332">
        <v>1</v>
      </c>
      <c r="BA332">
        <v>30.05</v>
      </c>
      <c r="BB332">
        <v>1</v>
      </c>
      <c r="BC332">
        <v>1</v>
      </c>
      <c r="BD332" t="s">
        <v>3</v>
      </c>
      <c r="BE332" t="s">
        <v>3</v>
      </c>
      <c r="BF332" t="s">
        <v>3</v>
      </c>
      <c r="BG332" t="s">
        <v>3</v>
      </c>
      <c r="BH332">
        <v>0</v>
      </c>
      <c r="BI332">
        <v>1</v>
      </c>
      <c r="BJ332" t="s">
        <v>19</v>
      </c>
      <c r="BM332">
        <v>68001</v>
      </c>
      <c r="BN332">
        <v>0</v>
      </c>
      <c r="BO332" t="s">
        <v>16</v>
      </c>
      <c r="BP332">
        <v>1</v>
      </c>
      <c r="BQ332">
        <v>6</v>
      </c>
      <c r="BR332">
        <v>0</v>
      </c>
      <c r="BS332">
        <v>30.05</v>
      </c>
      <c r="BT332">
        <v>1</v>
      </c>
      <c r="BU332">
        <v>1</v>
      </c>
      <c r="BV332">
        <v>1</v>
      </c>
      <c r="BW332">
        <v>1</v>
      </c>
      <c r="BX332">
        <v>1</v>
      </c>
      <c r="BY332" t="s">
        <v>3</v>
      </c>
      <c r="BZ332">
        <v>104</v>
      </c>
      <c r="CA332">
        <v>60</v>
      </c>
      <c r="CE332">
        <v>0</v>
      </c>
      <c r="CF332">
        <v>0</v>
      </c>
      <c r="CG332">
        <v>0</v>
      </c>
      <c r="CM332">
        <v>0</v>
      </c>
      <c r="CN332" t="s">
        <v>3</v>
      </c>
      <c r="CO332">
        <v>0</v>
      </c>
      <c r="CP332">
        <f t="shared" si="377"/>
        <v>1323.4</v>
      </c>
      <c r="CQ332">
        <f t="shared" si="378"/>
        <v>0</v>
      </c>
      <c r="CR332">
        <f t="shared" si="379"/>
        <v>0</v>
      </c>
      <c r="CS332">
        <f t="shared" si="380"/>
        <v>0</v>
      </c>
      <c r="CT332">
        <f t="shared" si="381"/>
        <v>4277.317</v>
      </c>
      <c r="CU332">
        <f t="shared" si="382"/>
        <v>0</v>
      </c>
      <c r="CV332">
        <f t="shared" si="383"/>
        <v>18.68</v>
      </c>
      <c r="CW332">
        <f t="shared" si="384"/>
        <v>0</v>
      </c>
      <c r="CX332">
        <f t="shared" si="385"/>
        <v>0</v>
      </c>
      <c r="CY332">
        <f t="shared" si="386"/>
        <v>1376.336</v>
      </c>
      <c r="CZ332">
        <f t="shared" si="387"/>
        <v>794.04</v>
      </c>
      <c r="DC332" t="s">
        <v>3</v>
      </c>
      <c r="DD332" t="s">
        <v>3</v>
      </c>
      <c r="DE332" t="s">
        <v>3</v>
      </c>
      <c r="DF332" t="s">
        <v>3</v>
      </c>
      <c r="DG332" t="s">
        <v>3</v>
      </c>
      <c r="DH332" t="s">
        <v>3</v>
      </c>
      <c r="DI332" t="s">
        <v>3</v>
      </c>
      <c r="DJ332" t="s">
        <v>3</v>
      </c>
      <c r="DK332" t="s">
        <v>3</v>
      </c>
      <c r="DL332" t="s">
        <v>3</v>
      </c>
      <c r="DM332" t="s">
        <v>3</v>
      </c>
      <c r="DN332">
        <v>0</v>
      </c>
      <c r="DO332">
        <v>0</v>
      </c>
      <c r="DP332">
        <v>1</v>
      </c>
      <c r="DQ332">
        <v>1</v>
      </c>
      <c r="DU332">
        <v>1013</v>
      </c>
      <c r="DV332" t="s">
        <v>18</v>
      </c>
      <c r="DW332" t="s">
        <v>18</v>
      </c>
      <c r="DX332">
        <v>1</v>
      </c>
      <c r="EE332">
        <v>42018777</v>
      </c>
      <c r="EF332">
        <v>6</v>
      </c>
      <c r="EG332" t="s">
        <v>20</v>
      </c>
      <c r="EH332">
        <v>0</v>
      </c>
      <c r="EI332" t="s">
        <v>3</v>
      </c>
      <c r="EJ332">
        <v>1</v>
      </c>
      <c r="EK332">
        <v>68001</v>
      </c>
      <c r="EL332" t="s">
        <v>21</v>
      </c>
      <c r="EM332" t="s">
        <v>22</v>
      </c>
      <c r="EO332" t="s">
        <v>3</v>
      </c>
      <c r="EQ332">
        <v>0</v>
      </c>
      <c r="ER332">
        <v>142.34</v>
      </c>
      <c r="ES332">
        <v>0</v>
      </c>
      <c r="ET332">
        <v>0</v>
      </c>
      <c r="EU332">
        <v>0</v>
      </c>
      <c r="EV332">
        <v>142.34</v>
      </c>
      <c r="EW332">
        <v>18.68</v>
      </c>
      <c r="EX332">
        <v>0</v>
      </c>
      <c r="EY332">
        <v>0</v>
      </c>
      <c r="FQ332">
        <v>0</v>
      </c>
      <c r="FR332">
        <f t="shared" si="388"/>
        <v>0</v>
      </c>
      <c r="FS332">
        <v>0</v>
      </c>
      <c r="FX332">
        <v>104</v>
      </c>
      <c r="FY332">
        <v>60</v>
      </c>
      <c r="GA332" t="s">
        <v>3</v>
      </c>
      <c r="GD332">
        <v>1</v>
      </c>
      <c r="GF332">
        <v>1535450391</v>
      </c>
      <c r="GG332">
        <v>2</v>
      </c>
      <c r="GH332">
        <v>1</v>
      </c>
      <c r="GI332">
        <v>2</v>
      </c>
      <c r="GJ332">
        <v>0</v>
      </c>
      <c r="GK332">
        <v>0</v>
      </c>
      <c r="GL332">
        <f t="shared" si="389"/>
        <v>0</v>
      </c>
      <c r="GM332">
        <f t="shared" si="390"/>
        <v>3493.78</v>
      </c>
      <c r="GN332">
        <f t="shared" si="391"/>
        <v>3493.78</v>
      </c>
      <c r="GO332">
        <f t="shared" si="392"/>
        <v>0</v>
      </c>
      <c r="GP332">
        <f t="shared" si="393"/>
        <v>0</v>
      </c>
      <c r="GR332">
        <v>0</v>
      </c>
      <c r="GS332">
        <v>3</v>
      </c>
      <c r="GT332">
        <v>0</v>
      </c>
      <c r="GU332" t="s">
        <v>3</v>
      </c>
      <c r="GV332">
        <f t="shared" si="394"/>
        <v>0</v>
      </c>
      <c r="GW332">
        <v>1</v>
      </c>
      <c r="GX332">
        <f t="shared" si="395"/>
        <v>0</v>
      </c>
      <c r="HA332">
        <v>0</v>
      </c>
      <c r="HB332">
        <v>0</v>
      </c>
      <c r="HC332">
        <f t="shared" si="396"/>
        <v>0</v>
      </c>
      <c r="IK332">
        <v>0</v>
      </c>
    </row>
    <row r="333" spans="1:255" x14ac:dyDescent="0.2">
      <c r="A333" s="2">
        <v>17</v>
      </c>
      <c r="B333" s="2">
        <v>1</v>
      </c>
      <c r="C333" s="2">
        <f>ROW(SmtRes!A647)</f>
        <v>647</v>
      </c>
      <c r="D333" s="2">
        <f>ROW(EtalonRes!A575)</f>
        <v>575</v>
      </c>
      <c r="E333" s="2" t="s">
        <v>23</v>
      </c>
      <c r="F333" s="2" t="s">
        <v>24</v>
      </c>
      <c r="G333" s="2" t="s">
        <v>319</v>
      </c>
      <c r="H333" s="2" t="s">
        <v>26</v>
      </c>
      <c r="I333" s="2">
        <f>ROUND(1.856/100,9)</f>
        <v>1.856E-2</v>
      </c>
      <c r="J333" s="2">
        <v>0</v>
      </c>
      <c r="K333" s="2"/>
      <c r="L333" s="2"/>
      <c r="M333" s="2"/>
      <c r="N333" s="2"/>
      <c r="O333" s="2">
        <f t="shared" si="361"/>
        <v>651.92999999999995</v>
      </c>
      <c r="P333" s="2">
        <f t="shared" si="362"/>
        <v>0</v>
      </c>
      <c r="Q333" s="2">
        <f t="shared" si="363"/>
        <v>333.47</v>
      </c>
      <c r="R333" s="2">
        <f t="shared" si="364"/>
        <v>115.22</v>
      </c>
      <c r="S333" s="2">
        <f t="shared" si="365"/>
        <v>318.45999999999998</v>
      </c>
      <c r="T333" s="2">
        <f t="shared" si="366"/>
        <v>0</v>
      </c>
      <c r="U333" s="2">
        <f t="shared" si="367"/>
        <v>1.4424832000000001</v>
      </c>
      <c r="V333" s="2">
        <f t="shared" si="368"/>
        <v>0.31273600000000001</v>
      </c>
      <c r="W333" s="2">
        <f t="shared" si="369"/>
        <v>0</v>
      </c>
      <c r="X333" s="2">
        <f t="shared" si="370"/>
        <v>451.03</v>
      </c>
      <c r="Y333" s="2">
        <f t="shared" si="371"/>
        <v>260.20999999999998</v>
      </c>
      <c r="Z333" s="2"/>
      <c r="AA333" s="2">
        <v>42244862</v>
      </c>
      <c r="AB333" s="2">
        <f t="shared" si="372"/>
        <v>2556.5700000000002</v>
      </c>
      <c r="AC333" s="2">
        <f>ROUND((ES333),6)</f>
        <v>0</v>
      </c>
      <c r="AD333" s="2">
        <f>ROUND((((ET333)-(EU333))+AE333),6)</f>
        <v>1927.82</v>
      </c>
      <c r="AE333" s="2">
        <f t="shared" si="373"/>
        <v>227.48</v>
      </c>
      <c r="AF333" s="2">
        <f t="shared" si="373"/>
        <v>628.75</v>
      </c>
      <c r="AG333" s="2">
        <f t="shared" si="374"/>
        <v>0</v>
      </c>
      <c r="AH333" s="2">
        <f t="shared" si="375"/>
        <v>77.72</v>
      </c>
      <c r="AI333" s="2">
        <f t="shared" si="375"/>
        <v>16.850000000000001</v>
      </c>
      <c r="AJ333" s="2">
        <f t="shared" si="376"/>
        <v>0</v>
      </c>
      <c r="AK333" s="2">
        <v>2556.5700000000002</v>
      </c>
      <c r="AL333" s="2">
        <v>0</v>
      </c>
      <c r="AM333" s="2">
        <v>1927.82</v>
      </c>
      <c r="AN333" s="2">
        <v>227.48</v>
      </c>
      <c r="AO333" s="2">
        <v>628.75</v>
      </c>
      <c r="AP333" s="2">
        <v>0</v>
      </c>
      <c r="AQ333" s="2">
        <v>77.72</v>
      </c>
      <c r="AR333" s="2">
        <v>16.850000000000001</v>
      </c>
      <c r="AS333" s="2">
        <v>0</v>
      </c>
      <c r="AT333" s="2">
        <v>104</v>
      </c>
      <c r="AU333" s="2">
        <v>60</v>
      </c>
      <c r="AV333" s="2">
        <v>1</v>
      </c>
      <c r="AW333" s="2">
        <v>1</v>
      </c>
      <c r="AX333" s="2"/>
      <c r="AY333" s="2"/>
      <c r="AZ333" s="2">
        <v>1</v>
      </c>
      <c r="BA333" s="2">
        <v>27.29</v>
      </c>
      <c r="BB333" s="2">
        <v>9.32</v>
      </c>
      <c r="BC333" s="2">
        <v>1</v>
      </c>
      <c r="BD333" s="2" t="s">
        <v>3</v>
      </c>
      <c r="BE333" s="2" t="s">
        <v>3</v>
      </c>
      <c r="BF333" s="2" t="s">
        <v>3</v>
      </c>
      <c r="BG333" s="2" t="s">
        <v>3</v>
      </c>
      <c r="BH333" s="2">
        <v>0</v>
      </c>
      <c r="BI333" s="2">
        <v>1</v>
      </c>
      <c r="BJ333" s="2" t="s">
        <v>27</v>
      </c>
      <c r="BK333" s="2"/>
      <c r="BL333" s="2"/>
      <c r="BM333" s="2">
        <v>68001</v>
      </c>
      <c r="BN333" s="2">
        <v>0</v>
      </c>
      <c r="BO333" s="2" t="s">
        <v>24</v>
      </c>
      <c r="BP333" s="2">
        <v>1</v>
      </c>
      <c r="BQ333" s="2">
        <v>6</v>
      </c>
      <c r="BR333" s="2">
        <v>0</v>
      </c>
      <c r="BS333" s="2">
        <v>27.29</v>
      </c>
      <c r="BT333" s="2">
        <v>1</v>
      </c>
      <c r="BU333" s="2">
        <v>1</v>
      </c>
      <c r="BV333" s="2">
        <v>1</v>
      </c>
      <c r="BW333" s="2">
        <v>1</v>
      </c>
      <c r="BX333" s="2">
        <v>1</v>
      </c>
      <c r="BY333" s="2" t="s">
        <v>3</v>
      </c>
      <c r="BZ333" s="2">
        <v>104</v>
      </c>
      <c r="CA333" s="2">
        <v>60</v>
      </c>
      <c r="CB333" s="2"/>
      <c r="CC333" s="2"/>
      <c r="CD333" s="2"/>
      <c r="CE333" s="2">
        <v>0</v>
      </c>
      <c r="CF333" s="2">
        <v>0</v>
      </c>
      <c r="CG333" s="2">
        <v>0</v>
      </c>
      <c r="CH333" s="2"/>
      <c r="CI333" s="2"/>
      <c r="CJ333" s="2"/>
      <c r="CK333" s="2"/>
      <c r="CL333" s="2"/>
      <c r="CM333" s="2">
        <v>0</v>
      </c>
      <c r="CN333" s="2" t="s">
        <v>3</v>
      </c>
      <c r="CO333" s="2">
        <v>0</v>
      </c>
      <c r="CP333" s="2">
        <f t="shared" si="377"/>
        <v>651.93000000000006</v>
      </c>
      <c r="CQ333" s="2">
        <f t="shared" si="378"/>
        <v>0</v>
      </c>
      <c r="CR333" s="2">
        <f t="shared" si="379"/>
        <v>17967.2824</v>
      </c>
      <c r="CS333" s="2">
        <f t="shared" si="380"/>
        <v>6207.9291999999996</v>
      </c>
      <c r="CT333" s="2">
        <f t="shared" si="381"/>
        <v>17158.587499999998</v>
      </c>
      <c r="CU333" s="2">
        <f t="shared" si="382"/>
        <v>0</v>
      </c>
      <c r="CV333" s="2">
        <f t="shared" si="383"/>
        <v>77.72</v>
      </c>
      <c r="CW333" s="2">
        <f t="shared" si="384"/>
        <v>16.850000000000001</v>
      </c>
      <c r="CX333" s="2">
        <f t="shared" si="385"/>
        <v>0</v>
      </c>
      <c r="CY333" s="2">
        <f t="shared" si="386"/>
        <v>451.02719999999994</v>
      </c>
      <c r="CZ333" s="2">
        <f t="shared" si="387"/>
        <v>260.20799999999997</v>
      </c>
      <c r="DA333" s="2"/>
      <c r="DB333" s="2"/>
      <c r="DC333" s="2" t="s">
        <v>3</v>
      </c>
      <c r="DD333" s="2" t="s">
        <v>3</v>
      </c>
      <c r="DE333" s="2" t="s">
        <v>3</v>
      </c>
      <c r="DF333" s="2" t="s">
        <v>3</v>
      </c>
      <c r="DG333" s="2" t="s">
        <v>3</v>
      </c>
      <c r="DH333" s="2" t="s">
        <v>3</v>
      </c>
      <c r="DI333" s="2" t="s">
        <v>3</v>
      </c>
      <c r="DJ333" s="2" t="s">
        <v>3</v>
      </c>
      <c r="DK333" s="2" t="s">
        <v>3</v>
      </c>
      <c r="DL333" s="2" t="s">
        <v>3</v>
      </c>
      <c r="DM333" s="2" t="s">
        <v>3</v>
      </c>
      <c r="DN333" s="2">
        <v>0</v>
      </c>
      <c r="DO333" s="2">
        <v>0</v>
      </c>
      <c r="DP333" s="2">
        <v>1</v>
      </c>
      <c r="DQ333" s="2">
        <v>1</v>
      </c>
      <c r="DR333" s="2"/>
      <c r="DS333" s="2"/>
      <c r="DT333" s="2"/>
      <c r="DU333" s="2">
        <v>1007</v>
      </c>
      <c r="DV333" s="2" t="s">
        <v>26</v>
      </c>
      <c r="DW333" s="2" t="s">
        <v>26</v>
      </c>
      <c r="DX333" s="2">
        <v>100</v>
      </c>
      <c r="DY333" s="2"/>
      <c r="DZ333" s="2"/>
      <c r="EA333" s="2"/>
      <c r="EB333" s="2"/>
      <c r="EC333" s="2"/>
      <c r="ED333" s="2"/>
      <c r="EE333" s="2">
        <v>42018777</v>
      </c>
      <c r="EF333" s="2">
        <v>6</v>
      </c>
      <c r="EG333" s="2" t="s">
        <v>20</v>
      </c>
      <c r="EH333" s="2">
        <v>0</v>
      </c>
      <c r="EI333" s="2" t="s">
        <v>3</v>
      </c>
      <c r="EJ333" s="2">
        <v>1</v>
      </c>
      <c r="EK333" s="2">
        <v>68001</v>
      </c>
      <c r="EL333" s="2" t="s">
        <v>21</v>
      </c>
      <c r="EM333" s="2" t="s">
        <v>22</v>
      </c>
      <c r="EN333" s="2"/>
      <c r="EO333" s="2" t="s">
        <v>3</v>
      </c>
      <c r="EP333" s="2"/>
      <c r="EQ333" s="2">
        <v>0</v>
      </c>
      <c r="ER333" s="2">
        <v>2556.5700000000002</v>
      </c>
      <c r="ES333" s="2">
        <v>0</v>
      </c>
      <c r="ET333" s="2">
        <v>1927.82</v>
      </c>
      <c r="EU333" s="2">
        <v>227.48</v>
      </c>
      <c r="EV333" s="2">
        <v>628.75</v>
      </c>
      <c r="EW333" s="2">
        <v>77.72</v>
      </c>
      <c r="EX333" s="2">
        <v>16.850000000000001</v>
      </c>
      <c r="EY333" s="2">
        <v>0</v>
      </c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>
        <v>0</v>
      </c>
      <c r="FR333" s="2">
        <f t="shared" si="388"/>
        <v>0</v>
      </c>
      <c r="FS333" s="2">
        <v>0</v>
      </c>
      <c r="FT333" s="2"/>
      <c r="FU333" s="2"/>
      <c r="FV333" s="2"/>
      <c r="FW333" s="2"/>
      <c r="FX333" s="2">
        <v>104</v>
      </c>
      <c r="FY333" s="2">
        <v>60</v>
      </c>
      <c r="FZ333" s="2"/>
      <c r="GA333" s="2" t="s">
        <v>3</v>
      </c>
      <c r="GB333" s="2"/>
      <c r="GC333" s="2"/>
      <c r="GD333" s="2">
        <v>1</v>
      </c>
      <c r="GE333" s="2"/>
      <c r="GF333" s="2">
        <v>446658870</v>
      </c>
      <c r="GG333" s="2">
        <v>2</v>
      </c>
      <c r="GH333" s="2">
        <v>1</v>
      </c>
      <c r="GI333" s="2">
        <v>2</v>
      </c>
      <c r="GJ333" s="2">
        <v>0</v>
      </c>
      <c r="GK333" s="2">
        <v>0</v>
      </c>
      <c r="GL333" s="2">
        <f t="shared" si="389"/>
        <v>0</v>
      </c>
      <c r="GM333" s="2">
        <f t="shared" si="390"/>
        <v>1363.17</v>
      </c>
      <c r="GN333" s="2">
        <f t="shared" si="391"/>
        <v>1363.17</v>
      </c>
      <c r="GO333" s="2">
        <f t="shared" si="392"/>
        <v>0</v>
      </c>
      <c r="GP333" s="2">
        <f t="shared" si="393"/>
        <v>0</v>
      </c>
      <c r="GQ333" s="2"/>
      <c r="GR333" s="2">
        <v>0</v>
      </c>
      <c r="GS333" s="2">
        <v>3</v>
      </c>
      <c r="GT333" s="2">
        <v>0</v>
      </c>
      <c r="GU333" s="2" t="s">
        <v>3</v>
      </c>
      <c r="GV333" s="2">
        <f t="shared" si="394"/>
        <v>0</v>
      </c>
      <c r="GW333" s="2">
        <v>1</v>
      </c>
      <c r="GX333" s="2">
        <f t="shared" si="395"/>
        <v>0</v>
      </c>
      <c r="GY333" s="2"/>
      <c r="GZ333" s="2"/>
      <c r="HA333" s="2">
        <v>0</v>
      </c>
      <c r="HB333" s="2">
        <v>0</v>
      </c>
      <c r="HC333" s="2">
        <f t="shared" si="396"/>
        <v>0</v>
      </c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>
        <v>0</v>
      </c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x14ac:dyDescent="0.2">
      <c r="A334">
        <v>17</v>
      </c>
      <c r="B334">
        <v>1</v>
      </c>
      <c r="C334">
        <f>ROW(SmtRes!A652)</f>
        <v>652</v>
      </c>
      <c r="D334">
        <f>ROW(EtalonRes!A580)</f>
        <v>580</v>
      </c>
      <c r="E334" t="s">
        <v>23</v>
      </c>
      <c r="F334" t="s">
        <v>24</v>
      </c>
      <c r="G334" t="s">
        <v>319</v>
      </c>
      <c r="H334" t="s">
        <v>26</v>
      </c>
      <c r="I334">
        <f>ROUND(1.856/100,9)</f>
        <v>1.856E-2</v>
      </c>
      <c r="J334">
        <v>0</v>
      </c>
      <c r="O334">
        <f t="shared" si="361"/>
        <v>702.75</v>
      </c>
      <c r="P334">
        <f t="shared" si="362"/>
        <v>0</v>
      </c>
      <c r="Q334">
        <f t="shared" si="363"/>
        <v>352.08</v>
      </c>
      <c r="R334">
        <f t="shared" si="364"/>
        <v>126.87</v>
      </c>
      <c r="S334">
        <f t="shared" si="365"/>
        <v>350.67</v>
      </c>
      <c r="T334">
        <f t="shared" si="366"/>
        <v>0</v>
      </c>
      <c r="U334">
        <f t="shared" si="367"/>
        <v>1.4424832000000001</v>
      </c>
      <c r="V334">
        <f t="shared" si="368"/>
        <v>0.31273600000000001</v>
      </c>
      <c r="W334">
        <f t="shared" si="369"/>
        <v>0</v>
      </c>
      <c r="X334">
        <f t="shared" si="370"/>
        <v>496.64</v>
      </c>
      <c r="Y334">
        <f t="shared" si="371"/>
        <v>286.52</v>
      </c>
      <c r="AA334">
        <v>42244845</v>
      </c>
      <c r="AB334">
        <f t="shared" si="372"/>
        <v>2556.5700000000002</v>
      </c>
      <c r="AC334">
        <f>ROUND((ES334),6)</f>
        <v>0</v>
      </c>
      <c r="AD334">
        <f>ROUND((((ET334)-(EU334))+AE334),6)</f>
        <v>1927.82</v>
      </c>
      <c r="AE334">
        <f t="shared" si="373"/>
        <v>227.48</v>
      </c>
      <c r="AF334">
        <f t="shared" si="373"/>
        <v>628.75</v>
      </c>
      <c r="AG334">
        <f t="shared" si="374"/>
        <v>0</v>
      </c>
      <c r="AH334">
        <f t="shared" si="375"/>
        <v>77.72</v>
      </c>
      <c r="AI334">
        <f t="shared" si="375"/>
        <v>16.850000000000001</v>
      </c>
      <c r="AJ334">
        <f t="shared" si="376"/>
        <v>0</v>
      </c>
      <c r="AK334">
        <v>2556.5700000000002</v>
      </c>
      <c r="AL334">
        <v>0</v>
      </c>
      <c r="AM334">
        <v>1927.82</v>
      </c>
      <c r="AN334">
        <v>227.48</v>
      </c>
      <c r="AO334">
        <v>628.75</v>
      </c>
      <c r="AP334">
        <v>0</v>
      </c>
      <c r="AQ334">
        <v>77.72</v>
      </c>
      <c r="AR334">
        <v>16.850000000000001</v>
      </c>
      <c r="AS334">
        <v>0</v>
      </c>
      <c r="AT334">
        <v>104</v>
      </c>
      <c r="AU334">
        <v>60</v>
      </c>
      <c r="AV334">
        <v>1</v>
      </c>
      <c r="AW334">
        <v>1</v>
      </c>
      <c r="AZ334">
        <v>1</v>
      </c>
      <c r="BA334">
        <v>30.05</v>
      </c>
      <c r="BB334">
        <v>9.84</v>
      </c>
      <c r="BC334">
        <v>1</v>
      </c>
      <c r="BD334" t="s">
        <v>3</v>
      </c>
      <c r="BE334" t="s">
        <v>3</v>
      </c>
      <c r="BF334" t="s">
        <v>3</v>
      </c>
      <c r="BG334" t="s">
        <v>3</v>
      </c>
      <c r="BH334">
        <v>0</v>
      </c>
      <c r="BI334">
        <v>1</v>
      </c>
      <c r="BJ334" t="s">
        <v>27</v>
      </c>
      <c r="BM334">
        <v>68001</v>
      </c>
      <c r="BN334">
        <v>0</v>
      </c>
      <c r="BO334" t="s">
        <v>24</v>
      </c>
      <c r="BP334">
        <v>1</v>
      </c>
      <c r="BQ334">
        <v>6</v>
      </c>
      <c r="BR334">
        <v>0</v>
      </c>
      <c r="BS334">
        <v>30.05</v>
      </c>
      <c r="BT334">
        <v>1</v>
      </c>
      <c r="BU334">
        <v>1</v>
      </c>
      <c r="BV334">
        <v>1</v>
      </c>
      <c r="BW334">
        <v>1</v>
      </c>
      <c r="BX334">
        <v>1</v>
      </c>
      <c r="BY334" t="s">
        <v>3</v>
      </c>
      <c r="BZ334">
        <v>104</v>
      </c>
      <c r="CA334">
        <v>60</v>
      </c>
      <c r="CE334">
        <v>0</v>
      </c>
      <c r="CF334">
        <v>0</v>
      </c>
      <c r="CG334">
        <v>0</v>
      </c>
      <c r="CM334">
        <v>0</v>
      </c>
      <c r="CN334" t="s">
        <v>3</v>
      </c>
      <c r="CO334">
        <v>0</v>
      </c>
      <c r="CP334">
        <f t="shared" si="377"/>
        <v>702.75</v>
      </c>
      <c r="CQ334">
        <f t="shared" si="378"/>
        <v>0</v>
      </c>
      <c r="CR334">
        <f t="shared" si="379"/>
        <v>18969.748799999998</v>
      </c>
      <c r="CS334">
        <f t="shared" si="380"/>
        <v>6835.7739999999994</v>
      </c>
      <c r="CT334">
        <f t="shared" si="381"/>
        <v>18893.9375</v>
      </c>
      <c r="CU334">
        <f t="shared" si="382"/>
        <v>0</v>
      </c>
      <c r="CV334">
        <f t="shared" si="383"/>
        <v>77.72</v>
      </c>
      <c r="CW334">
        <f t="shared" si="384"/>
        <v>16.850000000000001</v>
      </c>
      <c r="CX334">
        <f t="shared" si="385"/>
        <v>0</v>
      </c>
      <c r="CY334">
        <f t="shared" si="386"/>
        <v>496.64160000000004</v>
      </c>
      <c r="CZ334">
        <f t="shared" si="387"/>
        <v>286.524</v>
      </c>
      <c r="DC334" t="s">
        <v>3</v>
      </c>
      <c r="DD334" t="s">
        <v>3</v>
      </c>
      <c r="DE334" t="s">
        <v>3</v>
      </c>
      <c r="DF334" t="s">
        <v>3</v>
      </c>
      <c r="DG334" t="s">
        <v>3</v>
      </c>
      <c r="DH334" t="s">
        <v>3</v>
      </c>
      <c r="DI334" t="s">
        <v>3</v>
      </c>
      <c r="DJ334" t="s">
        <v>3</v>
      </c>
      <c r="DK334" t="s">
        <v>3</v>
      </c>
      <c r="DL334" t="s">
        <v>3</v>
      </c>
      <c r="DM334" t="s">
        <v>3</v>
      </c>
      <c r="DN334">
        <v>0</v>
      </c>
      <c r="DO334">
        <v>0</v>
      </c>
      <c r="DP334">
        <v>1</v>
      </c>
      <c r="DQ334">
        <v>1</v>
      </c>
      <c r="DU334">
        <v>1007</v>
      </c>
      <c r="DV334" t="s">
        <v>26</v>
      </c>
      <c r="DW334" t="s">
        <v>26</v>
      </c>
      <c r="DX334">
        <v>100</v>
      </c>
      <c r="EE334">
        <v>42018777</v>
      </c>
      <c r="EF334">
        <v>6</v>
      </c>
      <c r="EG334" t="s">
        <v>20</v>
      </c>
      <c r="EH334">
        <v>0</v>
      </c>
      <c r="EI334" t="s">
        <v>3</v>
      </c>
      <c r="EJ334">
        <v>1</v>
      </c>
      <c r="EK334">
        <v>68001</v>
      </c>
      <c r="EL334" t="s">
        <v>21</v>
      </c>
      <c r="EM334" t="s">
        <v>22</v>
      </c>
      <c r="EO334" t="s">
        <v>3</v>
      </c>
      <c r="EQ334">
        <v>0</v>
      </c>
      <c r="ER334">
        <v>2556.5700000000002</v>
      </c>
      <c r="ES334">
        <v>0</v>
      </c>
      <c r="ET334">
        <v>1927.82</v>
      </c>
      <c r="EU334">
        <v>227.48</v>
      </c>
      <c r="EV334">
        <v>628.75</v>
      </c>
      <c r="EW334">
        <v>77.72</v>
      </c>
      <c r="EX334">
        <v>16.850000000000001</v>
      </c>
      <c r="EY334">
        <v>0</v>
      </c>
      <c r="FQ334">
        <v>0</v>
      </c>
      <c r="FR334">
        <f t="shared" si="388"/>
        <v>0</v>
      </c>
      <c r="FS334">
        <v>0</v>
      </c>
      <c r="FX334">
        <v>104</v>
      </c>
      <c r="FY334">
        <v>60</v>
      </c>
      <c r="GA334" t="s">
        <v>3</v>
      </c>
      <c r="GD334">
        <v>1</v>
      </c>
      <c r="GF334">
        <v>446658870</v>
      </c>
      <c r="GG334">
        <v>2</v>
      </c>
      <c r="GH334">
        <v>1</v>
      </c>
      <c r="GI334">
        <v>2</v>
      </c>
      <c r="GJ334">
        <v>0</v>
      </c>
      <c r="GK334">
        <v>0</v>
      </c>
      <c r="GL334">
        <f t="shared" si="389"/>
        <v>0</v>
      </c>
      <c r="GM334">
        <f t="shared" si="390"/>
        <v>1485.91</v>
      </c>
      <c r="GN334">
        <f t="shared" si="391"/>
        <v>1485.91</v>
      </c>
      <c r="GO334">
        <f t="shared" si="392"/>
        <v>0</v>
      </c>
      <c r="GP334">
        <f t="shared" si="393"/>
        <v>0</v>
      </c>
      <c r="GR334">
        <v>0</v>
      </c>
      <c r="GS334">
        <v>3</v>
      </c>
      <c r="GT334">
        <v>0</v>
      </c>
      <c r="GU334" t="s">
        <v>3</v>
      </c>
      <c r="GV334">
        <f t="shared" si="394"/>
        <v>0</v>
      </c>
      <c r="GW334">
        <v>1</v>
      </c>
      <c r="GX334">
        <f t="shared" si="395"/>
        <v>0</v>
      </c>
      <c r="HA334">
        <v>0</v>
      </c>
      <c r="HB334">
        <v>0</v>
      </c>
      <c r="HC334">
        <f t="shared" si="396"/>
        <v>0</v>
      </c>
      <c r="IK334">
        <v>0</v>
      </c>
    </row>
    <row r="335" spans="1:255" x14ac:dyDescent="0.2">
      <c r="A335" s="2">
        <v>17</v>
      </c>
      <c r="B335" s="2">
        <v>1</v>
      </c>
      <c r="C335" s="2">
        <f>ROW(SmtRes!A657)</f>
        <v>657</v>
      </c>
      <c r="D335" s="2">
        <f>ROW(EtalonRes!A585)</f>
        <v>585</v>
      </c>
      <c r="E335" s="2" t="s">
        <v>28</v>
      </c>
      <c r="F335" s="2" t="s">
        <v>110</v>
      </c>
      <c r="G335" s="2" t="s">
        <v>320</v>
      </c>
      <c r="H335" s="2" t="s">
        <v>107</v>
      </c>
      <c r="I335" s="2">
        <v>0</v>
      </c>
      <c r="J335" s="2">
        <v>0</v>
      </c>
      <c r="K335" s="2"/>
      <c r="L335" s="2"/>
      <c r="M335" s="2"/>
      <c r="N335" s="2"/>
      <c r="O335" s="2">
        <f t="shared" si="361"/>
        <v>0</v>
      </c>
      <c r="P335" s="2">
        <f t="shared" si="362"/>
        <v>0</v>
      </c>
      <c r="Q335" s="2">
        <f t="shared" si="363"/>
        <v>0</v>
      </c>
      <c r="R335" s="2">
        <f t="shared" si="364"/>
        <v>0</v>
      </c>
      <c r="S335" s="2">
        <f t="shared" si="365"/>
        <v>0</v>
      </c>
      <c r="T335" s="2">
        <f t="shared" si="366"/>
        <v>0</v>
      </c>
      <c r="U335" s="2">
        <f t="shared" si="367"/>
        <v>0</v>
      </c>
      <c r="V335" s="2">
        <f t="shared" si="368"/>
        <v>0</v>
      </c>
      <c r="W335" s="2">
        <f t="shared" si="369"/>
        <v>0</v>
      </c>
      <c r="X335" s="2">
        <f t="shared" si="370"/>
        <v>0</v>
      </c>
      <c r="Y335" s="2">
        <f t="shared" si="371"/>
        <v>0</v>
      </c>
      <c r="Z335" s="2"/>
      <c r="AA335" s="2">
        <v>42244862</v>
      </c>
      <c r="AB335" s="2">
        <f t="shared" si="372"/>
        <v>1132.7355</v>
      </c>
      <c r="AC335" s="2">
        <f>ROUND(((ES335*4)),6)</f>
        <v>1118.52</v>
      </c>
      <c r="AD335" s="2">
        <f>ROUND(((((ET335*1.25))-((EU335*1.25)))+AE335),6)</f>
        <v>9.65</v>
      </c>
      <c r="AE335" s="2">
        <f>ROUND(((EU335*1.25)),6)</f>
        <v>3.55</v>
      </c>
      <c r="AF335" s="2">
        <f>ROUND(((EV335*1.15)),6)</f>
        <v>4.5655000000000001</v>
      </c>
      <c r="AG335" s="2">
        <f t="shared" si="374"/>
        <v>0</v>
      </c>
      <c r="AH335" s="2">
        <f>((EW335*1.15))</f>
        <v>0.57499999999999996</v>
      </c>
      <c r="AI335" s="2">
        <f>((EX335*1.25))</f>
        <v>0.26250000000000001</v>
      </c>
      <c r="AJ335" s="2">
        <f t="shared" si="376"/>
        <v>0</v>
      </c>
      <c r="AK335" s="2">
        <v>291.32</v>
      </c>
      <c r="AL335" s="2">
        <v>279.63</v>
      </c>
      <c r="AM335" s="2">
        <v>7.72</v>
      </c>
      <c r="AN335" s="2">
        <v>2.84</v>
      </c>
      <c r="AO335" s="2">
        <v>3.97</v>
      </c>
      <c r="AP335" s="2">
        <v>0</v>
      </c>
      <c r="AQ335" s="2">
        <v>0.5</v>
      </c>
      <c r="AR335" s="2">
        <v>0.21</v>
      </c>
      <c r="AS335" s="2">
        <v>0</v>
      </c>
      <c r="AT335" s="2">
        <v>123</v>
      </c>
      <c r="AU335" s="2">
        <v>75</v>
      </c>
      <c r="AV335" s="2">
        <v>1</v>
      </c>
      <c r="AW335" s="2">
        <v>1</v>
      </c>
      <c r="AX335" s="2"/>
      <c r="AY335" s="2"/>
      <c r="AZ335" s="2">
        <v>1</v>
      </c>
      <c r="BA335" s="2">
        <v>27.29</v>
      </c>
      <c r="BB335" s="2">
        <v>11.78</v>
      </c>
      <c r="BC335" s="2">
        <v>6.61</v>
      </c>
      <c r="BD335" s="2" t="s">
        <v>3</v>
      </c>
      <c r="BE335" s="2" t="s">
        <v>3</v>
      </c>
      <c r="BF335" s="2" t="s">
        <v>3</v>
      </c>
      <c r="BG335" s="2" t="s">
        <v>3</v>
      </c>
      <c r="BH335" s="2">
        <v>0</v>
      </c>
      <c r="BI335" s="2">
        <v>1</v>
      </c>
      <c r="BJ335" s="2" t="s">
        <v>112</v>
      </c>
      <c r="BK335" s="2"/>
      <c r="BL335" s="2"/>
      <c r="BM335" s="2">
        <v>11001</v>
      </c>
      <c r="BN335" s="2">
        <v>0</v>
      </c>
      <c r="BO335" s="2" t="s">
        <v>110</v>
      </c>
      <c r="BP335" s="2">
        <v>1</v>
      </c>
      <c r="BQ335" s="2">
        <v>2</v>
      </c>
      <c r="BR335" s="2">
        <v>0</v>
      </c>
      <c r="BS335" s="2">
        <v>27.29</v>
      </c>
      <c r="BT335" s="2">
        <v>1</v>
      </c>
      <c r="BU335" s="2">
        <v>1</v>
      </c>
      <c r="BV335" s="2">
        <v>1</v>
      </c>
      <c r="BW335" s="2">
        <v>1</v>
      </c>
      <c r="BX335" s="2">
        <v>1</v>
      </c>
      <c r="BY335" s="2" t="s">
        <v>3</v>
      </c>
      <c r="BZ335" s="2">
        <v>123</v>
      </c>
      <c r="CA335" s="2">
        <v>75</v>
      </c>
      <c r="CB335" s="2"/>
      <c r="CC335" s="2"/>
      <c r="CD335" s="2"/>
      <c r="CE335" s="2">
        <v>0</v>
      </c>
      <c r="CF335" s="2">
        <v>0</v>
      </c>
      <c r="CG335" s="2">
        <v>0</v>
      </c>
      <c r="CH335" s="2"/>
      <c r="CI335" s="2"/>
      <c r="CJ335" s="2"/>
      <c r="CK335" s="2"/>
      <c r="CL335" s="2"/>
      <c r="CM335" s="2">
        <v>0</v>
      </c>
      <c r="CN335" s="2" t="s">
        <v>575</v>
      </c>
      <c r="CO335" s="2">
        <v>0</v>
      </c>
      <c r="CP335" s="2">
        <f t="shared" si="377"/>
        <v>0</v>
      </c>
      <c r="CQ335" s="2">
        <f t="shared" si="378"/>
        <v>7393.4171999999999</v>
      </c>
      <c r="CR335" s="2">
        <f t="shared" si="379"/>
        <v>113.67699999999999</v>
      </c>
      <c r="CS335" s="2">
        <f t="shared" si="380"/>
        <v>96.879499999999993</v>
      </c>
      <c r="CT335" s="2">
        <f t="shared" si="381"/>
        <v>124.592495</v>
      </c>
      <c r="CU335" s="2">
        <f t="shared" si="382"/>
        <v>0</v>
      </c>
      <c r="CV335" s="2">
        <f t="shared" si="383"/>
        <v>0.57499999999999996</v>
      </c>
      <c r="CW335" s="2">
        <f t="shared" si="384"/>
        <v>0.26250000000000001</v>
      </c>
      <c r="CX335" s="2">
        <f t="shared" si="385"/>
        <v>0</v>
      </c>
      <c r="CY335" s="2">
        <f t="shared" si="386"/>
        <v>0</v>
      </c>
      <c r="CZ335" s="2">
        <f t="shared" si="387"/>
        <v>0</v>
      </c>
      <c r="DA335" s="2"/>
      <c r="DB335" s="2"/>
      <c r="DC335" s="2" t="s">
        <v>3</v>
      </c>
      <c r="DD335" s="2" t="s">
        <v>321</v>
      </c>
      <c r="DE335" s="2" t="s">
        <v>33</v>
      </c>
      <c r="DF335" s="2" t="s">
        <v>33</v>
      </c>
      <c r="DG335" s="2" t="s">
        <v>34</v>
      </c>
      <c r="DH335" s="2" t="s">
        <v>3</v>
      </c>
      <c r="DI335" s="2" t="s">
        <v>34</v>
      </c>
      <c r="DJ335" s="2" t="s">
        <v>33</v>
      </c>
      <c r="DK335" s="2" t="s">
        <v>3</v>
      </c>
      <c r="DL335" s="2" t="s">
        <v>3</v>
      </c>
      <c r="DM335" s="2" t="s">
        <v>3</v>
      </c>
      <c r="DN335" s="2">
        <v>0</v>
      </c>
      <c r="DO335" s="2">
        <v>0</v>
      </c>
      <c r="DP335" s="2">
        <v>1</v>
      </c>
      <c r="DQ335" s="2">
        <v>1</v>
      </c>
      <c r="DR335" s="2"/>
      <c r="DS335" s="2"/>
      <c r="DT335" s="2"/>
      <c r="DU335" s="2">
        <v>1013</v>
      </c>
      <c r="DV335" s="2" t="s">
        <v>107</v>
      </c>
      <c r="DW335" s="2" t="s">
        <v>107</v>
      </c>
      <c r="DX335" s="2">
        <v>1</v>
      </c>
      <c r="DY335" s="2"/>
      <c r="DZ335" s="2"/>
      <c r="EA335" s="2"/>
      <c r="EB335" s="2"/>
      <c r="EC335" s="2"/>
      <c r="ED335" s="2"/>
      <c r="EE335" s="2">
        <v>42018652</v>
      </c>
      <c r="EF335" s="2">
        <v>2</v>
      </c>
      <c r="EG335" s="2" t="s">
        <v>35</v>
      </c>
      <c r="EH335" s="2">
        <v>0</v>
      </c>
      <c r="EI335" s="2" t="s">
        <v>3</v>
      </c>
      <c r="EJ335" s="2">
        <v>1</v>
      </c>
      <c r="EK335" s="2">
        <v>11001</v>
      </c>
      <c r="EL335" s="2" t="s">
        <v>79</v>
      </c>
      <c r="EM335" s="2" t="s">
        <v>80</v>
      </c>
      <c r="EN335" s="2"/>
      <c r="EO335" s="2" t="s">
        <v>38</v>
      </c>
      <c r="EP335" s="2"/>
      <c r="EQ335" s="2">
        <v>0</v>
      </c>
      <c r="ER335" s="2">
        <v>291.32</v>
      </c>
      <c r="ES335" s="2">
        <v>279.63</v>
      </c>
      <c r="ET335" s="2">
        <v>7.72</v>
      </c>
      <c r="EU335" s="2">
        <v>2.84</v>
      </c>
      <c r="EV335" s="2">
        <v>3.97</v>
      </c>
      <c r="EW335" s="2">
        <v>0.5</v>
      </c>
      <c r="EX335" s="2">
        <v>0.21</v>
      </c>
      <c r="EY335" s="2">
        <v>0</v>
      </c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>
        <v>0</v>
      </c>
      <c r="FR335" s="2">
        <f t="shared" si="388"/>
        <v>0</v>
      </c>
      <c r="FS335" s="2">
        <v>0</v>
      </c>
      <c r="FT335" s="2"/>
      <c r="FU335" s="2"/>
      <c r="FV335" s="2"/>
      <c r="FW335" s="2"/>
      <c r="FX335" s="2">
        <v>123</v>
      </c>
      <c r="FY335" s="2">
        <v>75</v>
      </c>
      <c r="FZ335" s="2"/>
      <c r="GA335" s="2" t="s">
        <v>3</v>
      </c>
      <c r="GB335" s="2"/>
      <c r="GC335" s="2"/>
      <c r="GD335" s="2">
        <v>1</v>
      </c>
      <c r="GE335" s="2"/>
      <c r="GF335" s="2">
        <v>58267828</v>
      </c>
      <c r="GG335" s="2">
        <v>2</v>
      </c>
      <c r="GH335" s="2">
        <v>1</v>
      </c>
      <c r="GI335" s="2">
        <v>2</v>
      </c>
      <c r="GJ335" s="2">
        <v>0</v>
      </c>
      <c r="GK335" s="2">
        <v>0</v>
      </c>
      <c r="GL335" s="2">
        <f t="shared" si="389"/>
        <v>0</v>
      </c>
      <c r="GM335" s="2">
        <f t="shared" si="390"/>
        <v>0</v>
      </c>
      <c r="GN335" s="2">
        <f t="shared" si="391"/>
        <v>0</v>
      </c>
      <c r="GO335" s="2">
        <f t="shared" si="392"/>
        <v>0</v>
      </c>
      <c r="GP335" s="2">
        <f t="shared" si="393"/>
        <v>0</v>
      </c>
      <c r="GQ335" s="2"/>
      <c r="GR335" s="2">
        <v>0</v>
      </c>
      <c r="GS335" s="2">
        <v>3</v>
      </c>
      <c r="GT335" s="2">
        <v>0</v>
      </c>
      <c r="GU335" s="2" t="s">
        <v>3</v>
      </c>
      <c r="GV335" s="2">
        <f t="shared" si="394"/>
        <v>0</v>
      </c>
      <c r="GW335" s="2">
        <v>1</v>
      </c>
      <c r="GX335" s="2">
        <f t="shared" si="395"/>
        <v>0</v>
      </c>
      <c r="GY335" s="2"/>
      <c r="GZ335" s="2"/>
      <c r="HA335" s="2">
        <v>0</v>
      </c>
      <c r="HB335" s="2">
        <v>0</v>
      </c>
      <c r="HC335" s="2">
        <f t="shared" si="396"/>
        <v>0</v>
      </c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>
        <v>0</v>
      </c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x14ac:dyDescent="0.2">
      <c r="A336">
        <v>17</v>
      </c>
      <c r="B336">
        <v>1</v>
      </c>
      <c r="C336">
        <f>ROW(SmtRes!A662)</f>
        <v>662</v>
      </c>
      <c r="D336">
        <f>ROW(EtalonRes!A590)</f>
        <v>590</v>
      </c>
      <c r="E336" t="s">
        <v>28</v>
      </c>
      <c r="F336" t="s">
        <v>110</v>
      </c>
      <c r="G336" t="s">
        <v>320</v>
      </c>
      <c r="H336" t="s">
        <v>107</v>
      </c>
      <c r="I336">
        <v>0</v>
      </c>
      <c r="J336">
        <v>0</v>
      </c>
      <c r="O336">
        <f t="shared" si="361"/>
        <v>0</v>
      </c>
      <c r="P336">
        <f t="shared" si="362"/>
        <v>0</v>
      </c>
      <c r="Q336">
        <f t="shared" si="363"/>
        <v>0</v>
      </c>
      <c r="R336">
        <f t="shared" si="364"/>
        <v>0</v>
      </c>
      <c r="S336">
        <f t="shared" si="365"/>
        <v>0</v>
      </c>
      <c r="T336">
        <f t="shared" si="366"/>
        <v>0</v>
      </c>
      <c r="U336">
        <f t="shared" si="367"/>
        <v>0</v>
      </c>
      <c r="V336">
        <f t="shared" si="368"/>
        <v>0</v>
      </c>
      <c r="W336">
        <f t="shared" si="369"/>
        <v>0</v>
      </c>
      <c r="X336">
        <f t="shared" si="370"/>
        <v>0</v>
      </c>
      <c r="Y336">
        <f t="shared" si="371"/>
        <v>0</v>
      </c>
      <c r="AA336">
        <v>42244845</v>
      </c>
      <c r="AB336">
        <f t="shared" si="372"/>
        <v>1132.7355</v>
      </c>
      <c r="AC336">
        <f>ROUND(((ES336*4)),6)</f>
        <v>1118.52</v>
      </c>
      <c r="AD336">
        <f>ROUND(((((ET336*1.25))-((EU336*1.25)))+AE336),6)</f>
        <v>9.65</v>
      </c>
      <c r="AE336">
        <f>ROUND(((EU336*1.25)),6)</f>
        <v>3.55</v>
      </c>
      <c r="AF336">
        <f>ROUND(((EV336*1.15)),6)</f>
        <v>4.5655000000000001</v>
      </c>
      <c r="AG336">
        <f t="shared" si="374"/>
        <v>0</v>
      </c>
      <c r="AH336">
        <f>((EW336*1.15))</f>
        <v>0.57499999999999996</v>
      </c>
      <c r="AI336">
        <f>((EX336*1.25))</f>
        <v>0.26250000000000001</v>
      </c>
      <c r="AJ336">
        <f t="shared" si="376"/>
        <v>0</v>
      </c>
      <c r="AK336">
        <v>291.32</v>
      </c>
      <c r="AL336">
        <v>279.63</v>
      </c>
      <c r="AM336">
        <v>7.72</v>
      </c>
      <c r="AN336">
        <v>2.84</v>
      </c>
      <c r="AO336">
        <v>3.97</v>
      </c>
      <c r="AP336">
        <v>0</v>
      </c>
      <c r="AQ336">
        <v>0.5</v>
      </c>
      <c r="AR336">
        <v>0.21</v>
      </c>
      <c r="AS336">
        <v>0</v>
      </c>
      <c r="AT336">
        <v>123</v>
      </c>
      <c r="AU336">
        <v>75</v>
      </c>
      <c r="AV336">
        <v>1</v>
      </c>
      <c r="AW336">
        <v>1</v>
      </c>
      <c r="AZ336">
        <v>1</v>
      </c>
      <c r="BA336">
        <v>30.05</v>
      </c>
      <c r="BB336">
        <v>12.77</v>
      </c>
      <c r="BC336">
        <v>6.28</v>
      </c>
      <c r="BD336" t="s">
        <v>3</v>
      </c>
      <c r="BE336" t="s">
        <v>3</v>
      </c>
      <c r="BF336" t="s">
        <v>3</v>
      </c>
      <c r="BG336" t="s">
        <v>3</v>
      </c>
      <c r="BH336">
        <v>0</v>
      </c>
      <c r="BI336">
        <v>1</v>
      </c>
      <c r="BJ336" t="s">
        <v>112</v>
      </c>
      <c r="BM336">
        <v>11001</v>
      </c>
      <c r="BN336">
        <v>0</v>
      </c>
      <c r="BO336" t="s">
        <v>110</v>
      </c>
      <c r="BP336">
        <v>1</v>
      </c>
      <c r="BQ336">
        <v>2</v>
      </c>
      <c r="BR336">
        <v>0</v>
      </c>
      <c r="BS336">
        <v>30.05</v>
      </c>
      <c r="BT336">
        <v>1</v>
      </c>
      <c r="BU336">
        <v>1</v>
      </c>
      <c r="BV336">
        <v>1</v>
      </c>
      <c r="BW336">
        <v>1</v>
      </c>
      <c r="BX336">
        <v>1</v>
      </c>
      <c r="BY336" t="s">
        <v>3</v>
      </c>
      <c r="BZ336">
        <v>123</v>
      </c>
      <c r="CA336">
        <v>75</v>
      </c>
      <c r="CE336">
        <v>0</v>
      </c>
      <c r="CF336">
        <v>0</v>
      </c>
      <c r="CG336">
        <v>0</v>
      </c>
      <c r="CM336">
        <v>0</v>
      </c>
      <c r="CN336" t="s">
        <v>575</v>
      </c>
      <c r="CO336">
        <v>0</v>
      </c>
      <c r="CP336">
        <f t="shared" si="377"/>
        <v>0</v>
      </c>
      <c r="CQ336">
        <f t="shared" si="378"/>
        <v>7024.3056000000006</v>
      </c>
      <c r="CR336">
        <f t="shared" si="379"/>
        <v>123.23050000000001</v>
      </c>
      <c r="CS336">
        <f t="shared" si="380"/>
        <v>106.67749999999999</v>
      </c>
      <c r="CT336">
        <f t="shared" si="381"/>
        <v>137.193275</v>
      </c>
      <c r="CU336">
        <f t="shared" si="382"/>
        <v>0</v>
      </c>
      <c r="CV336">
        <f t="shared" si="383"/>
        <v>0.57499999999999996</v>
      </c>
      <c r="CW336">
        <f t="shared" si="384"/>
        <v>0.26250000000000001</v>
      </c>
      <c r="CX336">
        <f t="shared" si="385"/>
        <v>0</v>
      </c>
      <c r="CY336">
        <f t="shared" si="386"/>
        <v>0</v>
      </c>
      <c r="CZ336">
        <f t="shared" si="387"/>
        <v>0</v>
      </c>
      <c r="DC336" t="s">
        <v>3</v>
      </c>
      <c r="DD336" t="s">
        <v>321</v>
      </c>
      <c r="DE336" t="s">
        <v>33</v>
      </c>
      <c r="DF336" t="s">
        <v>33</v>
      </c>
      <c r="DG336" t="s">
        <v>34</v>
      </c>
      <c r="DH336" t="s">
        <v>3</v>
      </c>
      <c r="DI336" t="s">
        <v>34</v>
      </c>
      <c r="DJ336" t="s">
        <v>33</v>
      </c>
      <c r="DK336" t="s">
        <v>3</v>
      </c>
      <c r="DL336" t="s">
        <v>3</v>
      </c>
      <c r="DM336" t="s">
        <v>3</v>
      </c>
      <c r="DN336">
        <v>0</v>
      </c>
      <c r="DO336">
        <v>0</v>
      </c>
      <c r="DP336">
        <v>1</v>
      </c>
      <c r="DQ336">
        <v>1</v>
      </c>
      <c r="DU336">
        <v>1013</v>
      </c>
      <c r="DV336" t="s">
        <v>107</v>
      </c>
      <c r="DW336" t="s">
        <v>107</v>
      </c>
      <c r="DX336">
        <v>1</v>
      </c>
      <c r="EE336">
        <v>42018652</v>
      </c>
      <c r="EF336">
        <v>2</v>
      </c>
      <c r="EG336" t="s">
        <v>35</v>
      </c>
      <c r="EH336">
        <v>0</v>
      </c>
      <c r="EI336" t="s">
        <v>3</v>
      </c>
      <c r="EJ336">
        <v>1</v>
      </c>
      <c r="EK336">
        <v>11001</v>
      </c>
      <c r="EL336" t="s">
        <v>79</v>
      </c>
      <c r="EM336" t="s">
        <v>80</v>
      </c>
      <c r="EO336" t="s">
        <v>38</v>
      </c>
      <c r="EQ336">
        <v>0</v>
      </c>
      <c r="ER336">
        <v>291.32</v>
      </c>
      <c r="ES336">
        <v>279.63</v>
      </c>
      <c r="ET336">
        <v>7.72</v>
      </c>
      <c r="EU336">
        <v>2.84</v>
      </c>
      <c r="EV336">
        <v>3.97</v>
      </c>
      <c r="EW336">
        <v>0.5</v>
      </c>
      <c r="EX336">
        <v>0.21</v>
      </c>
      <c r="EY336">
        <v>0</v>
      </c>
      <c r="FQ336">
        <v>0</v>
      </c>
      <c r="FR336">
        <f t="shared" si="388"/>
        <v>0</v>
      </c>
      <c r="FS336">
        <v>0</v>
      </c>
      <c r="FX336">
        <v>123</v>
      </c>
      <c r="FY336">
        <v>75</v>
      </c>
      <c r="GA336" t="s">
        <v>3</v>
      </c>
      <c r="GD336">
        <v>1</v>
      </c>
      <c r="GF336">
        <v>58267828</v>
      </c>
      <c r="GG336">
        <v>2</v>
      </c>
      <c r="GH336">
        <v>1</v>
      </c>
      <c r="GI336">
        <v>2</v>
      </c>
      <c r="GJ336">
        <v>0</v>
      </c>
      <c r="GK336">
        <v>0</v>
      </c>
      <c r="GL336">
        <f t="shared" si="389"/>
        <v>0</v>
      </c>
      <c r="GM336">
        <f t="shared" si="390"/>
        <v>0</v>
      </c>
      <c r="GN336">
        <f t="shared" si="391"/>
        <v>0</v>
      </c>
      <c r="GO336">
        <f t="shared" si="392"/>
        <v>0</v>
      </c>
      <c r="GP336">
        <f t="shared" si="393"/>
        <v>0</v>
      </c>
      <c r="GR336">
        <v>0</v>
      </c>
      <c r="GS336">
        <v>3</v>
      </c>
      <c r="GT336">
        <v>0</v>
      </c>
      <c r="GU336" t="s">
        <v>3</v>
      </c>
      <c r="GV336">
        <f t="shared" si="394"/>
        <v>0</v>
      </c>
      <c r="GW336">
        <v>1</v>
      </c>
      <c r="GX336">
        <f t="shared" si="395"/>
        <v>0</v>
      </c>
      <c r="HA336">
        <v>0</v>
      </c>
      <c r="HB336">
        <v>0</v>
      </c>
      <c r="HC336">
        <f t="shared" si="396"/>
        <v>0</v>
      </c>
      <c r="IK336">
        <v>0</v>
      </c>
    </row>
    <row r="337" spans="1:255" x14ac:dyDescent="0.2">
      <c r="A337" s="2">
        <v>17</v>
      </c>
      <c r="B337" s="2">
        <v>1</v>
      </c>
      <c r="C337" s="2">
        <f>ROW(SmtRes!A672)</f>
        <v>672</v>
      </c>
      <c r="D337" s="2">
        <f>ROW(EtalonRes!A598)</f>
        <v>598</v>
      </c>
      <c r="E337" s="2" t="s">
        <v>39</v>
      </c>
      <c r="F337" s="2" t="s">
        <v>230</v>
      </c>
      <c r="G337" s="2" t="s">
        <v>322</v>
      </c>
      <c r="H337" s="2" t="s">
        <v>232</v>
      </c>
      <c r="I337" s="2">
        <f>ROUND(1.2376/100,9)</f>
        <v>1.2376E-2</v>
      </c>
      <c r="J337" s="2">
        <v>0</v>
      </c>
      <c r="K337" s="2"/>
      <c r="L337" s="2"/>
      <c r="M337" s="2"/>
      <c r="N337" s="2"/>
      <c r="O337" s="2">
        <f t="shared" si="361"/>
        <v>5109.21</v>
      </c>
      <c r="P337" s="2">
        <f t="shared" si="362"/>
        <v>4334.32</v>
      </c>
      <c r="Q337" s="2">
        <f t="shared" si="363"/>
        <v>229.57</v>
      </c>
      <c r="R337" s="2">
        <f t="shared" si="364"/>
        <v>102.59</v>
      </c>
      <c r="S337" s="2">
        <f t="shared" si="365"/>
        <v>545.32000000000005</v>
      </c>
      <c r="T337" s="2">
        <f t="shared" si="366"/>
        <v>0</v>
      </c>
      <c r="U337" s="2">
        <f t="shared" si="367"/>
        <v>2.5618319999999994</v>
      </c>
      <c r="V337" s="2">
        <f t="shared" si="368"/>
        <v>0.27845999999999999</v>
      </c>
      <c r="W337" s="2">
        <f t="shared" si="369"/>
        <v>0</v>
      </c>
      <c r="X337" s="2">
        <f t="shared" si="370"/>
        <v>680.31</v>
      </c>
      <c r="Y337" s="2">
        <f t="shared" si="371"/>
        <v>421.14</v>
      </c>
      <c r="Z337" s="2"/>
      <c r="AA337" s="2">
        <v>42244862</v>
      </c>
      <c r="AB337" s="2">
        <f t="shared" si="372"/>
        <v>59193.252500000002</v>
      </c>
      <c r="AC337" s="2">
        <f t="shared" ref="AC337:AC352" si="397">ROUND((ES337),6)</f>
        <v>55590.49</v>
      </c>
      <c r="AD337" s="2">
        <f>ROUND(((((ET337*1.25))-((EU337*1.25)))+AE337),6)</f>
        <v>1988.1624999999999</v>
      </c>
      <c r="AE337" s="2">
        <f>ROUND(((EU337*1.25)),6)</f>
        <v>303.75</v>
      </c>
      <c r="AF337" s="2">
        <f>ROUND(((EV337*1.15)),6)</f>
        <v>1614.6</v>
      </c>
      <c r="AG337" s="2">
        <f t="shared" si="374"/>
        <v>0</v>
      </c>
      <c r="AH337" s="2">
        <f>((EW337*1.15))</f>
        <v>206.99999999999997</v>
      </c>
      <c r="AI337" s="2">
        <f>((EX337*1.25))</f>
        <v>22.5</v>
      </c>
      <c r="AJ337" s="2">
        <f t="shared" si="376"/>
        <v>0</v>
      </c>
      <c r="AK337" s="2">
        <v>58585.02</v>
      </c>
      <c r="AL337" s="2">
        <v>55590.49</v>
      </c>
      <c r="AM337" s="2">
        <v>1590.53</v>
      </c>
      <c r="AN337" s="2">
        <v>243</v>
      </c>
      <c r="AO337" s="2">
        <v>1404</v>
      </c>
      <c r="AP337" s="2">
        <v>0</v>
      </c>
      <c r="AQ337" s="2">
        <v>180</v>
      </c>
      <c r="AR337" s="2">
        <v>18</v>
      </c>
      <c r="AS337" s="2">
        <v>0</v>
      </c>
      <c r="AT337" s="2">
        <v>105</v>
      </c>
      <c r="AU337" s="2">
        <v>65</v>
      </c>
      <c r="AV337" s="2">
        <v>1</v>
      </c>
      <c r="AW337" s="2">
        <v>1</v>
      </c>
      <c r="AX337" s="2"/>
      <c r="AY337" s="2"/>
      <c r="AZ337" s="2">
        <v>1</v>
      </c>
      <c r="BA337" s="2">
        <v>27.29</v>
      </c>
      <c r="BB337" s="2">
        <v>9.33</v>
      </c>
      <c r="BC337" s="2">
        <v>6.3</v>
      </c>
      <c r="BD337" s="2" t="s">
        <v>3</v>
      </c>
      <c r="BE337" s="2" t="s">
        <v>3</v>
      </c>
      <c r="BF337" s="2" t="s">
        <v>3</v>
      </c>
      <c r="BG337" s="2" t="s">
        <v>3</v>
      </c>
      <c r="BH337" s="2">
        <v>0</v>
      </c>
      <c r="BI337" s="2">
        <v>1</v>
      </c>
      <c r="BJ337" s="2" t="s">
        <v>233</v>
      </c>
      <c r="BK337" s="2"/>
      <c r="BL337" s="2"/>
      <c r="BM337" s="2">
        <v>6001</v>
      </c>
      <c r="BN337" s="2">
        <v>0</v>
      </c>
      <c r="BO337" s="2" t="s">
        <v>230</v>
      </c>
      <c r="BP337" s="2">
        <v>1</v>
      </c>
      <c r="BQ337" s="2">
        <v>2</v>
      </c>
      <c r="BR337" s="2">
        <v>0</v>
      </c>
      <c r="BS337" s="2">
        <v>27.29</v>
      </c>
      <c r="BT337" s="2">
        <v>1</v>
      </c>
      <c r="BU337" s="2">
        <v>1</v>
      </c>
      <c r="BV337" s="2">
        <v>1</v>
      </c>
      <c r="BW337" s="2">
        <v>1</v>
      </c>
      <c r="BX337" s="2">
        <v>1</v>
      </c>
      <c r="BY337" s="2" t="s">
        <v>3</v>
      </c>
      <c r="BZ337" s="2">
        <v>105</v>
      </c>
      <c r="CA337" s="2">
        <v>65</v>
      </c>
      <c r="CB337" s="2"/>
      <c r="CC337" s="2"/>
      <c r="CD337" s="2"/>
      <c r="CE337" s="2">
        <v>0</v>
      </c>
      <c r="CF337" s="2">
        <v>0</v>
      </c>
      <c r="CG337" s="2">
        <v>0</v>
      </c>
      <c r="CH337" s="2"/>
      <c r="CI337" s="2"/>
      <c r="CJ337" s="2"/>
      <c r="CK337" s="2"/>
      <c r="CL337" s="2"/>
      <c r="CM337" s="2">
        <v>0</v>
      </c>
      <c r="CN337" s="2" t="s">
        <v>575</v>
      </c>
      <c r="CO337" s="2">
        <v>0</v>
      </c>
      <c r="CP337" s="2">
        <f t="shared" si="377"/>
        <v>5109.2099999999991</v>
      </c>
      <c r="CQ337" s="2">
        <f t="shared" si="378"/>
        <v>350220.087</v>
      </c>
      <c r="CR337" s="2">
        <f t="shared" si="379"/>
        <v>18549.556124999999</v>
      </c>
      <c r="CS337" s="2">
        <f t="shared" si="380"/>
        <v>8289.3374999999996</v>
      </c>
      <c r="CT337" s="2">
        <f t="shared" si="381"/>
        <v>44062.433999999994</v>
      </c>
      <c r="CU337" s="2">
        <f t="shared" si="382"/>
        <v>0</v>
      </c>
      <c r="CV337" s="2">
        <f t="shared" si="383"/>
        <v>206.99999999999997</v>
      </c>
      <c r="CW337" s="2">
        <f t="shared" si="384"/>
        <v>22.5</v>
      </c>
      <c r="CX337" s="2">
        <f t="shared" si="385"/>
        <v>0</v>
      </c>
      <c r="CY337" s="2">
        <f t="shared" si="386"/>
        <v>680.30550000000005</v>
      </c>
      <c r="CZ337" s="2">
        <f t="shared" si="387"/>
        <v>421.14150000000006</v>
      </c>
      <c r="DA337" s="2"/>
      <c r="DB337" s="2"/>
      <c r="DC337" s="2" t="s">
        <v>3</v>
      </c>
      <c r="DD337" s="2" t="s">
        <v>3</v>
      </c>
      <c r="DE337" s="2" t="s">
        <v>33</v>
      </c>
      <c r="DF337" s="2" t="s">
        <v>33</v>
      </c>
      <c r="DG337" s="2" t="s">
        <v>34</v>
      </c>
      <c r="DH337" s="2" t="s">
        <v>3</v>
      </c>
      <c r="DI337" s="2" t="s">
        <v>34</v>
      </c>
      <c r="DJ337" s="2" t="s">
        <v>33</v>
      </c>
      <c r="DK337" s="2" t="s">
        <v>3</v>
      </c>
      <c r="DL337" s="2" t="s">
        <v>3</v>
      </c>
      <c r="DM337" s="2" t="s">
        <v>3</v>
      </c>
      <c r="DN337" s="2">
        <v>0</v>
      </c>
      <c r="DO337" s="2">
        <v>0</v>
      </c>
      <c r="DP337" s="2">
        <v>1</v>
      </c>
      <c r="DQ337" s="2">
        <v>1</v>
      </c>
      <c r="DR337" s="2"/>
      <c r="DS337" s="2"/>
      <c r="DT337" s="2"/>
      <c r="DU337" s="2">
        <v>1013</v>
      </c>
      <c r="DV337" s="2" t="s">
        <v>232</v>
      </c>
      <c r="DW337" s="2" t="s">
        <v>232</v>
      </c>
      <c r="DX337" s="2">
        <v>1</v>
      </c>
      <c r="DY337" s="2"/>
      <c r="DZ337" s="2"/>
      <c r="EA337" s="2"/>
      <c r="EB337" s="2"/>
      <c r="EC337" s="2"/>
      <c r="ED337" s="2"/>
      <c r="EE337" s="2">
        <v>42018638</v>
      </c>
      <c r="EF337" s="2">
        <v>2</v>
      </c>
      <c r="EG337" s="2" t="s">
        <v>35</v>
      </c>
      <c r="EH337" s="2">
        <v>0</v>
      </c>
      <c r="EI337" s="2" t="s">
        <v>3</v>
      </c>
      <c r="EJ337" s="2">
        <v>1</v>
      </c>
      <c r="EK337" s="2">
        <v>6001</v>
      </c>
      <c r="EL337" s="2" t="s">
        <v>234</v>
      </c>
      <c r="EM337" s="2" t="s">
        <v>235</v>
      </c>
      <c r="EN337" s="2"/>
      <c r="EO337" s="2" t="s">
        <v>38</v>
      </c>
      <c r="EP337" s="2"/>
      <c r="EQ337" s="2">
        <v>0</v>
      </c>
      <c r="ER337" s="2">
        <v>58585.02</v>
      </c>
      <c r="ES337" s="2">
        <v>55590.49</v>
      </c>
      <c r="ET337" s="2">
        <v>1590.53</v>
      </c>
      <c r="EU337" s="2">
        <v>243</v>
      </c>
      <c r="EV337" s="2">
        <v>1404</v>
      </c>
      <c r="EW337" s="2">
        <v>180</v>
      </c>
      <c r="EX337" s="2">
        <v>18</v>
      </c>
      <c r="EY337" s="2">
        <v>0</v>
      </c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>
        <v>0</v>
      </c>
      <c r="FR337" s="2">
        <f t="shared" si="388"/>
        <v>0</v>
      </c>
      <c r="FS337" s="2">
        <v>0</v>
      </c>
      <c r="FT337" s="2"/>
      <c r="FU337" s="2"/>
      <c r="FV337" s="2"/>
      <c r="FW337" s="2"/>
      <c r="FX337" s="2">
        <v>105</v>
      </c>
      <c r="FY337" s="2">
        <v>65</v>
      </c>
      <c r="FZ337" s="2"/>
      <c r="GA337" s="2" t="s">
        <v>3</v>
      </c>
      <c r="GB337" s="2"/>
      <c r="GC337" s="2"/>
      <c r="GD337" s="2">
        <v>1</v>
      </c>
      <c r="GE337" s="2"/>
      <c r="GF337" s="2">
        <v>1209927371</v>
      </c>
      <c r="GG337" s="2">
        <v>2</v>
      </c>
      <c r="GH337" s="2">
        <v>1</v>
      </c>
      <c r="GI337" s="2">
        <v>2</v>
      </c>
      <c r="GJ337" s="2">
        <v>0</v>
      </c>
      <c r="GK337" s="2">
        <v>0</v>
      </c>
      <c r="GL337" s="2">
        <f t="shared" si="389"/>
        <v>0</v>
      </c>
      <c r="GM337" s="2">
        <f t="shared" si="390"/>
        <v>6210.66</v>
      </c>
      <c r="GN337" s="2">
        <f t="shared" si="391"/>
        <v>6210.66</v>
      </c>
      <c r="GO337" s="2">
        <f t="shared" si="392"/>
        <v>0</v>
      </c>
      <c r="GP337" s="2">
        <f t="shared" si="393"/>
        <v>0</v>
      </c>
      <c r="GQ337" s="2"/>
      <c r="GR337" s="2">
        <v>0</v>
      </c>
      <c r="GS337" s="2">
        <v>3</v>
      </c>
      <c r="GT337" s="2">
        <v>0</v>
      </c>
      <c r="GU337" s="2" t="s">
        <v>3</v>
      </c>
      <c r="GV337" s="2">
        <f t="shared" si="394"/>
        <v>0</v>
      </c>
      <c r="GW337" s="2">
        <v>1</v>
      </c>
      <c r="GX337" s="2">
        <f t="shared" si="395"/>
        <v>0</v>
      </c>
      <c r="GY337" s="2"/>
      <c r="GZ337" s="2"/>
      <c r="HA337" s="2">
        <v>0</v>
      </c>
      <c r="HB337" s="2">
        <v>0</v>
      </c>
      <c r="HC337" s="2">
        <f t="shared" si="396"/>
        <v>0</v>
      </c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>
        <v>0</v>
      </c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x14ac:dyDescent="0.2">
      <c r="A338">
        <v>17</v>
      </c>
      <c r="B338">
        <v>1</v>
      </c>
      <c r="C338">
        <f>ROW(SmtRes!A682)</f>
        <v>682</v>
      </c>
      <c r="D338">
        <f>ROW(EtalonRes!A606)</f>
        <v>606</v>
      </c>
      <c r="E338" t="s">
        <v>39</v>
      </c>
      <c r="F338" t="s">
        <v>230</v>
      </c>
      <c r="G338" t="s">
        <v>322</v>
      </c>
      <c r="H338" t="s">
        <v>232</v>
      </c>
      <c r="I338">
        <f>ROUND(1.2376/100,9)</f>
        <v>1.2376E-2</v>
      </c>
      <c r="J338">
        <v>0</v>
      </c>
      <c r="O338">
        <f t="shared" si="361"/>
        <v>5161.18</v>
      </c>
      <c r="P338">
        <f t="shared" si="362"/>
        <v>4320.5600000000004</v>
      </c>
      <c r="Q338">
        <f t="shared" si="363"/>
        <v>240.15</v>
      </c>
      <c r="R338">
        <f t="shared" si="364"/>
        <v>112.96</v>
      </c>
      <c r="S338">
        <f t="shared" si="365"/>
        <v>600.47</v>
      </c>
      <c r="T338">
        <f t="shared" si="366"/>
        <v>0</v>
      </c>
      <c r="U338">
        <f t="shared" si="367"/>
        <v>2.5618319999999994</v>
      </c>
      <c r="V338">
        <f t="shared" si="368"/>
        <v>0.27845999999999999</v>
      </c>
      <c r="W338">
        <f t="shared" si="369"/>
        <v>0</v>
      </c>
      <c r="X338">
        <f t="shared" si="370"/>
        <v>749.1</v>
      </c>
      <c r="Y338">
        <f t="shared" si="371"/>
        <v>463.73</v>
      </c>
      <c r="AA338">
        <v>42244845</v>
      </c>
      <c r="AB338">
        <f t="shared" si="372"/>
        <v>59193.252500000002</v>
      </c>
      <c r="AC338">
        <f t="shared" si="397"/>
        <v>55590.49</v>
      </c>
      <c r="AD338">
        <f>ROUND(((((ET338*1.25))-((EU338*1.25)))+AE338),6)</f>
        <v>1988.1624999999999</v>
      </c>
      <c r="AE338">
        <f>ROUND(((EU338*1.25)),6)</f>
        <v>303.75</v>
      </c>
      <c r="AF338">
        <f>ROUND(((EV338*1.15)),6)</f>
        <v>1614.6</v>
      </c>
      <c r="AG338">
        <f t="shared" si="374"/>
        <v>0</v>
      </c>
      <c r="AH338">
        <f>((EW338*1.15))</f>
        <v>206.99999999999997</v>
      </c>
      <c r="AI338">
        <f>((EX338*1.25))</f>
        <v>22.5</v>
      </c>
      <c r="AJ338">
        <f t="shared" si="376"/>
        <v>0</v>
      </c>
      <c r="AK338">
        <v>58585.02</v>
      </c>
      <c r="AL338">
        <v>55590.49</v>
      </c>
      <c r="AM338">
        <v>1590.53</v>
      </c>
      <c r="AN338">
        <v>243</v>
      </c>
      <c r="AO338">
        <v>1404</v>
      </c>
      <c r="AP338">
        <v>0</v>
      </c>
      <c r="AQ338">
        <v>180</v>
      </c>
      <c r="AR338">
        <v>18</v>
      </c>
      <c r="AS338">
        <v>0</v>
      </c>
      <c r="AT338">
        <v>105</v>
      </c>
      <c r="AU338">
        <v>65</v>
      </c>
      <c r="AV338">
        <v>1</v>
      </c>
      <c r="AW338">
        <v>1</v>
      </c>
      <c r="AZ338">
        <v>1</v>
      </c>
      <c r="BA338">
        <v>30.05</v>
      </c>
      <c r="BB338">
        <v>9.76</v>
      </c>
      <c r="BC338">
        <v>6.28</v>
      </c>
      <c r="BD338" t="s">
        <v>3</v>
      </c>
      <c r="BE338" t="s">
        <v>3</v>
      </c>
      <c r="BF338" t="s">
        <v>3</v>
      </c>
      <c r="BG338" t="s">
        <v>3</v>
      </c>
      <c r="BH338">
        <v>0</v>
      </c>
      <c r="BI338">
        <v>1</v>
      </c>
      <c r="BJ338" t="s">
        <v>233</v>
      </c>
      <c r="BM338">
        <v>6001</v>
      </c>
      <c r="BN338">
        <v>0</v>
      </c>
      <c r="BO338" t="s">
        <v>230</v>
      </c>
      <c r="BP338">
        <v>1</v>
      </c>
      <c r="BQ338">
        <v>2</v>
      </c>
      <c r="BR338">
        <v>0</v>
      </c>
      <c r="BS338">
        <v>30.05</v>
      </c>
      <c r="BT338">
        <v>1</v>
      </c>
      <c r="BU338">
        <v>1</v>
      </c>
      <c r="BV338">
        <v>1</v>
      </c>
      <c r="BW338">
        <v>1</v>
      </c>
      <c r="BX338">
        <v>1</v>
      </c>
      <c r="BY338" t="s">
        <v>3</v>
      </c>
      <c r="BZ338">
        <v>105</v>
      </c>
      <c r="CA338">
        <v>65</v>
      </c>
      <c r="CE338">
        <v>0</v>
      </c>
      <c r="CF338">
        <v>0</v>
      </c>
      <c r="CG338">
        <v>0</v>
      </c>
      <c r="CM338">
        <v>0</v>
      </c>
      <c r="CN338" t="s">
        <v>575</v>
      </c>
      <c r="CO338">
        <v>0</v>
      </c>
      <c r="CP338">
        <f t="shared" si="377"/>
        <v>5161.18</v>
      </c>
      <c r="CQ338">
        <f t="shared" si="378"/>
        <v>349108.27720000001</v>
      </c>
      <c r="CR338">
        <f t="shared" si="379"/>
        <v>19404.466</v>
      </c>
      <c r="CS338">
        <f t="shared" si="380"/>
        <v>9127.6875</v>
      </c>
      <c r="CT338">
        <f t="shared" si="381"/>
        <v>48518.729999999996</v>
      </c>
      <c r="CU338">
        <f t="shared" si="382"/>
        <v>0</v>
      </c>
      <c r="CV338">
        <f t="shared" si="383"/>
        <v>206.99999999999997</v>
      </c>
      <c r="CW338">
        <f t="shared" si="384"/>
        <v>22.5</v>
      </c>
      <c r="CX338">
        <f t="shared" si="385"/>
        <v>0</v>
      </c>
      <c r="CY338">
        <f t="shared" si="386"/>
        <v>749.1015000000001</v>
      </c>
      <c r="CZ338">
        <f t="shared" si="387"/>
        <v>463.72950000000003</v>
      </c>
      <c r="DC338" t="s">
        <v>3</v>
      </c>
      <c r="DD338" t="s">
        <v>3</v>
      </c>
      <c r="DE338" t="s">
        <v>33</v>
      </c>
      <c r="DF338" t="s">
        <v>33</v>
      </c>
      <c r="DG338" t="s">
        <v>34</v>
      </c>
      <c r="DH338" t="s">
        <v>3</v>
      </c>
      <c r="DI338" t="s">
        <v>34</v>
      </c>
      <c r="DJ338" t="s">
        <v>33</v>
      </c>
      <c r="DK338" t="s">
        <v>3</v>
      </c>
      <c r="DL338" t="s">
        <v>3</v>
      </c>
      <c r="DM338" t="s">
        <v>3</v>
      </c>
      <c r="DN338">
        <v>0</v>
      </c>
      <c r="DO338">
        <v>0</v>
      </c>
      <c r="DP338">
        <v>1</v>
      </c>
      <c r="DQ338">
        <v>1</v>
      </c>
      <c r="DU338">
        <v>1013</v>
      </c>
      <c r="DV338" t="s">
        <v>232</v>
      </c>
      <c r="DW338" t="s">
        <v>232</v>
      </c>
      <c r="DX338">
        <v>1</v>
      </c>
      <c r="EE338">
        <v>42018638</v>
      </c>
      <c r="EF338">
        <v>2</v>
      </c>
      <c r="EG338" t="s">
        <v>35</v>
      </c>
      <c r="EH338">
        <v>0</v>
      </c>
      <c r="EI338" t="s">
        <v>3</v>
      </c>
      <c r="EJ338">
        <v>1</v>
      </c>
      <c r="EK338">
        <v>6001</v>
      </c>
      <c r="EL338" t="s">
        <v>234</v>
      </c>
      <c r="EM338" t="s">
        <v>235</v>
      </c>
      <c r="EO338" t="s">
        <v>38</v>
      </c>
      <c r="EQ338">
        <v>0</v>
      </c>
      <c r="ER338">
        <v>58585.02</v>
      </c>
      <c r="ES338">
        <v>55590.49</v>
      </c>
      <c r="ET338">
        <v>1590.53</v>
      </c>
      <c r="EU338">
        <v>243</v>
      </c>
      <c r="EV338">
        <v>1404</v>
      </c>
      <c r="EW338">
        <v>180</v>
      </c>
      <c r="EX338">
        <v>18</v>
      </c>
      <c r="EY338">
        <v>0</v>
      </c>
      <c r="FQ338">
        <v>0</v>
      </c>
      <c r="FR338">
        <f t="shared" si="388"/>
        <v>0</v>
      </c>
      <c r="FS338">
        <v>0</v>
      </c>
      <c r="FX338">
        <v>105</v>
      </c>
      <c r="FY338">
        <v>65</v>
      </c>
      <c r="GA338" t="s">
        <v>3</v>
      </c>
      <c r="GD338">
        <v>1</v>
      </c>
      <c r="GF338">
        <v>1209927371</v>
      </c>
      <c r="GG338">
        <v>2</v>
      </c>
      <c r="GH338">
        <v>1</v>
      </c>
      <c r="GI338">
        <v>2</v>
      </c>
      <c r="GJ338">
        <v>0</v>
      </c>
      <c r="GK338">
        <v>0</v>
      </c>
      <c r="GL338">
        <f t="shared" si="389"/>
        <v>0</v>
      </c>
      <c r="GM338">
        <f t="shared" si="390"/>
        <v>6374.01</v>
      </c>
      <c r="GN338">
        <f t="shared" si="391"/>
        <v>6374.01</v>
      </c>
      <c r="GO338">
        <f t="shared" si="392"/>
        <v>0</v>
      </c>
      <c r="GP338">
        <f t="shared" si="393"/>
        <v>0</v>
      </c>
      <c r="GR338">
        <v>0</v>
      </c>
      <c r="GS338">
        <v>3</v>
      </c>
      <c r="GT338">
        <v>0</v>
      </c>
      <c r="GU338" t="s">
        <v>3</v>
      </c>
      <c r="GV338">
        <f t="shared" si="394"/>
        <v>0</v>
      </c>
      <c r="GW338">
        <v>1</v>
      </c>
      <c r="GX338">
        <f t="shared" si="395"/>
        <v>0</v>
      </c>
      <c r="HA338">
        <v>0</v>
      </c>
      <c r="HB338">
        <v>0</v>
      </c>
      <c r="HC338">
        <f t="shared" si="396"/>
        <v>0</v>
      </c>
      <c r="IK338">
        <v>0</v>
      </c>
    </row>
    <row r="339" spans="1:255" x14ac:dyDescent="0.2">
      <c r="A339" s="2">
        <v>18</v>
      </c>
      <c r="B339" s="2">
        <v>1</v>
      </c>
      <c r="C339" s="2">
        <v>671</v>
      </c>
      <c r="D339" s="2"/>
      <c r="E339" s="2" t="s">
        <v>46</v>
      </c>
      <c r="F339" s="2" t="s">
        <v>237</v>
      </c>
      <c r="G339" s="2" t="s">
        <v>238</v>
      </c>
      <c r="H339" s="2" t="s">
        <v>209</v>
      </c>
      <c r="I339" s="2">
        <f>I337*J339</f>
        <v>-1.264</v>
      </c>
      <c r="J339" s="2">
        <v>-102.13316095669038</v>
      </c>
      <c r="K339" s="2"/>
      <c r="L339" s="2"/>
      <c r="M339" s="2"/>
      <c r="N339" s="2"/>
      <c r="O339" s="2">
        <f t="shared" si="361"/>
        <v>-4154.01</v>
      </c>
      <c r="P339" s="2">
        <f t="shared" si="362"/>
        <v>-4154.01</v>
      </c>
      <c r="Q339" s="2">
        <f t="shared" si="363"/>
        <v>0</v>
      </c>
      <c r="R339" s="2">
        <f t="shared" si="364"/>
        <v>0</v>
      </c>
      <c r="S339" s="2">
        <f t="shared" si="365"/>
        <v>0</v>
      </c>
      <c r="T339" s="2">
        <f t="shared" si="366"/>
        <v>0</v>
      </c>
      <c r="U339" s="2">
        <f t="shared" si="367"/>
        <v>0</v>
      </c>
      <c r="V339" s="2">
        <f t="shared" si="368"/>
        <v>0</v>
      </c>
      <c r="W339" s="2">
        <f t="shared" si="369"/>
        <v>-83.06</v>
      </c>
      <c r="X339" s="2">
        <f t="shared" si="370"/>
        <v>0</v>
      </c>
      <c r="Y339" s="2">
        <f t="shared" si="371"/>
        <v>0</v>
      </c>
      <c r="Z339" s="2"/>
      <c r="AA339" s="2">
        <v>42244862</v>
      </c>
      <c r="AB339" s="2">
        <f t="shared" si="372"/>
        <v>520</v>
      </c>
      <c r="AC339" s="2">
        <f t="shared" si="397"/>
        <v>520</v>
      </c>
      <c r="AD339" s="2">
        <f>ROUND((((ET339)-(EU339))+AE339),6)</f>
        <v>0</v>
      </c>
      <c r="AE339" s="2">
        <f t="shared" ref="AE339:AF342" si="398">ROUND((EU339),6)</f>
        <v>0</v>
      </c>
      <c r="AF339" s="2">
        <f t="shared" si="398"/>
        <v>0</v>
      </c>
      <c r="AG339" s="2">
        <f t="shared" si="374"/>
        <v>0</v>
      </c>
      <c r="AH339" s="2">
        <f t="shared" ref="AH339:AI342" si="399">(EW339)</f>
        <v>0</v>
      </c>
      <c r="AI339" s="2">
        <f t="shared" si="399"/>
        <v>0</v>
      </c>
      <c r="AJ339" s="2">
        <f t="shared" si="376"/>
        <v>65.709999999999994</v>
      </c>
      <c r="AK339" s="2">
        <v>520</v>
      </c>
      <c r="AL339" s="2">
        <v>520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65.709999999999994</v>
      </c>
      <c r="AT339" s="2">
        <v>105</v>
      </c>
      <c r="AU339" s="2">
        <v>65</v>
      </c>
      <c r="AV339" s="2">
        <v>1</v>
      </c>
      <c r="AW339" s="2">
        <v>1</v>
      </c>
      <c r="AX339" s="2"/>
      <c r="AY339" s="2"/>
      <c r="AZ339" s="2">
        <v>1</v>
      </c>
      <c r="BA339" s="2">
        <v>1</v>
      </c>
      <c r="BB339" s="2">
        <v>1</v>
      </c>
      <c r="BC339" s="2">
        <v>6.32</v>
      </c>
      <c r="BD339" s="2" t="s">
        <v>3</v>
      </c>
      <c r="BE339" s="2" t="s">
        <v>3</v>
      </c>
      <c r="BF339" s="2" t="s">
        <v>3</v>
      </c>
      <c r="BG339" s="2" t="s">
        <v>3</v>
      </c>
      <c r="BH339" s="2">
        <v>3</v>
      </c>
      <c r="BI339" s="2">
        <v>1</v>
      </c>
      <c r="BJ339" s="2" t="s">
        <v>239</v>
      </c>
      <c r="BK339" s="2"/>
      <c r="BL339" s="2"/>
      <c r="BM339" s="2">
        <v>6001</v>
      </c>
      <c r="BN339" s="2">
        <v>0</v>
      </c>
      <c r="BO339" s="2" t="s">
        <v>237</v>
      </c>
      <c r="BP339" s="2">
        <v>1</v>
      </c>
      <c r="BQ339" s="2">
        <v>2</v>
      </c>
      <c r="BR339" s="2">
        <v>0</v>
      </c>
      <c r="BS339" s="2">
        <v>1</v>
      </c>
      <c r="BT339" s="2">
        <v>1</v>
      </c>
      <c r="BU339" s="2">
        <v>1</v>
      </c>
      <c r="BV339" s="2">
        <v>1</v>
      </c>
      <c r="BW339" s="2">
        <v>1</v>
      </c>
      <c r="BX339" s="2">
        <v>1</v>
      </c>
      <c r="BY339" s="2" t="s">
        <v>3</v>
      </c>
      <c r="BZ339" s="2">
        <v>105</v>
      </c>
      <c r="CA339" s="2">
        <v>65</v>
      </c>
      <c r="CB339" s="2"/>
      <c r="CC339" s="2"/>
      <c r="CD339" s="2"/>
      <c r="CE339" s="2">
        <v>0</v>
      </c>
      <c r="CF339" s="2">
        <v>0</v>
      </c>
      <c r="CG339" s="2">
        <v>0</v>
      </c>
      <c r="CH339" s="2"/>
      <c r="CI339" s="2"/>
      <c r="CJ339" s="2"/>
      <c r="CK339" s="2"/>
      <c r="CL339" s="2"/>
      <c r="CM339" s="2">
        <v>0</v>
      </c>
      <c r="CN339" s="2" t="s">
        <v>3</v>
      </c>
      <c r="CO339" s="2">
        <v>0</v>
      </c>
      <c r="CP339" s="2">
        <f t="shared" si="377"/>
        <v>-4154.01</v>
      </c>
      <c r="CQ339" s="2">
        <f t="shared" si="378"/>
        <v>3286.4</v>
      </c>
      <c r="CR339" s="2">
        <f t="shared" si="379"/>
        <v>0</v>
      </c>
      <c r="CS339" s="2">
        <f t="shared" si="380"/>
        <v>0</v>
      </c>
      <c r="CT339" s="2">
        <f t="shared" si="381"/>
        <v>0</v>
      </c>
      <c r="CU339" s="2">
        <f t="shared" si="382"/>
        <v>0</v>
      </c>
      <c r="CV339" s="2">
        <f t="shared" si="383"/>
        <v>0</v>
      </c>
      <c r="CW339" s="2">
        <f t="shared" si="384"/>
        <v>0</v>
      </c>
      <c r="CX339" s="2">
        <f t="shared" si="385"/>
        <v>65.709999999999994</v>
      </c>
      <c r="CY339" s="2">
        <f t="shared" si="386"/>
        <v>0</v>
      </c>
      <c r="CZ339" s="2">
        <f t="shared" si="387"/>
        <v>0</v>
      </c>
      <c r="DA339" s="2"/>
      <c r="DB339" s="2"/>
      <c r="DC339" s="2" t="s">
        <v>3</v>
      </c>
      <c r="DD339" s="2" t="s">
        <v>3</v>
      </c>
      <c r="DE339" s="2" t="s">
        <v>3</v>
      </c>
      <c r="DF339" s="2" t="s">
        <v>3</v>
      </c>
      <c r="DG339" s="2" t="s">
        <v>3</v>
      </c>
      <c r="DH339" s="2" t="s">
        <v>3</v>
      </c>
      <c r="DI339" s="2" t="s">
        <v>3</v>
      </c>
      <c r="DJ339" s="2" t="s">
        <v>3</v>
      </c>
      <c r="DK339" s="2" t="s">
        <v>3</v>
      </c>
      <c r="DL339" s="2" t="s">
        <v>3</v>
      </c>
      <c r="DM339" s="2" t="s">
        <v>3</v>
      </c>
      <c r="DN339" s="2">
        <v>0</v>
      </c>
      <c r="DO339" s="2">
        <v>0</v>
      </c>
      <c r="DP339" s="2">
        <v>1</v>
      </c>
      <c r="DQ339" s="2">
        <v>1</v>
      </c>
      <c r="DR339" s="2"/>
      <c r="DS339" s="2"/>
      <c r="DT339" s="2"/>
      <c r="DU339" s="2">
        <v>1007</v>
      </c>
      <c r="DV339" s="2" t="s">
        <v>209</v>
      </c>
      <c r="DW339" s="2" t="s">
        <v>209</v>
      </c>
      <c r="DX339" s="2">
        <v>1</v>
      </c>
      <c r="DY339" s="2"/>
      <c r="DZ339" s="2"/>
      <c r="EA339" s="2"/>
      <c r="EB339" s="2"/>
      <c r="EC339" s="2"/>
      <c r="ED339" s="2"/>
      <c r="EE339" s="2">
        <v>42018638</v>
      </c>
      <c r="EF339" s="2">
        <v>2</v>
      </c>
      <c r="EG339" s="2" t="s">
        <v>35</v>
      </c>
      <c r="EH339" s="2">
        <v>0</v>
      </c>
      <c r="EI339" s="2" t="s">
        <v>3</v>
      </c>
      <c r="EJ339" s="2">
        <v>1</v>
      </c>
      <c r="EK339" s="2">
        <v>6001</v>
      </c>
      <c r="EL339" s="2" t="s">
        <v>234</v>
      </c>
      <c r="EM339" s="2" t="s">
        <v>235</v>
      </c>
      <c r="EN339" s="2"/>
      <c r="EO339" s="2" t="s">
        <v>3</v>
      </c>
      <c r="EP339" s="2"/>
      <c r="EQ339" s="2">
        <v>0</v>
      </c>
      <c r="ER339" s="2">
        <v>520</v>
      </c>
      <c r="ES339" s="2">
        <v>520</v>
      </c>
      <c r="ET339" s="2">
        <v>0</v>
      </c>
      <c r="EU339" s="2">
        <v>0</v>
      </c>
      <c r="EV339" s="2">
        <v>0</v>
      </c>
      <c r="EW339" s="2">
        <v>0</v>
      </c>
      <c r="EX339" s="2">
        <v>0</v>
      </c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>
        <v>0</v>
      </c>
      <c r="FR339" s="2">
        <f t="shared" si="388"/>
        <v>0</v>
      </c>
      <c r="FS339" s="2">
        <v>0</v>
      </c>
      <c r="FT339" s="2"/>
      <c r="FU339" s="2"/>
      <c r="FV339" s="2"/>
      <c r="FW339" s="2"/>
      <c r="FX339" s="2">
        <v>105</v>
      </c>
      <c r="FY339" s="2">
        <v>65</v>
      </c>
      <c r="FZ339" s="2"/>
      <c r="GA339" s="2" t="s">
        <v>3</v>
      </c>
      <c r="GB339" s="2"/>
      <c r="GC339" s="2"/>
      <c r="GD339" s="2">
        <v>1</v>
      </c>
      <c r="GE339" s="2"/>
      <c r="GF339" s="2">
        <v>-982149453</v>
      </c>
      <c r="GG339" s="2">
        <v>2</v>
      </c>
      <c r="GH339" s="2">
        <v>1</v>
      </c>
      <c r="GI339" s="2">
        <v>2</v>
      </c>
      <c r="GJ339" s="2">
        <v>0</v>
      </c>
      <c r="GK339" s="2">
        <v>0</v>
      </c>
      <c r="GL339" s="2">
        <f t="shared" si="389"/>
        <v>0</v>
      </c>
      <c r="GM339" s="2">
        <f t="shared" si="390"/>
        <v>-4154.01</v>
      </c>
      <c r="GN339" s="2">
        <f t="shared" si="391"/>
        <v>-4154.01</v>
      </c>
      <c r="GO339" s="2">
        <f t="shared" si="392"/>
        <v>0</v>
      </c>
      <c r="GP339" s="2">
        <f t="shared" si="393"/>
        <v>0</v>
      </c>
      <c r="GQ339" s="2"/>
      <c r="GR339" s="2">
        <v>0</v>
      </c>
      <c r="GS339" s="2">
        <v>3</v>
      </c>
      <c r="GT339" s="2">
        <v>0</v>
      </c>
      <c r="GU339" s="2" t="s">
        <v>3</v>
      </c>
      <c r="GV339" s="2">
        <f t="shared" si="394"/>
        <v>0</v>
      </c>
      <c r="GW339" s="2">
        <v>1</v>
      </c>
      <c r="GX339" s="2">
        <f t="shared" si="395"/>
        <v>0</v>
      </c>
      <c r="GY339" s="2"/>
      <c r="GZ339" s="2"/>
      <c r="HA339" s="2">
        <v>0</v>
      </c>
      <c r="HB339" s="2">
        <v>0</v>
      </c>
      <c r="HC339" s="2">
        <f t="shared" si="396"/>
        <v>0</v>
      </c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>
        <v>0</v>
      </c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x14ac:dyDescent="0.2">
      <c r="A340">
        <v>18</v>
      </c>
      <c r="B340">
        <v>1</v>
      </c>
      <c r="C340">
        <v>681</v>
      </c>
      <c r="E340" t="s">
        <v>46</v>
      </c>
      <c r="F340" t="s">
        <v>237</v>
      </c>
      <c r="G340" t="s">
        <v>238</v>
      </c>
      <c r="H340" t="s">
        <v>209</v>
      </c>
      <c r="I340">
        <f>I338*J340</f>
        <v>-1.264</v>
      </c>
      <c r="J340">
        <v>-102.13316095669038</v>
      </c>
      <c r="O340">
        <f t="shared" si="361"/>
        <v>-4160.58</v>
      </c>
      <c r="P340">
        <f t="shared" si="362"/>
        <v>-4160.58</v>
      </c>
      <c r="Q340">
        <f t="shared" si="363"/>
        <v>0</v>
      </c>
      <c r="R340">
        <f t="shared" si="364"/>
        <v>0</v>
      </c>
      <c r="S340">
        <f t="shared" si="365"/>
        <v>0</v>
      </c>
      <c r="T340">
        <f t="shared" si="366"/>
        <v>0</v>
      </c>
      <c r="U340">
        <f t="shared" si="367"/>
        <v>0</v>
      </c>
      <c r="V340">
        <f t="shared" si="368"/>
        <v>0</v>
      </c>
      <c r="W340">
        <f t="shared" si="369"/>
        <v>-83.06</v>
      </c>
      <c r="X340">
        <f t="shared" si="370"/>
        <v>0</v>
      </c>
      <c r="Y340">
        <f t="shared" si="371"/>
        <v>0</v>
      </c>
      <c r="AA340">
        <v>42244845</v>
      </c>
      <c r="AB340">
        <f t="shared" si="372"/>
        <v>520</v>
      </c>
      <c r="AC340">
        <f t="shared" si="397"/>
        <v>520</v>
      </c>
      <c r="AD340">
        <f>ROUND((((ET340)-(EU340))+AE340),6)</f>
        <v>0</v>
      </c>
      <c r="AE340">
        <f t="shared" si="398"/>
        <v>0</v>
      </c>
      <c r="AF340">
        <f t="shared" si="398"/>
        <v>0</v>
      </c>
      <c r="AG340">
        <f t="shared" si="374"/>
        <v>0</v>
      </c>
      <c r="AH340">
        <f t="shared" si="399"/>
        <v>0</v>
      </c>
      <c r="AI340">
        <f t="shared" si="399"/>
        <v>0</v>
      </c>
      <c r="AJ340">
        <f t="shared" si="376"/>
        <v>65.709999999999994</v>
      </c>
      <c r="AK340">
        <v>520</v>
      </c>
      <c r="AL340">
        <v>520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65.709999999999994</v>
      </c>
      <c r="AT340">
        <v>105</v>
      </c>
      <c r="AU340">
        <v>65</v>
      </c>
      <c r="AV340">
        <v>1</v>
      </c>
      <c r="AW340">
        <v>1</v>
      </c>
      <c r="AZ340">
        <v>1</v>
      </c>
      <c r="BA340">
        <v>1</v>
      </c>
      <c r="BB340">
        <v>1</v>
      </c>
      <c r="BC340">
        <v>6.33</v>
      </c>
      <c r="BD340" t="s">
        <v>3</v>
      </c>
      <c r="BE340" t="s">
        <v>3</v>
      </c>
      <c r="BF340" t="s">
        <v>3</v>
      </c>
      <c r="BG340" t="s">
        <v>3</v>
      </c>
      <c r="BH340">
        <v>3</v>
      </c>
      <c r="BI340">
        <v>1</v>
      </c>
      <c r="BJ340" t="s">
        <v>239</v>
      </c>
      <c r="BM340">
        <v>6001</v>
      </c>
      <c r="BN340">
        <v>0</v>
      </c>
      <c r="BO340" t="s">
        <v>237</v>
      </c>
      <c r="BP340">
        <v>1</v>
      </c>
      <c r="BQ340">
        <v>2</v>
      </c>
      <c r="BR340">
        <v>0</v>
      </c>
      <c r="BS340">
        <v>1</v>
      </c>
      <c r="BT340">
        <v>1</v>
      </c>
      <c r="BU340">
        <v>1</v>
      </c>
      <c r="BV340">
        <v>1</v>
      </c>
      <c r="BW340">
        <v>1</v>
      </c>
      <c r="BX340">
        <v>1</v>
      </c>
      <c r="BY340" t="s">
        <v>3</v>
      </c>
      <c r="BZ340">
        <v>105</v>
      </c>
      <c r="CA340">
        <v>65</v>
      </c>
      <c r="CE340">
        <v>0</v>
      </c>
      <c r="CF340">
        <v>0</v>
      </c>
      <c r="CG340">
        <v>0</v>
      </c>
      <c r="CM340">
        <v>0</v>
      </c>
      <c r="CN340" t="s">
        <v>3</v>
      </c>
      <c r="CO340">
        <v>0</v>
      </c>
      <c r="CP340">
        <f t="shared" si="377"/>
        <v>-4160.58</v>
      </c>
      <c r="CQ340">
        <f t="shared" si="378"/>
        <v>3291.6</v>
      </c>
      <c r="CR340">
        <f t="shared" si="379"/>
        <v>0</v>
      </c>
      <c r="CS340">
        <f t="shared" si="380"/>
        <v>0</v>
      </c>
      <c r="CT340">
        <f t="shared" si="381"/>
        <v>0</v>
      </c>
      <c r="CU340">
        <f t="shared" si="382"/>
        <v>0</v>
      </c>
      <c r="CV340">
        <f t="shared" si="383"/>
        <v>0</v>
      </c>
      <c r="CW340">
        <f t="shared" si="384"/>
        <v>0</v>
      </c>
      <c r="CX340">
        <f t="shared" si="385"/>
        <v>65.709999999999994</v>
      </c>
      <c r="CY340">
        <f t="shared" si="386"/>
        <v>0</v>
      </c>
      <c r="CZ340">
        <f t="shared" si="387"/>
        <v>0</v>
      </c>
      <c r="DC340" t="s">
        <v>3</v>
      </c>
      <c r="DD340" t="s">
        <v>3</v>
      </c>
      <c r="DE340" t="s">
        <v>3</v>
      </c>
      <c r="DF340" t="s">
        <v>3</v>
      </c>
      <c r="DG340" t="s">
        <v>3</v>
      </c>
      <c r="DH340" t="s">
        <v>3</v>
      </c>
      <c r="DI340" t="s">
        <v>3</v>
      </c>
      <c r="DJ340" t="s">
        <v>3</v>
      </c>
      <c r="DK340" t="s">
        <v>3</v>
      </c>
      <c r="DL340" t="s">
        <v>3</v>
      </c>
      <c r="DM340" t="s">
        <v>3</v>
      </c>
      <c r="DN340">
        <v>0</v>
      </c>
      <c r="DO340">
        <v>0</v>
      </c>
      <c r="DP340">
        <v>1</v>
      </c>
      <c r="DQ340">
        <v>1</v>
      </c>
      <c r="DU340">
        <v>1007</v>
      </c>
      <c r="DV340" t="s">
        <v>209</v>
      </c>
      <c r="DW340" t="s">
        <v>209</v>
      </c>
      <c r="DX340">
        <v>1</v>
      </c>
      <c r="EE340">
        <v>42018638</v>
      </c>
      <c r="EF340">
        <v>2</v>
      </c>
      <c r="EG340" t="s">
        <v>35</v>
      </c>
      <c r="EH340">
        <v>0</v>
      </c>
      <c r="EI340" t="s">
        <v>3</v>
      </c>
      <c r="EJ340">
        <v>1</v>
      </c>
      <c r="EK340">
        <v>6001</v>
      </c>
      <c r="EL340" t="s">
        <v>234</v>
      </c>
      <c r="EM340" t="s">
        <v>235</v>
      </c>
      <c r="EO340" t="s">
        <v>3</v>
      </c>
      <c r="EQ340">
        <v>0</v>
      </c>
      <c r="ER340">
        <v>520</v>
      </c>
      <c r="ES340">
        <v>520</v>
      </c>
      <c r="ET340">
        <v>0</v>
      </c>
      <c r="EU340">
        <v>0</v>
      </c>
      <c r="EV340">
        <v>0</v>
      </c>
      <c r="EW340">
        <v>0</v>
      </c>
      <c r="EX340">
        <v>0</v>
      </c>
      <c r="FQ340">
        <v>0</v>
      </c>
      <c r="FR340">
        <f t="shared" si="388"/>
        <v>0</v>
      </c>
      <c r="FS340">
        <v>0</v>
      </c>
      <c r="FX340">
        <v>105</v>
      </c>
      <c r="FY340">
        <v>65</v>
      </c>
      <c r="GA340" t="s">
        <v>3</v>
      </c>
      <c r="GD340">
        <v>1</v>
      </c>
      <c r="GF340">
        <v>-982149453</v>
      </c>
      <c r="GG340">
        <v>2</v>
      </c>
      <c r="GH340">
        <v>1</v>
      </c>
      <c r="GI340">
        <v>2</v>
      </c>
      <c r="GJ340">
        <v>0</v>
      </c>
      <c r="GK340">
        <v>0</v>
      </c>
      <c r="GL340">
        <f t="shared" si="389"/>
        <v>0</v>
      </c>
      <c r="GM340">
        <f t="shared" si="390"/>
        <v>-4160.58</v>
      </c>
      <c r="GN340">
        <f t="shared" si="391"/>
        <v>-4160.58</v>
      </c>
      <c r="GO340">
        <f t="shared" si="392"/>
        <v>0</v>
      </c>
      <c r="GP340">
        <f t="shared" si="393"/>
        <v>0</v>
      </c>
      <c r="GR340">
        <v>0</v>
      </c>
      <c r="GS340">
        <v>3</v>
      </c>
      <c r="GT340">
        <v>0</v>
      </c>
      <c r="GU340" t="s">
        <v>3</v>
      </c>
      <c r="GV340">
        <f t="shared" si="394"/>
        <v>0</v>
      </c>
      <c r="GW340">
        <v>1</v>
      </c>
      <c r="GX340">
        <f t="shared" si="395"/>
        <v>0</v>
      </c>
      <c r="HA340">
        <v>0</v>
      </c>
      <c r="HB340">
        <v>0</v>
      </c>
      <c r="HC340">
        <f t="shared" si="396"/>
        <v>0</v>
      </c>
      <c r="IK340">
        <v>0</v>
      </c>
    </row>
    <row r="341" spans="1:255" x14ac:dyDescent="0.2">
      <c r="A341" s="2">
        <v>18</v>
      </c>
      <c r="B341" s="2">
        <v>1</v>
      </c>
      <c r="C341" s="2">
        <v>669</v>
      </c>
      <c r="D341" s="2"/>
      <c r="E341" s="2" t="s">
        <v>51</v>
      </c>
      <c r="F341" s="2" t="s">
        <v>241</v>
      </c>
      <c r="G341" s="2" t="s">
        <v>242</v>
      </c>
      <c r="H341" s="2" t="s">
        <v>209</v>
      </c>
      <c r="I341" s="2">
        <f>I337*J341</f>
        <v>1.264</v>
      </c>
      <c r="J341" s="2">
        <v>102.13316095669038</v>
      </c>
      <c r="K341" s="2"/>
      <c r="L341" s="2"/>
      <c r="M341" s="2"/>
      <c r="N341" s="2"/>
      <c r="O341" s="2">
        <f t="shared" si="361"/>
        <v>5124.05</v>
      </c>
      <c r="P341" s="2">
        <f t="shared" si="362"/>
        <v>5124.05</v>
      </c>
      <c r="Q341" s="2">
        <f t="shared" si="363"/>
        <v>0</v>
      </c>
      <c r="R341" s="2">
        <f t="shared" si="364"/>
        <v>0</v>
      </c>
      <c r="S341" s="2">
        <f t="shared" si="365"/>
        <v>0</v>
      </c>
      <c r="T341" s="2">
        <f t="shared" si="366"/>
        <v>0</v>
      </c>
      <c r="U341" s="2">
        <f t="shared" si="367"/>
        <v>0</v>
      </c>
      <c r="V341" s="2">
        <f t="shared" si="368"/>
        <v>0</v>
      </c>
      <c r="W341" s="2">
        <f t="shared" si="369"/>
        <v>83.06</v>
      </c>
      <c r="X341" s="2">
        <f t="shared" si="370"/>
        <v>0</v>
      </c>
      <c r="Y341" s="2">
        <f t="shared" si="371"/>
        <v>0</v>
      </c>
      <c r="Z341" s="2"/>
      <c r="AA341" s="2">
        <v>42244862</v>
      </c>
      <c r="AB341" s="2">
        <f t="shared" si="372"/>
        <v>638.4</v>
      </c>
      <c r="AC341" s="2">
        <f t="shared" si="397"/>
        <v>638.4</v>
      </c>
      <c r="AD341" s="2">
        <f>ROUND((((ET341)-(EU341))+AE341),6)</f>
        <v>0</v>
      </c>
      <c r="AE341" s="2">
        <f t="shared" si="398"/>
        <v>0</v>
      </c>
      <c r="AF341" s="2">
        <f t="shared" si="398"/>
        <v>0</v>
      </c>
      <c r="AG341" s="2">
        <f t="shared" si="374"/>
        <v>0</v>
      </c>
      <c r="AH341" s="2">
        <f t="shared" si="399"/>
        <v>0</v>
      </c>
      <c r="AI341" s="2">
        <f t="shared" si="399"/>
        <v>0</v>
      </c>
      <c r="AJ341" s="2">
        <f t="shared" si="376"/>
        <v>65.709999999999994</v>
      </c>
      <c r="AK341" s="2">
        <v>638.4</v>
      </c>
      <c r="AL341" s="2">
        <v>638.4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65.709999999999994</v>
      </c>
      <c r="AT341" s="2">
        <v>105</v>
      </c>
      <c r="AU341" s="2">
        <v>65</v>
      </c>
      <c r="AV341" s="2">
        <v>1</v>
      </c>
      <c r="AW341" s="2">
        <v>1</v>
      </c>
      <c r="AX341" s="2"/>
      <c r="AY341" s="2"/>
      <c r="AZ341" s="2">
        <v>1</v>
      </c>
      <c r="BA341" s="2">
        <v>1</v>
      </c>
      <c r="BB341" s="2">
        <v>1</v>
      </c>
      <c r="BC341" s="2">
        <v>6.35</v>
      </c>
      <c r="BD341" s="2" t="s">
        <v>3</v>
      </c>
      <c r="BE341" s="2" t="s">
        <v>3</v>
      </c>
      <c r="BF341" s="2" t="s">
        <v>3</v>
      </c>
      <c r="BG341" s="2" t="s">
        <v>3</v>
      </c>
      <c r="BH341" s="2">
        <v>3</v>
      </c>
      <c r="BI341" s="2">
        <v>1</v>
      </c>
      <c r="BJ341" s="2" t="s">
        <v>243</v>
      </c>
      <c r="BK341" s="2"/>
      <c r="BL341" s="2"/>
      <c r="BM341" s="2">
        <v>6001</v>
      </c>
      <c r="BN341" s="2">
        <v>0</v>
      </c>
      <c r="BO341" s="2" t="s">
        <v>241</v>
      </c>
      <c r="BP341" s="2">
        <v>1</v>
      </c>
      <c r="BQ341" s="2">
        <v>2</v>
      </c>
      <c r="BR341" s="2">
        <v>0</v>
      </c>
      <c r="BS341" s="2">
        <v>1</v>
      </c>
      <c r="BT341" s="2">
        <v>1</v>
      </c>
      <c r="BU341" s="2">
        <v>1</v>
      </c>
      <c r="BV341" s="2">
        <v>1</v>
      </c>
      <c r="BW341" s="2">
        <v>1</v>
      </c>
      <c r="BX341" s="2">
        <v>1</v>
      </c>
      <c r="BY341" s="2" t="s">
        <v>3</v>
      </c>
      <c r="BZ341" s="2">
        <v>105</v>
      </c>
      <c r="CA341" s="2">
        <v>65</v>
      </c>
      <c r="CB341" s="2"/>
      <c r="CC341" s="2"/>
      <c r="CD341" s="2"/>
      <c r="CE341" s="2">
        <v>0</v>
      </c>
      <c r="CF341" s="2">
        <v>0</v>
      </c>
      <c r="CG341" s="2">
        <v>0</v>
      </c>
      <c r="CH341" s="2"/>
      <c r="CI341" s="2"/>
      <c r="CJ341" s="2"/>
      <c r="CK341" s="2"/>
      <c r="CL341" s="2"/>
      <c r="CM341" s="2">
        <v>0</v>
      </c>
      <c r="CN341" s="2" t="s">
        <v>3</v>
      </c>
      <c r="CO341" s="2">
        <v>0</v>
      </c>
      <c r="CP341" s="2">
        <f t="shared" si="377"/>
        <v>5124.05</v>
      </c>
      <c r="CQ341" s="2">
        <f t="shared" si="378"/>
        <v>4053.8399999999997</v>
      </c>
      <c r="CR341" s="2">
        <f t="shared" si="379"/>
        <v>0</v>
      </c>
      <c r="CS341" s="2">
        <f t="shared" si="380"/>
        <v>0</v>
      </c>
      <c r="CT341" s="2">
        <f t="shared" si="381"/>
        <v>0</v>
      </c>
      <c r="CU341" s="2">
        <f t="shared" si="382"/>
        <v>0</v>
      </c>
      <c r="CV341" s="2">
        <f t="shared" si="383"/>
        <v>0</v>
      </c>
      <c r="CW341" s="2">
        <f t="shared" si="384"/>
        <v>0</v>
      </c>
      <c r="CX341" s="2">
        <f t="shared" si="385"/>
        <v>65.709999999999994</v>
      </c>
      <c r="CY341" s="2">
        <f t="shared" si="386"/>
        <v>0</v>
      </c>
      <c r="CZ341" s="2">
        <f t="shared" si="387"/>
        <v>0</v>
      </c>
      <c r="DA341" s="2"/>
      <c r="DB341" s="2"/>
      <c r="DC341" s="2" t="s">
        <v>3</v>
      </c>
      <c r="DD341" s="2" t="s">
        <v>3</v>
      </c>
      <c r="DE341" s="2" t="s">
        <v>3</v>
      </c>
      <c r="DF341" s="2" t="s">
        <v>3</v>
      </c>
      <c r="DG341" s="2" t="s">
        <v>3</v>
      </c>
      <c r="DH341" s="2" t="s">
        <v>3</v>
      </c>
      <c r="DI341" s="2" t="s">
        <v>3</v>
      </c>
      <c r="DJ341" s="2" t="s">
        <v>3</v>
      </c>
      <c r="DK341" s="2" t="s">
        <v>3</v>
      </c>
      <c r="DL341" s="2" t="s">
        <v>3</v>
      </c>
      <c r="DM341" s="2" t="s">
        <v>3</v>
      </c>
      <c r="DN341" s="2">
        <v>0</v>
      </c>
      <c r="DO341" s="2">
        <v>0</v>
      </c>
      <c r="DP341" s="2">
        <v>1</v>
      </c>
      <c r="DQ341" s="2">
        <v>1</v>
      </c>
      <c r="DR341" s="2"/>
      <c r="DS341" s="2"/>
      <c r="DT341" s="2"/>
      <c r="DU341" s="2">
        <v>1007</v>
      </c>
      <c r="DV341" s="2" t="s">
        <v>209</v>
      </c>
      <c r="DW341" s="2" t="s">
        <v>209</v>
      </c>
      <c r="DX341" s="2">
        <v>1</v>
      </c>
      <c r="DY341" s="2"/>
      <c r="DZ341" s="2"/>
      <c r="EA341" s="2"/>
      <c r="EB341" s="2"/>
      <c r="EC341" s="2"/>
      <c r="ED341" s="2"/>
      <c r="EE341" s="2">
        <v>42018638</v>
      </c>
      <c r="EF341" s="2">
        <v>2</v>
      </c>
      <c r="EG341" s="2" t="s">
        <v>35</v>
      </c>
      <c r="EH341" s="2">
        <v>0</v>
      </c>
      <c r="EI341" s="2" t="s">
        <v>3</v>
      </c>
      <c r="EJ341" s="2">
        <v>1</v>
      </c>
      <c r="EK341" s="2">
        <v>6001</v>
      </c>
      <c r="EL341" s="2" t="s">
        <v>234</v>
      </c>
      <c r="EM341" s="2" t="s">
        <v>235</v>
      </c>
      <c r="EN341" s="2"/>
      <c r="EO341" s="2" t="s">
        <v>3</v>
      </c>
      <c r="EP341" s="2"/>
      <c r="EQ341" s="2">
        <v>0</v>
      </c>
      <c r="ER341" s="2">
        <v>638.4</v>
      </c>
      <c r="ES341" s="2">
        <v>638.4</v>
      </c>
      <c r="ET341" s="2">
        <v>0</v>
      </c>
      <c r="EU341" s="2">
        <v>0</v>
      </c>
      <c r="EV341" s="2">
        <v>0</v>
      </c>
      <c r="EW341" s="2">
        <v>0</v>
      </c>
      <c r="EX341" s="2">
        <v>0</v>
      </c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>
        <v>0</v>
      </c>
      <c r="FR341" s="2">
        <f t="shared" si="388"/>
        <v>0</v>
      </c>
      <c r="FS341" s="2">
        <v>0</v>
      </c>
      <c r="FT341" s="2"/>
      <c r="FU341" s="2"/>
      <c r="FV341" s="2"/>
      <c r="FW341" s="2"/>
      <c r="FX341" s="2">
        <v>105</v>
      </c>
      <c r="FY341" s="2">
        <v>65</v>
      </c>
      <c r="FZ341" s="2"/>
      <c r="GA341" s="2" t="s">
        <v>3</v>
      </c>
      <c r="GB341" s="2"/>
      <c r="GC341" s="2"/>
      <c r="GD341" s="2">
        <v>1</v>
      </c>
      <c r="GE341" s="2"/>
      <c r="GF341" s="2">
        <v>-569494662</v>
      </c>
      <c r="GG341" s="2">
        <v>2</v>
      </c>
      <c r="GH341" s="2">
        <v>1</v>
      </c>
      <c r="GI341" s="2">
        <v>2</v>
      </c>
      <c r="GJ341" s="2">
        <v>0</v>
      </c>
      <c r="GK341" s="2">
        <v>0</v>
      </c>
      <c r="GL341" s="2">
        <f t="shared" si="389"/>
        <v>0</v>
      </c>
      <c r="GM341" s="2">
        <f t="shared" si="390"/>
        <v>5124.05</v>
      </c>
      <c r="GN341" s="2">
        <f t="shared" si="391"/>
        <v>5124.05</v>
      </c>
      <c r="GO341" s="2">
        <f t="shared" si="392"/>
        <v>0</v>
      </c>
      <c r="GP341" s="2">
        <f t="shared" si="393"/>
        <v>0</v>
      </c>
      <c r="GQ341" s="2"/>
      <c r="GR341" s="2">
        <v>0</v>
      </c>
      <c r="GS341" s="2">
        <v>3</v>
      </c>
      <c r="GT341" s="2">
        <v>0</v>
      </c>
      <c r="GU341" s="2" t="s">
        <v>3</v>
      </c>
      <c r="GV341" s="2">
        <f t="shared" si="394"/>
        <v>0</v>
      </c>
      <c r="GW341" s="2">
        <v>1</v>
      </c>
      <c r="GX341" s="2">
        <f t="shared" si="395"/>
        <v>0</v>
      </c>
      <c r="GY341" s="2"/>
      <c r="GZ341" s="2"/>
      <c r="HA341" s="2">
        <v>0</v>
      </c>
      <c r="HB341" s="2">
        <v>0</v>
      </c>
      <c r="HC341" s="2">
        <f t="shared" si="396"/>
        <v>0</v>
      </c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>
        <v>0</v>
      </c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x14ac:dyDescent="0.2">
      <c r="A342">
        <v>18</v>
      </c>
      <c r="B342">
        <v>1</v>
      </c>
      <c r="C342">
        <v>679</v>
      </c>
      <c r="E342" t="s">
        <v>51</v>
      </c>
      <c r="F342" t="s">
        <v>241</v>
      </c>
      <c r="G342" t="s">
        <v>242</v>
      </c>
      <c r="H342" t="s">
        <v>209</v>
      </c>
      <c r="I342">
        <f>I338*J342</f>
        <v>1.264</v>
      </c>
      <c r="J342">
        <v>102.13316095669038</v>
      </c>
      <c r="O342">
        <f t="shared" si="361"/>
        <v>5253.16</v>
      </c>
      <c r="P342">
        <f t="shared" si="362"/>
        <v>5253.16</v>
      </c>
      <c r="Q342">
        <f t="shared" si="363"/>
        <v>0</v>
      </c>
      <c r="R342">
        <f t="shared" si="364"/>
        <v>0</v>
      </c>
      <c r="S342">
        <f t="shared" si="365"/>
        <v>0</v>
      </c>
      <c r="T342">
        <f t="shared" si="366"/>
        <v>0</v>
      </c>
      <c r="U342">
        <f t="shared" si="367"/>
        <v>0</v>
      </c>
      <c r="V342">
        <f t="shared" si="368"/>
        <v>0</v>
      </c>
      <c r="W342">
        <f t="shared" si="369"/>
        <v>83.06</v>
      </c>
      <c r="X342">
        <f t="shared" si="370"/>
        <v>0</v>
      </c>
      <c r="Y342">
        <f t="shared" si="371"/>
        <v>0</v>
      </c>
      <c r="AA342">
        <v>42244845</v>
      </c>
      <c r="AB342">
        <f t="shared" si="372"/>
        <v>638.4</v>
      </c>
      <c r="AC342">
        <f t="shared" si="397"/>
        <v>638.4</v>
      </c>
      <c r="AD342">
        <f>ROUND((((ET342)-(EU342))+AE342),6)</f>
        <v>0</v>
      </c>
      <c r="AE342">
        <f t="shared" si="398"/>
        <v>0</v>
      </c>
      <c r="AF342">
        <f t="shared" si="398"/>
        <v>0</v>
      </c>
      <c r="AG342">
        <f t="shared" si="374"/>
        <v>0</v>
      </c>
      <c r="AH342">
        <f t="shared" si="399"/>
        <v>0</v>
      </c>
      <c r="AI342">
        <f t="shared" si="399"/>
        <v>0</v>
      </c>
      <c r="AJ342">
        <f t="shared" si="376"/>
        <v>65.709999999999994</v>
      </c>
      <c r="AK342">
        <v>638.4</v>
      </c>
      <c r="AL342">
        <v>638.4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65.709999999999994</v>
      </c>
      <c r="AT342">
        <v>105</v>
      </c>
      <c r="AU342">
        <v>65</v>
      </c>
      <c r="AV342">
        <v>1</v>
      </c>
      <c r="AW342">
        <v>1</v>
      </c>
      <c r="AZ342">
        <v>1</v>
      </c>
      <c r="BA342">
        <v>1</v>
      </c>
      <c r="BB342">
        <v>1</v>
      </c>
      <c r="BC342">
        <v>6.51</v>
      </c>
      <c r="BD342" t="s">
        <v>3</v>
      </c>
      <c r="BE342" t="s">
        <v>3</v>
      </c>
      <c r="BF342" t="s">
        <v>3</v>
      </c>
      <c r="BG342" t="s">
        <v>3</v>
      </c>
      <c r="BH342">
        <v>3</v>
      </c>
      <c r="BI342">
        <v>1</v>
      </c>
      <c r="BJ342" t="s">
        <v>243</v>
      </c>
      <c r="BM342">
        <v>6001</v>
      </c>
      <c r="BN342">
        <v>0</v>
      </c>
      <c r="BO342" t="s">
        <v>241</v>
      </c>
      <c r="BP342">
        <v>1</v>
      </c>
      <c r="BQ342">
        <v>2</v>
      </c>
      <c r="BR342">
        <v>0</v>
      </c>
      <c r="BS342">
        <v>1</v>
      </c>
      <c r="BT342">
        <v>1</v>
      </c>
      <c r="BU342">
        <v>1</v>
      </c>
      <c r="BV342">
        <v>1</v>
      </c>
      <c r="BW342">
        <v>1</v>
      </c>
      <c r="BX342">
        <v>1</v>
      </c>
      <c r="BY342" t="s">
        <v>3</v>
      </c>
      <c r="BZ342">
        <v>105</v>
      </c>
      <c r="CA342">
        <v>65</v>
      </c>
      <c r="CE342">
        <v>0</v>
      </c>
      <c r="CF342">
        <v>0</v>
      </c>
      <c r="CG342">
        <v>0</v>
      </c>
      <c r="CM342">
        <v>0</v>
      </c>
      <c r="CN342" t="s">
        <v>3</v>
      </c>
      <c r="CO342">
        <v>0</v>
      </c>
      <c r="CP342">
        <f t="shared" si="377"/>
        <v>5253.16</v>
      </c>
      <c r="CQ342">
        <f t="shared" si="378"/>
        <v>4155.9839999999995</v>
      </c>
      <c r="CR342">
        <f t="shared" si="379"/>
        <v>0</v>
      </c>
      <c r="CS342">
        <f t="shared" si="380"/>
        <v>0</v>
      </c>
      <c r="CT342">
        <f t="shared" si="381"/>
        <v>0</v>
      </c>
      <c r="CU342">
        <f t="shared" si="382"/>
        <v>0</v>
      </c>
      <c r="CV342">
        <f t="shared" si="383"/>
        <v>0</v>
      </c>
      <c r="CW342">
        <f t="shared" si="384"/>
        <v>0</v>
      </c>
      <c r="CX342">
        <f t="shared" si="385"/>
        <v>65.709999999999994</v>
      </c>
      <c r="CY342">
        <f t="shared" si="386"/>
        <v>0</v>
      </c>
      <c r="CZ342">
        <f t="shared" si="387"/>
        <v>0</v>
      </c>
      <c r="DC342" t="s">
        <v>3</v>
      </c>
      <c r="DD342" t="s">
        <v>3</v>
      </c>
      <c r="DE342" t="s">
        <v>3</v>
      </c>
      <c r="DF342" t="s">
        <v>3</v>
      </c>
      <c r="DG342" t="s">
        <v>3</v>
      </c>
      <c r="DH342" t="s">
        <v>3</v>
      </c>
      <c r="DI342" t="s">
        <v>3</v>
      </c>
      <c r="DJ342" t="s">
        <v>3</v>
      </c>
      <c r="DK342" t="s">
        <v>3</v>
      </c>
      <c r="DL342" t="s">
        <v>3</v>
      </c>
      <c r="DM342" t="s">
        <v>3</v>
      </c>
      <c r="DN342">
        <v>0</v>
      </c>
      <c r="DO342">
        <v>0</v>
      </c>
      <c r="DP342">
        <v>1</v>
      </c>
      <c r="DQ342">
        <v>1</v>
      </c>
      <c r="DU342">
        <v>1007</v>
      </c>
      <c r="DV342" t="s">
        <v>209</v>
      </c>
      <c r="DW342" t="s">
        <v>209</v>
      </c>
      <c r="DX342">
        <v>1</v>
      </c>
      <c r="EE342">
        <v>42018638</v>
      </c>
      <c r="EF342">
        <v>2</v>
      </c>
      <c r="EG342" t="s">
        <v>35</v>
      </c>
      <c r="EH342">
        <v>0</v>
      </c>
      <c r="EI342" t="s">
        <v>3</v>
      </c>
      <c r="EJ342">
        <v>1</v>
      </c>
      <c r="EK342">
        <v>6001</v>
      </c>
      <c r="EL342" t="s">
        <v>234</v>
      </c>
      <c r="EM342" t="s">
        <v>235</v>
      </c>
      <c r="EO342" t="s">
        <v>3</v>
      </c>
      <c r="EQ342">
        <v>0</v>
      </c>
      <c r="ER342">
        <v>638.4</v>
      </c>
      <c r="ES342">
        <v>638.4</v>
      </c>
      <c r="ET342">
        <v>0</v>
      </c>
      <c r="EU342">
        <v>0</v>
      </c>
      <c r="EV342">
        <v>0</v>
      </c>
      <c r="EW342">
        <v>0</v>
      </c>
      <c r="EX342">
        <v>0</v>
      </c>
      <c r="FQ342">
        <v>0</v>
      </c>
      <c r="FR342">
        <f t="shared" si="388"/>
        <v>0</v>
      </c>
      <c r="FS342">
        <v>0</v>
      </c>
      <c r="FX342">
        <v>105</v>
      </c>
      <c r="FY342">
        <v>65</v>
      </c>
      <c r="GA342" t="s">
        <v>3</v>
      </c>
      <c r="GD342">
        <v>1</v>
      </c>
      <c r="GF342">
        <v>-569494662</v>
      </c>
      <c r="GG342">
        <v>2</v>
      </c>
      <c r="GH342">
        <v>1</v>
      </c>
      <c r="GI342">
        <v>2</v>
      </c>
      <c r="GJ342">
        <v>0</v>
      </c>
      <c r="GK342">
        <v>0</v>
      </c>
      <c r="GL342">
        <f t="shared" si="389"/>
        <v>0</v>
      </c>
      <c r="GM342">
        <f t="shared" si="390"/>
        <v>5253.16</v>
      </c>
      <c r="GN342">
        <f t="shared" si="391"/>
        <v>5253.16</v>
      </c>
      <c r="GO342">
        <f t="shared" si="392"/>
        <v>0</v>
      </c>
      <c r="GP342">
        <f t="shared" si="393"/>
        <v>0</v>
      </c>
      <c r="GR342">
        <v>0</v>
      </c>
      <c r="GS342">
        <v>3</v>
      </c>
      <c r="GT342">
        <v>0</v>
      </c>
      <c r="GU342" t="s">
        <v>3</v>
      </c>
      <c r="GV342">
        <f t="shared" si="394"/>
        <v>0</v>
      </c>
      <c r="GW342">
        <v>1</v>
      </c>
      <c r="GX342">
        <f t="shared" si="395"/>
        <v>0</v>
      </c>
      <c r="HA342">
        <v>0</v>
      </c>
      <c r="HB342">
        <v>0</v>
      </c>
      <c r="HC342">
        <f t="shared" si="396"/>
        <v>0</v>
      </c>
      <c r="IK342">
        <v>0</v>
      </c>
    </row>
    <row r="343" spans="1:255" x14ac:dyDescent="0.2">
      <c r="A343" s="2">
        <v>17</v>
      </c>
      <c r="B343" s="2">
        <v>1</v>
      </c>
      <c r="C343" s="2">
        <f>ROW(SmtRes!A687)</f>
        <v>687</v>
      </c>
      <c r="D343" s="2">
        <f>ROW(EtalonRes!A611)</f>
        <v>611</v>
      </c>
      <c r="E343" s="2" t="s">
        <v>55</v>
      </c>
      <c r="F343" s="2" t="s">
        <v>323</v>
      </c>
      <c r="G343" s="2" t="s">
        <v>324</v>
      </c>
      <c r="H343" s="2" t="s">
        <v>325</v>
      </c>
      <c r="I343" s="2">
        <f>ROUND(30.94/100,9)</f>
        <v>0.30940000000000001</v>
      </c>
      <c r="J343" s="2">
        <v>0</v>
      </c>
      <c r="K343" s="2"/>
      <c r="L343" s="2"/>
      <c r="M343" s="2"/>
      <c r="N343" s="2"/>
      <c r="O343" s="2">
        <f t="shared" si="361"/>
        <v>7678.64</v>
      </c>
      <c r="P343" s="2">
        <f t="shared" si="362"/>
        <v>47.31</v>
      </c>
      <c r="Q343" s="2">
        <f t="shared" si="363"/>
        <v>582.22</v>
      </c>
      <c r="R343" s="2">
        <f t="shared" si="364"/>
        <v>221.96</v>
      </c>
      <c r="S343" s="2">
        <f t="shared" si="365"/>
        <v>7049.11</v>
      </c>
      <c r="T343" s="2">
        <f t="shared" si="366"/>
        <v>0</v>
      </c>
      <c r="U343" s="2">
        <f t="shared" si="367"/>
        <v>28.479032400000001</v>
      </c>
      <c r="V343" s="2">
        <f t="shared" si="368"/>
        <v>0.80830749999999996</v>
      </c>
      <c r="W343" s="2">
        <f t="shared" si="369"/>
        <v>0</v>
      </c>
      <c r="X343" s="2">
        <f t="shared" si="370"/>
        <v>6543.96</v>
      </c>
      <c r="Y343" s="2">
        <f t="shared" si="371"/>
        <v>5089.75</v>
      </c>
      <c r="Z343" s="2"/>
      <c r="AA343" s="2">
        <v>42244862</v>
      </c>
      <c r="AB343" s="2">
        <f t="shared" si="372"/>
        <v>1027.9114999999999</v>
      </c>
      <c r="AC343" s="2">
        <f t="shared" si="397"/>
        <v>11.42</v>
      </c>
      <c r="AD343" s="2">
        <f t="shared" ref="AD343:AD348" si="400">ROUND(((((ET343*1.25))-((EU343*1.25)))+AE343),6)</f>
        <v>181.63749999999999</v>
      </c>
      <c r="AE343" s="2">
        <f t="shared" ref="AE343:AE348" si="401">ROUND(((EU343*1.25)),6)</f>
        <v>26.287500000000001</v>
      </c>
      <c r="AF343" s="2">
        <f t="shared" ref="AF343:AF348" si="402">ROUND(((EV343*1.15)),6)</f>
        <v>834.85400000000004</v>
      </c>
      <c r="AG343" s="2">
        <f t="shared" si="374"/>
        <v>0</v>
      </c>
      <c r="AH343" s="2">
        <f t="shared" ref="AH343:AH348" si="403">((EW343*1.15))</f>
        <v>92.046000000000006</v>
      </c>
      <c r="AI343" s="2">
        <f t="shared" ref="AI343:AI348" si="404">((EX343*1.25))</f>
        <v>2.6124999999999998</v>
      </c>
      <c r="AJ343" s="2">
        <f t="shared" si="376"/>
        <v>0</v>
      </c>
      <c r="AK343" s="2">
        <v>882.69</v>
      </c>
      <c r="AL343" s="2">
        <v>11.42</v>
      </c>
      <c r="AM343" s="2">
        <v>145.31</v>
      </c>
      <c r="AN343" s="2">
        <v>21.03</v>
      </c>
      <c r="AO343" s="2">
        <v>725.96</v>
      </c>
      <c r="AP343" s="2">
        <v>0</v>
      </c>
      <c r="AQ343" s="2">
        <v>80.040000000000006</v>
      </c>
      <c r="AR343" s="2">
        <v>2.09</v>
      </c>
      <c r="AS343" s="2">
        <v>0</v>
      </c>
      <c r="AT343" s="2">
        <v>90</v>
      </c>
      <c r="AU343" s="2">
        <v>70</v>
      </c>
      <c r="AV343" s="2">
        <v>1</v>
      </c>
      <c r="AW343" s="2">
        <v>1</v>
      </c>
      <c r="AX343" s="2"/>
      <c r="AY343" s="2"/>
      <c r="AZ343" s="2">
        <v>1</v>
      </c>
      <c r="BA343" s="2">
        <v>27.29</v>
      </c>
      <c r="BB343" s="2">
        <v>10.36</v>
      </c>
      <c r="BC343" s="2">
        <v>13.39</v>
      </c>
      <c r="BD343" s="2" t="s">
        <v>3</v>
      </c>
      <c r="BE343" s="2" t="s">
        <v>3</v>
      </c>
      <c r="BF343" s="2" t="s">
        <v>3</v>
      </c>
      <c r="BG343" s="2" t="s">
        <v>3</v>
      </c>
      <c r="BH343" s="2">
        <v>0</v>
      </c>
      <c r="BI343" s="2">
        <v>1</v>
      </c>
      <c r="BJ343" s="2" t="s">
        <v>326</v>
      </c>
      <c r="BK343" s="2"/>
      <c r="BL343" s="2"/>
      <c r="BM343" s="2">
        <v>13001</v>
      </c>
      <c r="BN343" s="2">
        <v>0</v>
      </c>
      <c r="BO343" s="2" t="s">
        <v>323</v>
      </c>
      <c r="BP343" s="2">
        <v>1</v>
      </c>
      <c r="BQ343" s="2">
        <v>2</v>
      </c>
      <c r="BR343" s="2">
        <v>0</v>
      </c>
      <c r="BS343" s="2">
        <v>27.29</v>
      </c>
      <c r="BT343" s="2">
        <v>1</v>
      </c>
      <c r="BU343" s="2">
        <v>1</v>
      </c>
      <c r="BV343" s="2">
        <v>1</v>
      </c>
      <c r="BW343" s="2">
        <v>1</v>
      </c>
      <c r="BX343" s="2">
        <v>1</v>
      </c>
      <c r="BY343" s="2" t="s">
        <v>3</v>
      </c>
      <c r="BZ343" s="2">
        <v>90</v>
      </c>
      <c r="CA343" s="2">
        <v>70</v>
      </c>
      <c r="CB343" s="2"/>
      <c r="CC343" s="2"/>
      <c r="CD343" s="2"/>
      <c r="CE343" s="2">
        <v>0</v>
      </c>
      <c r="CF343" s="2">
        <v>0</v>
      </c>
      <c r="CG343" s="2">
        <v>0</v>
      </c>
      <c r="CH343" s="2"/>
      <c r="CI343" s="2"/>
      <c r="CJ343" s="2"/>
      <c r="CK343" s="2"/>
      <c r="CL343" s="2"/>
      <c r="CM343" s="2">
        <v>0</v>
      </c>
      <c r="CN343" s="2" t="s">
        <v>575</v>
      </c>
      <c r="CO343" s="2">
        <v>0</v>
      </c>
      <c r="CP343" s="2">
        <f t="shared" si="377"/>
        <v>7678.6399999999994</v>
      </c>
      <c r="CQ343" s="2">
        <f t="shared" si="378"/>
        <v>152.91380000000001</v>
      </c>
      <c r="CR343" s="2">
        <f t="shared" si="379"/>
        <v>1881.7644999999998</v>
      </c>
      <c r="CS343" s="2">
        <f t="shared" si="380"/>
        <v>717.38587500000006</v>
      </c>
      <c r="CT343" s="2">
        <f t="shared" si="381"/>
        <v>22783.165659999999</v>
      </c>
      <c r="CU343" s="2">
        <f t="shared" si="382"/>
        <v>0</v>
      </c>
      <c r="CV343" s="2">
        <f t="shared" si="383"/>
        <v>92.046000000000006</v>
      </c>
      <c r="CW343" s="2">
        <f t="shared" si="384"/>
        <v>2.6124999999999998</v>
      </c>
      <c r="CX343" s="2">
        <f t="shared" si="385"/>
        <v>0</v>
      </c>
      <c r="CY343" s="2">
        <f t="shared" si="386"/>
        <v>6543.9629999999997</v>
      </c>
      <c r="CZ343" s="2">
        <f t="shared" si="387"/>
        <v>5089.7489999999998</v>
      </c>
      <c r="DA343" s="2"/>
      <c r="DB343" s="2"/>
      <c r="DC343" s="2" t="s">
        <v>3</v>
      </c>
      <c r="DD343" s="2" t="s">
        <v>3</v>
      </c>
      <c r="DE343" s="2" t="s">
        <v>33</v>
      </c>
      <c r="DF343" s="2" t="s">
        <v>33</v>
      </c>
      <c r="DG343" s="2" t="s">
        <v>34</v>
      </c>
      <c r="DH343" s="2" t="s">
        <v>3</v>
      </c>
      <c r="DI343" s="2" t="s">
        <v>34</v>
      </c>
      <c r="DJ343" s="2" t="s">
        <v>33</v>
      </c>
      <c r="DK343" s="2" t="s">
        <v>3</v>
      </c>
      <c r="DL343" s="2" t="s">
        <v>3</v>
      </c>
      <c r="DM343" s="2" t="s">
        <v>3</v>
      </c>
      <c r="DN343" s="2">
        <v>0</v>
      </c>
      <c r="DO343" s="2">
        <v>0</v>
      </c>
      <c r="DP343" s="2">
        <v>1</v>
      </c>
      <c r="DQ343" s="2">
        <v>1</v>
      </c>
      <c r="DR343" s="2"/>
      <c r="DS343" s="2"/>
      <c r="DT343" s="2"/>
      <c r="DU343" s="2">
        <v>1013</v>
      </c>
      <c r="DV343" s="2" t="s">
        <v>325</v>
      </c>
      <c r="DW343" s="2" t="s">
        <v>325</v>
      </c>
      <c r="DX343" s="2">
        <v>1</v>
      </c>
      <c r="DY343" s="2"/>
      <c r="DZ343" s="2"/>
      <c r="EA343" s="2"/>
      <c r="EB343" s="2"/>
      <c r="EC343" s="2"/>
      <c r="ED343" s="2"/>
      <c r="EE343" s="2">
        <v>42018654</v>
      </c>
      <c r="EF343" s="2">
        <v>2</v>
      </c>
      <c r="EG343" s="2" t="s">
        <v>35</v>
      </c>
      <c r="EH343" s="2">
        <v>0</v>
      </c>
      <c r="EI343" s="2" t="s">
        <v>3</v>
      </c>
      <c r="EJ343" s="2">
        <v>1</v>
      </c>
      <c r="EK343" s="2">
        <v>13001</v>
      </c>
      <c r="EL343" s="2" t="s">
        <v>36</v>
      </c>
      <c r="EM343" s="2" t="s">
        <v>37</v>
      </c>
      <c r="EN343" s="2"/>
      <c r="EO343" s="2" t="s">
        <v>38</v>
      </c>
      <c r="EP343" s="2"/>
      <c r="EQ343" s="2">
        <v>0</v>
      </c>
      <c r="ER343" s="2">
        <v>882.69</v>
      </c>
      <c r="ES343" s="2">
        <v>11.42</v>
      </c>
      <c r="ET343" s="2">
        <v>145.31</v>
      </c>
      <c r="EU343" s="2">
        <v>21.03</v>
      </c>
      <c r="EV343" s="2">
        <v>725.96</v>
      </c>
      <c r="EW343" s="2">
        <v>80.040000000000006</v>
      </c>
      <c r="EX343" s="2">
        <v>2.09</v>
      </c>
      <c r="EY343" s="2">
        <v>0</v>
      </c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>
        <v>0</v>
      </c>
      <c r="FR343" s="2">
        <f t="shared" si="388"/>
        <v>0</v>
      </c>
      <c r="FS343" s="2">
        <v>0</v>
      </c>
      <c r="FT343" s="2"/>
      <c r="FU343" s="2"/>
      <c r="FV343" s="2"/>
      <c r="FW343" s="2"/>
      <c r="FX343" s="2">
        <v>90</v>
      </c>
      <c r="FY343" s="2">
        <v>70</v>
      </c>
      <c r="FZ343" s="2"/>
      <c r="GA343" s="2" t="s">
        <v>3</v>
      </c>
      <c r="GB343" s="2"/>
      <c r="GC343" s="2"/>
      <c r="GD343" s="2">
        <v>1</v>
      </c>
      <c r="GE343" s="2"/>
      <c r="GF343" s="2">
        <v>-1964775923</v>
      </c>
      <c r="GG343" s="2">
        <v>2</v>
      </c>
      <c r="GH343" s="2">
        <v>1</v>
      </c>
      <c r="GI343" s="2">
        <v>2</v>
      </c>
      <c r="GJ343" s="2">
        <v>0</v>
      </c>
      <c r="GK343" s="2">
        <v>0</v>
      </c>
      <c r="GL343" s="2">
        <f t="shared" si="389"/>
        <v>0</v>
      </c>
      <c r="GM343" s="2">
        <f t="shared" si="390"/>
        <v>19312.349999999999</v>
      </c>
      <c r="GN343" s="2">
        <f t="shared" si="391"/>
        <v>19312.349999999999</v>
      </c>
      <c r="GO343" s="2">
        <f t="shared" si="392"/>
        <v>0</v>
      </c>
      <c r="GP343" s="2">
        <f t="shared" si="393"/>
        <v>0</v>
      </c>
      <c r="GQ343" s="2"/>
      <c r="GR343" s="2">
        <v>0</v>
      </c>
      <c r="GS343" s="2">
        <v>3</v>
      </c>
      <c r="GT343" s="2">
        <v>0</v>
      </c>
      <c r="GU343" s="2" t="s">
        <v>3</v>
      </c>
      <c r="GV343" s="2">
        <f t="shared" si="394"/>
        <v>0</v>
      </c>
      <c r="GW343" s="2">
        <v>1</v>
      </c>
      <c r="GX343" s="2">
        <f t="shared" si="395"/>
        <v>0</v>
      </c>
      <c r="GY343" s="2"/>
      <c r="GZ343" s="2"/>
      <c r="HA343" s="2">
        <v>0</v>
      </c>
      <c r="HB343" s="2">
        <v>0</v>
      </c>
      <c r="HC343" s="2">
        <f t="shared" si="396"/>
        <v>0</v>
      </c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>
        <v>0</v>
      </c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x14ac:dyDescent="0.2">
      <c r="A344">
        <v>17</v>
      </c>
      <c r="B344">
        <v>1</v>
      </c>
      <c r="C344">
        <f>ROW(SmtRes!A692)</f>
        <v>692</v>
      </c>
      <c r="D344">
        <f>ROW(EtalonRes!A616)</f>
        <v>616</v>
      </c>
      <c r="E344" t="s">
        <v>55</v>
      </c>
      <c r="F344" t="s">
        <v>323</v>
      </c>
      <c r="G344" t="s">
        <v>324</v>
      </c>
      <c r="H344" t="s">
        <v>325</v>
      </c>
      <c r="I344">
        <f>ROUND(30.94/100,9)</f>
        <v>0.30940000000000001</v>
      </c>
      <c r="J344">
        <v>0</v>
      </c>
      <c r="O344">
        <f t="shared" si="361"/>
        <v>8421.34</v>
      </c>
      <c r="P344">
        <f t="shared" si="362"/>
        <v>47.31</v>
      </c>
      <c r="Q344">
        <f t="shared" si="363"/>
        <v>612</v>
      </c>
      <c r="R344">
        <f t="shared" si="364"/>
        <v>244.41</v>
      </c>
      <c r="S344">
        <f t="shared" si="365"/>
        <v>7762.03</v>
      </c>
      <c r="T344">
        <f t="shared" si="366"/>
        <v>0</v>
      </c>
      <c r="U344">
        <f t="shared" si="367"/>
        <v>28.479032400000001</v>
      </c>
      <c r="V344">
        <f t="shared" si="368"/>
        <v>0.80830749999999996</v>
      </c>
      <c r="W344">
        <f t="shared" si="369"/>
        <v>0</v>
      </c>
      <c r="X344">
        <f t="shared" si="370"/>
        <v>7205.8</v>
      </c>
      <c r="Y344">
        <f t="shared" si="371"/>
        <v>5604.51</v>
      </c>
      <c r="AA344">
        <v>42244845</v>
      </c>
      <c r="AB344">
        <f t="shared" si="372"/>
        <v>1027.9114999999999</v>
      </c>
      <c r="AC344">
        <f t="shared" si="397"/>
        <v>11.42</v>
      </c>
      <c r="AD344">
        <f t="shared" si="400"/>
        <v>181.63749999999999</v>
      </c>
      <c r="AE344">
        <f t="shared" si="401"/>
        <v>26.287500000000001</v>
      </c>
      <c r="AF344">
        <f t="shared" si="402"/>
        <v>834.85400000000004</v>
      </c>
      <c r="AG344">
        <f t="shared" si="374"/>
        <v>0</v>
      </c>
      <c r="AH344">
        <f t="shared" si="403"/>
        <v>92.046000000000006</v>
      </c>
      <c r="AI344">
        <f t="shared" si="404"/>
        <v>2.6124999999999998</v>
      </c>
      <c r="AJ344">
        <f t="shared" si="376"/>
        <v>0</v>
      </c>
      <c r="AK344">
        <v>882.69</v>
      </c>
      <c r="AL344">
        <v>11.42</v>
      </c>
      <c r="AM344">
        <v>145.31</v>
      </c>
      <c r="AN344">
        <v>21.03</v>
      </c>
      <c r="AO344">
        <v>725.96</v>
      </c>
      <c r="AP344">
        <v>0</v>
      </c>
      <c r="AQ344">
        <v>80.040000000000006</v>
      </c>
      <c r="AR344">
        <v>2.09</v>
      </c>
      <c r="AS344">
        <v>0</v>
      </c>
      <c r="AT344">
        <v>90</v>
      </c>
      <c r="AU344">
        <v>70</v>
      </c>
      <c r="AV344">
        <v>1</v>
      </c>
      <c r="AW344">
        <v>1</v>
      </c>
      <c r="AZ344">
        <v>1</v>
      </c>
      <c r="BA344">
        <v>30.05</v>
      </c>
      <c r="BB344">
        <v>10.89</v>
      </c>
      <c r="BC344">
        <v>13.39</v>
      </c>
      <c r="BD344" t="s">
        <v>3</v>
      </c>
      <c r="BE344" t="s">
        <v>3</v>
      </c>
      <c r="BF344" t="s">
        <v>3</v>
      </c>
      <c r="BG344" t="s">
        <v>3</v>
      </c>
      <c r="BH344">
        <v>0</v>
      </c>
      <c r="BI344">
        <v>1</v>
      </c>
      <c r="BJ344" t="s">
        <v>326</v>
      </c>
      <c r="BM344">
        <v>13001</v>
      </c>
      <c r="BN344">
        <v>0</v>
      </c>
      <c r="BO344" t="s">
        <v>323</v>
      </c>
      <c r="BP344">
        <v>1</v>
      </c>
      <c r="BQ344">
        <v>2</v>
      </c>
      <c r="BR344">
        <v>0</v>
      </c>
      <c r="BS344">
        <v>30.05</v>
      </c>
      <c r="BT344">
        <v>1</v>
      </c>
      <c r="BU344">
        <v>1</v>
      </c>
      <c r="BV344">
        <v>1</v>
      </c>
      <c r="BW344">
        <v>1</v>
      </c>
      <c r="BX344">
        <v>1</v>
      </c>
      <c r="BY344" t="s">
        <v>3</v>
      </c>
      <c r="BZ344">
        <v>90</v>
      </c>
      <c r="CA344">
        <v>70</v>
      </c>
      <c r="CE344">
        <v>0</v>
      </c>
      <c r="CF344">
        <v>0</v>
      </c>
      <c r="CG344">
        <v>0</v>
      </c>
      <c r="CM344">
        <v>0</v>
      </c>
      <c r="CN344" t="s">
        <v>575</v>
      </c>
      <c r="CO344">
        <v>0</v>
      </c>
      <c r="CP344">
        <f t="shared" si="377"/>
        <v>8421.34</v>
      </c>
      <c r="CQ344">
        <f t="shared" si="378"/>
        <v>152.91380000000001</v>
      </c>
      <c r="CR344">
        <f t="shared" si="379"/>
        <v>1978.032375</v>
      </c>
      <c r="CS344">
        <f t="shared" si="380"/>
        <v>789.93937500000004</v>
      </c>
      <c r="CT344">
        <f t="shared" si="381"/>
        <v>25087.362700000001</v>
      </c>
      <c r="CU344">
        <f t="shared" si="382"/>
        <v>0</v>
      </c>
      <c r="CV344">
        <f t="shared" si="383"/>
        <v>92.046000000000006</v>
      </c>
      <c r="CW344">
        <f t="shared" si="384"/>
        <v>2.6124999999999998</v>
      </c>
      <c r="CX344">
        <f t="shared" si="385"/>
        <v>0</v>
      </c>
      <c r="CY344">
        <f t="shared" si="386"/>
        <v>7205.7959999999994</v>
      </c>
      <c r="CZ344">
        <f t="shared" si="387"/>
        <v>5604.5079999999989</v>
      </c>
      <c r="DC344" t="s">
        <v>3</v>
      </c>
      <c r="DD344" t="s">
        <v>3</v>
      </c>
      <c r="DE344" t="s">
        <v>33</v>
      </c>
      <c r="DF344" t="s">
        <v>33</v>
      </c>
      <c r="DG344" t="s">
        <v>34</v>
      </c>
      <c r="DH344" t="s">
        <v>3</v>
      </c>
      <c r="DI344" t="s">
        <v>34</v>
      </c>
      <c r="DJ344" t="s">
        <v>33</v>
      </c>
      <c r="DK344" t="s">
        <v>3</v>
      </c>
      <c r="DL344" t="s">
        <v>3</v>
      </c>
      <c r="DM344" t="s">
        <v>3</v>
      </c>
      <c r="DN344">
        <v>0</v>
      </c>
      <c r="DO344">
        <v>0</v>
      </c>
      <c r="DP344">
        <v>1</v>
      </c>
      <c r="DQ344">
        <v>1</v>
      </c>
      <c r="DU344">
        <v>1013</v>
      </c>
      <c r="DV344" t="s">
        <v>325</v>
      </c>
      <c r="DW344" t="s">
        <v>325</v>
      </c>
      <c r="DX344">
        <v>1</v>
      </c>
      <c r="EE344">
        <v>42018654</v>
      </c>
      <c r="EF344">
        <v>2</v>
      </c>
      <c r="EG344" t="s">
        <v>35</v>
      </c>
      <c r="EH344">
        <v>0</v>
      </c>
      <c r="EI344" t="s">
        <v>3</v>
      </c>
      <c r="EJ344">
        <v>1</v>
      </c>
      <c r="EK344">
        <v>13001</v>
      </c>
      <c r="EL344" t="s">
        <v>36</v>
      </c>
      <c r="EM344" t="s">
        <v>37</v>
      </c>
      <c r="EO344" t="s">
        <v>38</v>
      </c>
      <c r="EQ344">
        <v>0</v>
      </c>
      <c r="ER344">
        <v>882.69</v>
      </c>
      <c r="ES344">
        <v>11.42</v>
      </c>
      <c r="ET344">
        <v>145.31</v>
      </c>
      <c r="EU344">
        <v>21.03</v>
      </c>
      <c r="EV344">
        <v>725.96</v>
      </c>
      <c r="EW344">
        <v>80.040000000000006</v>
      </c>
      <c r="EX344">
        <v>2.09</v>
      </c>
      <c r="EY344">
        <v>0</v>
      </c>
      <c r="FQ344">
        <v>0</v>
      </c>
      <c r="FR344">
        <f t="shared" si="388"/>
        <v>0</v>
      </c>
      <c r="FS344">
        <v>0</v>
      </c>
      <c r="FX344">
        <v>90</v>
      </c>
      <c r="FY344">
        <v>70</v>
      </c>
      <c r="GA344" t="s">
        <v>3</v>
      </c>
      <c r="GD344">
        <v>1</v>
      </c>
      <c r="GF344">
        <v>-1964775923</v>
      </c>
      <c r="GG344">
        <v>2</v>
      </c>
      <c r="GH344">
        <v>1</v>
      </c>
      <c r="GI344">
        <v>2</v>
      </c>
      <c r="GJ344">
        <v>0</v>
      </c>
      <c r="GK344">
        <v>0</v>
      </c>
      <c r="GL344">
        <f t="shared" si="389"/>
        <v>0</v>
      </c>
      <c r="GM344">
        <f t="shared" si="390"/>
        <v>21231.65</v>
      </c>
      <c r="GN344">
        <f t="shared" si="391"/>
        <v>21231.65</v>
      </c>
      <c r="GO344">
        <f t="shared" si="392"/>
        <v>0</v>
      </c>
      <c r="GP344">
        <f t="shared" si="393"/>
        <v>0</v>
      </c>
      <c r="GR344">
        <v>0</v>
      </c>
      <c r="GS344">
        <v>3</v>
      </c>
      <c r="GT344">
        <v>0</v>
      </c>
      <c r="GU344" t="s">
        <v>3</v>
      </c>
      <c r="GV344">
        <f t="shared" si="394"/>
        <v>0</v>
      </c>
      <c r="GW344">
        <v>1</v>
      </c>
      <c r="GX344">
        <f t="shared" si="395"/>
        <v>0</v>
      </c>
      <c r="HA344">
        <v>0</v>
      </c>
      <c r="HB344">
        <v>0</v>
      </c>
      <c r="HC344">
        <f t="shared" si="396"/>
        <v>0</v>
      </c>
      <c r="IK344">
        <v>0</v>
      </c>
    </row>
    <row r="345" spans="1:255" x14ac:dyDescent="0.2">
      <c r="A345" s="2">
        <v>17</v>
      </c>
      <c r="B345" s="2">
        <v>1</v>
      </c>
      <c r="C345" s="2">
        <f>ROW(SmtRes!A698)</f>
        <v>698</v>
      </c>
      <c r="D345" s="2">
        <f>ROW(EtalonRes!A622)</f>
        <v>622</v>
      </c>
      <c r="E345" s="2" t="s">
        <v>75</v>
      </c>
      <c r="F345" s="2" t="s">
        <v>105</v>
      </c>
      <c r="G345" s="2" t="s">
        <v>106</v>
      </c>
      <c r="H345" s="2" t="s">
        <v>107</v>
      </c>
      <c r="I345" s="2">
        <f>ROUND(30.94/100,9)</f>
        <v>0.30940000000000001</v>
      </c>
      <c r="J345" s="2">
        <v>0</v>
      </c>
      <c r="K345" s="2"/>
      <c r="L345" s="2"/>
      <c r="M345" s="2"/>
      <c r="N345" s="2"/>
      <c r="O345" s="2">
        <f t="shared" si="361"/>
        <v>5559.62</v>
      </c>
      <c r="P345" s="2">
        <f t="shared" si="362"/>
        <v>2308.5</v>
      </c>
      <c r="Q345" s="2">
        <f t="shared" si="363"/>
        <v>204.98</v>
      </c>
      <c r="R345" s="2">
        <f t="shared" si="364"/>
        <v>181.01</v>
      </c>
      <c r="S345" s="2">
        <f t="shared" si="365"/>
        <v>3046.14</v>
      </c>
      <c r="T345" s="2">
        <f t="shared" si="366"/>
        <v>0</v>
      </c>
      <c r="U345" s="2">
        <f t="shared" si="367"/>
        <v>14.058053099999999</v>
      </c>
      <c r="V345" s="2">
        <f t="shared" si="368"/>
        <v>0.49117250000000001</v>
      </c>
      <c r="W345" s="2">
        <f t="shared" si="369"/>
        <v>0</v>
      </c>
      <c r="X345" s="2">
        <f t="shared" si="370"/>
        <v>3969.39</v>
      </c>
      <c r="Y345" s="2">
        <f t="shared" si="371"/>
        <v>2420.36</v>
      </c>
      <c r="Z345" s="2"/>
      <c r="AA345" s="2">
        <v>42244862</v>
      </c>
      <c r="AB345" s="2">
        <f t="shared" si="372"/>
        <v>1543.1365000000001</v>
      </c>
      <c r="AC345" s="2">
        <f t="shared" si="397"/>
        <v>1127.07</v>
      </c>
      <c r="AD345" s="2">
        <f t="shared" si="400"/>
        <v>55.3</v>
      </c>
      <c r="AE345" s="2">
        <f t="shared" si="401"/>
        <v>21.4375</v>
      </c>
      <c r="AF345" s="2">
        <f t="shared" si="402"/>
        <v>360.76650000000001</v>
      </c>
      <c r="AG345" s="2">
        <f t="shared" si="374"/>
        <v>0</v>
      </c>
      <c r="AH345" s="2">
        <f t="shared" si="403"/>
        <v>45.436499999999995</v>
      </c>
      <c r="AI345" s="2">
        <f t="shared" si="404"/>
        <v>1.5874999999999999</v>
      </c>
      <c r="AJ345" s="2">
        <f t="shared" si="376"/>
        <v>0</v>
      </c>
      <c r="AK345" s="2">
        <v>1485.02</v>
      </c>
      <c r="AL345" s="2">
        <v>1127.07</v>
      </c>
      <c r="AM345" s="2">
        <v>44.24</v>
      </c>
      <c r="AN345" s="2">
        <v>17.149999999999999</v>
      </c>
      <c r="AO345" s="2">
        <v>313.70999999999998</v>
      </c>
      <c r="AP345" s="2">
        <v>0</v>
      </c>
      <c r="AQ345" s="2">
        <v>39.51</v>
      </c>
      <c r="AR345" s="2">
        <v>1.27</v>
      </c>
      <c r="AS345" s="2">
        <v>0</v>
      </c>
      <c r="AT345" s="2">
        <v>123</v>
      </c>
      <c r="AU345" s="2">
        <v>75</v>
      </c>
      <c r="AV345" s="2">
        <v>1</v>
      </c>
      <c r="AW345" s="2">
        <v>1</v>
      </c>
      <c r="AX345" s="2"/>
      <c r="AY345" s="2"/>
      <c r="AZ345" s="2">
        <v>1</v>
      </c>
      <c r="BA345" s="2">
        <v>27.29</v>
      </c>
      <c r="BB345" s="2">
        <v>11.98</v>
      </c>
      <c r="BC345" s="2">
        <v>6.62</v>
      </c>
      <c r="BD345" s="2" t="s">
        <v>3</v>
      </c>
      <c r="BE345" s="2" t="s">
        <v>3</v>
      </c>
      <c r="BF345" s="2" t="s">
        <v>3</v>
      </c>
      <c r="BG345" s="2" t="s">
        <v>3</v>
      </c>
      <c r="BH345" s="2">
        <v>0</v>
      </c>
      <c r="BI345" s="2">
        <v>1</v>
      </c>
      <c r="BJ345" s="2" t="s">
        <v>108</v>
      </c>
      <c r="BK345" s="2"/>
      <c r="BL345" s="2"/>
      <c r="BM345" s="2">
        <v>11001</v>
      </c>
      <c r="BN345" s="2">
        <v>0</v>
      </c>
      <c r="BO345" s="2" t="s">
        <v>105</v>
      </c>
      <c r="BP345" s="2">
        <v>1</v>
      </c>
      <c r="BQ345" s="2">
        <v>2</v>
      </c>
      <c r="BR345" s="2">
        <v>0</v>
      </c>
      <c r="BS345" s="2">
        <v>27.29</v>
      </c>
      <c r="BT345" s="2">
        <v>1</v>
      </c>
      <c r="BU345" s="2">
        <v>1</v>
      </c>
      <c r="BV345" s="2">
        <v>1</v>
      </c>
      <c r="BW345" s="2">
        <v>1</v>
      </c>
      <c r="BX345" s="2">
        <v>1</v>
      </c>
      <c r="BY345" s="2" t="s">
        <v>3</v>
      </c>
      <c r="BZ345" s="2">
        <v>123</v>
      </c>
      <c r="CA345" s="2">
        <v>75</v>
      </c>
      <c r="CB345" s="2"/>
      <c r="CC345" s="2"/>
      <c r="CD345" s="2"/>
      <c r="CE345" s="2">
        <v>0</v>
      </c>
      <c r="CF345" s="2">
        <v>0</v>
      </c>
      <c r="CG345" s="2">
        <v>0</v>
      </c>
      <c r="CH345" s="2"/>
      <c r="CI345" s="2"/>
      <c r="CJ345" s="2"/>
      <c r="CK345" s="2"/>
      <c r="CL345" s="2"/>
      <c r="CM345" s="2">
        <v>0</v>
      </c>
      <c r="CN345" s="2" t="s">
        <v>575</v>
      </c>
      <c r="CO345" s="2">
        <v>0</v>
      </c>
      <c r="CP345" s="2">
        <f t="shared" si="377"/>
        <v>5559.62</v>
      </c>
      <c r="CQ345" s="2">
        <f t="shared" si="378"/>
        <v>7461.2033999999994</v>
      </c>
      <c r="CR345" s="2">
        <f t="shared" si="379"/>
        <v>662.49400000000003</v>
      </c>
      <c r="CS345" s="2">
        <f t="shared" si="380"/>
        <v>585.02937499999996</v>
      </c>
      <c r="CT345" s="2">
        <f t="shared" si="381"/>
        <v>9845.3177849999993</v>
      </c>
      <c r="CU345" s="2">
        <f t="shared" si="382"/>
        <v>0</v>
      </c>
      <c r="CV345" s="2">
        <f t="shared" si="383"/>
        <v>45.436499999999995</v>
      </c>
      <c r="CW345" s="2">
        <f t="shared" si="384"/>
        <v>1.5874999999999999</v>
      </c>
      <c r="CX345" s="2">
        <f t="shared" si="385"/>
        <v>0</v>
      </c>
      <c r="CY345" s="2">
        <f t="shared" si="386"/>
        <v>3969.3944999999994</v>
      </c>
      <c r="CZ345" s="2">
        <f t="shared" si="387"/>
        <v>2420.3624999999997</v>
      </c>
      <c r="DA345" s="2"/>
      <c r="DB345" s="2"/>
      <c r="DC345" s="2" t="s">
        <v>3</v>
      </c>
      <c r="DD345" s="2" t="s">
        <v>3</v>
      </c>
      <c r="DE345" s="2" t="s">
        <v>33</v>
      </c>
      <c r="DF345" s="2" t="s">
        <v>33</v>
      </c>
      <c r="DG345" s="2" t="s">
        <v>34</v>
      </c>
      <c r="DH345" s="2" t="s">
        <v>3</v>
      </c>
      <c r="DI345" s="2" t="s">
        <v>34</v>
      </c>
      <c r="DJ345" s="2" t="s">
        <v>33</v>
      </c>
      <c r="DK345" s="2" t="s">
        <v>3</v>
      </c>
      <c r="DL345" s="2" t="s">
        <v>3</v>
      </c>
      <c r="DM345" s="2" t="s">
        <v>3</v>
      </c>
      <c r="DN345" s="2">
        <v>0</v>
      </c>
      <c r="DO345" s="2">
        <v>0</v>
      </c>
      <c r="DP345" s="2">
        <v>1</v>
      </c>
      <c r="DQ345" s="2">
        <v>1</v>
      </c>
      <c r="DR345" s="2"/>
      <c r="DS345" s="2"/>
      <c r="DT345" s="2"/>
      <c r="DU345" s="2">
        <v>1013</v>
      </c>
      <c r="DV345" s="2" t="s">
        <v>107</v>
      </c>
      <c r="DW345" s="2" t="s">
        <v>107</v>
      </c>
      <c r="DX345" s="2">
        <v>1</v>
      </c>
      <c r="DY345" s="2"/>
      <c r="DZ345" s="2"/>
      <c r="EA345" s="2"/>
      <c r="EB345" s="2"/>
      <c r="EC345" s="2"/>
      <c r="ED345" s="2"/>
      <c r="EE345" s="2">
        <v>42018652</v>
      </c>
      <c r="EF345" s="2">
        <v>2</v>
      </c>
      <c r="EG345" s="2" t="s">
        <v>35</v>
      </c>
      <c r="EH345" s="2">
        <v>0</v>
      </c>
      <c r="EI345" s="2" t="s">
        <v>3</v>
      </c>
      <c r="EJ345" s="2">
        <v>1</v>
      </c>
      <c r="EK345" s="2">
        <v>11001</v>
      </c>
      <c r="EL345" s="2" t="s">
        <v>79</v>
      </c>
      <c r="EM345" s="2" t="s">
        <v>80</v>
      </c>
      <c r="EN345" s="2"/>
      <c r="EO345" s="2" t="s">
        <v>38</v>
      </c>
      <c r="EP345" s="2"/>
      <c r="EQ345" s="2">
        <v>0</v>
      </c>
      <c r="ER345" s="2">
        <v>1485.02</v>
      </c>
      <c r="ES345" s="2">
        <v>1127.07</v>
      </c>
      <c r="ET345" s="2">
        <v>44.24</v>
      </c>
      <c r="EU345" s="2">
        <v>17.149999999999999</v>
      </c>
      <c r="EV345" s="2">
        <v>313.70999999999998</v>
      </c>
      <c r="EW345" s="2">
        <v>39.51</v>
      </c>
      <c r="EX345" s="2">
        <v>1.27</v>
      </c>
      <c r="EY345" s="2">
        <v>0</v>
      </c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>
        <v>0</v>
      </c>
      <c r="FR345" s="2">
        <f t="shared" si="388"/>
        <v>0</v>
      </c>
      <c r="FS345" s="2">
        <v>0</v>
      </c>
      <c r="FT345" s="2"/>
      <c r="FU345" s="2"/>
      <c r="FV345" s="2"/>
      <c r="FW345" s="2"/>
      <c r="FX345" s="2">
        <v>123</v>
      </c>
      <c r="FY345" s="2">
        <v>75</v>
      </c>
      <c r="FZ345" s="2"/>
      <c r="GA345" s="2" t="s">
        <v>3</v>
      </c>
      <c r="GB345" s="2"/>
      <c r="GC345" s="2"/>
      <c r="GD345" s="2">
        <v>1</v>
      </c>
      <c r="GE345" s="2"/>
      <c r="GF345" s="2">
        <v>-1031213508</v>
      </c>
      <c r="GG345" s="2">
        <v>2</v>
      </c>
      <c r="GH345" s="2">
        <v>1</v>
      </c>
      <c r="GI345" s="2">
        <v>2</v>
      </c>
      <c r="GJ345" s="2">
        <v>0</v>
      </c>
      <c r="GK345" s="2">
        <v>0</v>
      </c>
      <c r="GL345" s="2">
        <f t="shared" si="389"/>
        <v>0</v>
      </c>
      <c r="GM345" s="2">
        <f t="shared" si="390"/>
        <v>11949.37</v>
      </c>
      <c r="GN345" s="2">
        <f t="shared" si="391"/>
        <v>11949.37</v>
      </c>
      <c r="GO345" s="2">
        <f t="shared" si="392"/>
        <v>0</v>
      </c>
      <c r="GP345" s="2">
        <f t="shared" si="393"/>
        <v>0</v>
      </c>
      <c r="GQ345" s="2"/>
      <c r="GR345" s="2">
        <v>0</v>
      </c>
      <c r="GS345" s="2">
        <v>3</v>
      </c>
      <c r="GT345" s="2">
        <v>0</v>
      </c>
      <c r="GU345" s="2" t="s">
        <v>3</v>
      </c>
      <c r="GV345" s="2">
        <f t="shared" si="394"/>
        <v>0</v>
      </c>
      <c r="GW345" s="2">
        <v>1</v>
      </c>
      <c r="GX345" s="2">
        <f t="shared" si="395"/>
        <v>0</v>
      </c>
      <c r="GY345" s="2"/>
      <c r="GZ345" s="2"/>
      <c r="HA345" s="2">
        <v>0</v>
      </c>
      <c r="HB345" s="2">
        <v>0</v>
      </c>
      <c r="HC345" s="2">
        <f t="shared" si="396"/>
        <v>0</v>
      </c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>
        <v>0</v>
      </c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x14ac:dyDescent="0.2">
      <c r="A346">
        <v>17</v>
      </c>
      <c r="B346">
        <v>1</v>
      </c>
      <c r="C346">
        <f>ROW(SmtRes!A704)</f>
        <v>704</v>
      </c>
      <c r="D346">
        <f>ROW(EtalonRes!A628)</f>
        <v>628</v>
      </c>
      <c r="E346" t="s">
        <v>75</v>
      </c>
      <c r="F346" t="s">
        <v>105</v>
      </c>
      <c r="G346" t="s">
        <v>106</v>
      </c>
      <c r="H346" t="s">
        <v>107</v>
      </c>
      <c r="I346">
        <f>ROUND(30.94/100,9)</f>
        <v>0.30940000000000001</v>
      </c>
      <c r="J346">
        <v>0</v>
      </c>
      <c r="O346">
        <f t="shared" si="361"/>
        <v>5770.41</v>
      </c>
      <c r="P346">
        <f t="shared" si="362"/>
        <v>2193.42</v>
      </c>
      <c r="Q346">
        <f t="shared" si="363"/>
        <v>222.77</v>
      </c>
      <c r="R346">
        <f t="shared" si="364"/>
        <v>199.31</v>
      </c>
      <c r="S346">
        <f t="shared" si="365"/>
        <v>3354.22</v>
      </c>
      <c r="T346">
        <f t="shared" si="366"/>
        <v>0</v>
      </c>
      <c r="U346">
        <f t="shared" si="367"/>
        <v>14.058053099999999</v>
      </c>
      <c r="V346">
        <f t="shared" si="368"/>
        <v>0.49117250000000001</v>
      </c>
      <c r="W346">
        <f t="shared" si="369"/>
        <v>0</v>
      </c>
      <c r="X346">
        <f t="shared" si="370"/>
        <v>4370.84</v>
      </c>
      <c r="Y346">
        <f t="shared" si="371"/>
        <v>2665.15</v>
      </c>
      <c r="AA346">
        <v>42244845</v>
      </c>
      <c r="AB346">
        <f t="shared" si="372"/>
        <v>1543.1365000000001</v>
      </c>
      <c r="AC346">
        <f t="shared" si="397"/>
        <v>1127.07</v>
      </c>
      <c r="AD346">
        <f t="shared" si="400"/>
        <v>55.3</v>
      </c>
      <c r="AE346">
        <f t="shared" si="401"/>
        <v>21.4375</v>
      </c>
      <c r="AF346">
        <f t="shared" si="402"/>
        <v>360.76650000000001</v>
      </c>
      <c r="AG346">
        <f t="shared" si="374"/>
        <v>0</v>
      </c>
      <c r="AH346">
        <f t="shared" si="403"/>
        <v>45.436499999999995</v>
      </c>
      <c r="AI346">
        <f t="shared" si="404"/>
        <v>1.5874999999999999</v>
      </c>
      <c r="AJ346">
        <f t="shared" si="376"/>
        <v>0</v>
      </c>
      <c r="AK346">
        <v>1485.02</v>
      </c>
      <c r="AL346">
        <v>1127.07</v>
      </c>
      <c r="AM346">
        <v>44.24</v>
      </c>
      <c r="AN346">
        <v>17.149999999999999</v>
      </c>
      <c r="AO346">
        <v>313.70999999999998</v>
      </c>
      <c r="AP346">
        <v>0</v>
      </c>
      <c r="AQ346">
        <v>39.51</v>
      </c>
      <c r="AR346">
        <v>1.27</v>
      </c>
      <c r="AS346">
        <v>0</v>
      </c>
      <c r="AT346">
        <v>123</v>
      </c>
      <c r="AU346">
        <v>75</v>
      </c>
      <c r="AV346">
        <v>1</v>
      </c>
      <c r="AW346">
        <v>1</v>
      </c>
      <c r="AZ346">
        <v>1</v>
      </c>
      <c r="BA346">
        <v>30.05</v>
      </c>
      <c r="BB346">
        <v>13.02</v>
      </c>
      <c r="BC346">
        <v>6.29</v>
      </c>
      <c r="BD346" t="s">
        <v>3</v>
      </c>
      <c r="BE346" t="s">
        <v>3</v>
      </c>
      <c r="BF346" t="s">
        <v>3</v>
      </c>
      <c r="BG346" t="s">
        <v>3</v>
      </c>
      <c r="BH346">
        <v>0</v>
      </c>
      <c r="BI346">
        <v>1</v>
      </c>
      <c r="BJ346" t="s">
        <v>108</v>
      </c>
      <c r="BM346">
        <v>11001</v>
      </c>
      <c r="BN346">
        <v>0</v>
      </c>
      <c r="BO346" t="s">
        <v>105</v>
      </c>
      <c r="BP346">
        <v>1</v>
      </c>
      <c r="BQ346">
        <v>2</v>
      </c>
      <c r="BR346">
        <v>0</v>
      </c>
      <c r="BS346">
        <v>30.05</v>
      </c>
      <c r="BT346">
        <v>1</v>
      </c>
      <c r="BU346">
        <v>1</v>
      </c>
      <c r="BV346">
        <v>1</v>
      </c>
      <c r="BW346">
        <v>1</v>
      </c>
      <c r="BX346">
        <v>1</v>
      </c>
      <c r="BY346" t="s">
        <v>3</v>
      </c>
      <c r="BZ346">
        <v>123</v>
      </c>
      <c r="CA346">
        <v>75</v>
      </c>
      <c r="CE346">
        <v>0</v>
      </c>
      <c r="CF346">
        <v>0</v>
      </c>
      <c r="CG346">
        <v>0</v>
      </c>
      <c r="CM346">
        <v>0</v>
      </c>
      <c r="CN346" t="s">
        <v>575</v>
      </c>
      <c r="CO346">
        <v>0</v>
      </c>
      <c r="CP346">
        <f t="shared" si="377"/>
        <v>5770.41</v>
      </c>
      <c r="CQ346">
        <f t="shared" si="378"/>
        <v>7089.2702999999992</v>
      </c>
      <c r="CR346">
        <f t="shared" si="379"/>
        <v>720.00599999999997</v>
      </c>
      <c r="CS346">
        <f t="shared" si="380"/>
        <v>644.19687499999998</v>
      </c>
      <c r="CT346">
        <f t="shared" si="381"/>
        <v>10841.033325</v>
      </c>
      <c r="CU346">
        <f t="shared" si="382"/>
        <v>0</v>
      </c>
      <c r="CV346">
        <f t="shared" si="383"/>
        <v>45.436499999999995</v>
      </c>
      <c r="CW346">
        <f t="shared" si="384"/>
        <v>1.5874999999999999</v>
      </c>
      <c r="CX346">
        <f t="shared" si="385"/>
        <v>0</v>
      </c>
      <c r="CY346">
        <f t="shared" si="386"/>
        <v>4370.8418999999994</v>
      </c>
      <c r="CZ346">
        <f t="shared" si="387"/>
        <v>2665.1475</v>
      </c>
      <c r="DC346" t="s">
        <v>3</v>
      </c>
      <c r="DD346" t="s">
        <v>3</v>
      </c>
      <c r="DE346" t="s">
        <v>33</v>
      </c>
      <c r="DF346" t="s">
        <v>33</v>
      </c>
      <c r="DG346" t="s">
        <v>34</v>
      </c>
      <c r="DH346" t="s">
        <v>3</v>
      </c>
      <c r="DI346" t="s">
        <v>34</v>
      </c>
      <c r="DJ346" t="s">
        <v>33</v>
      </c>
      <c r="DK346" t="s">
        <v>3</v>
      </c>
      <c r="DL346" t="s">
        <v>3</v>
      </c>
      <c r="DM346" t="s">
        <v>3</v>
      </c>
      <c r="DN346">
        <v>0</v>
      </c>
      <c r="DO346">
        <v>0</v>
      </c>
      <c r="DP346">
        <v>1</v>
      </c>
      <c r="DQ346">
        <v>1</v>
      </c>
      <c r="DU346">
        <v>1013</v>
      </c>
      <c r="DV346" t="s">
        <v>107</v>
      </c>
      <c r="DW346" t="s">
        <v>107</v>
      </c>
      <c r="DX346">
        <v>1</v>
      </c>
      <c r="EE346">
        <v>42018652</v>
      </c>
      <c r="EF346">
        <v>2</v>
      </c>
      <c r="EG346" t="s">
        <v>35</v>
      </c>
      <c r="EH346">
        <v>0</v>
      </c>
      <c r="EI346" t="s">
        <v>3</v>
      </c>
      <c r="EJ346">
        <v>1</v>
      </c>
      <c r="EK346">
        <v>11001</v>
      </c>
      <c r="EL346" t="s">
        <v>79</v>
      </c>
      <c r="EM346" t="s">
        <v>80</v>
      </c>
      <c r="EO346" t="s">
        <v>38</v>
      </c>
      <c r="EQ346">
        <v>0</v>
      </c>
      <c r="ER346">
        <v>1485.02</v>
      </c>
      <c r="ES346">
        <v>1127.07</v>
      </c>
      <c r="ET346">
        <v>44.24</v>
      </c>
      <c r="EU346">
        <v>17.149999999999999</v>
      </c>
      <c r="EV346">
        <v>313.70999999999998</v>
      </c>
      <c r="EW346">
        <v>39.51</v>
      </c>
      <c r="EX346">
        <v>1.27</v>
      </c>
      <c r="EY346">
        <v>0</v>
      </c>
      <c r="FQ346">
        <v>0</v>
      </c>
      <c r="FR346">
        <f t="shared" si="388"/>
        <v>0</v>
      </c>
      <c r="FS346">
        <v>0</v>
      </c>
      <c r="FX346">
        <v>123</v>
      </c>
      <c r="FY346">
        <v>75</v>
      </c>
      <c r="GA346" t="s">
        <v>3</v>
      </c>
      <c r="GD346">
        <v>1</v>
      </c>
      <c r="GF346">
        <v>-1031213508</v>
      </c>
      <c r="GG346">
        <v>2</v>
      </c>
      <c r="GH346">
        <v>1</v>
      </c>
      <c r="GI346">
        <v>2</v>
      </c>
      <c r="GJ346">
        <v>0</v>
      </c>
      <c r="GK346">
        <v>0</v>
      </c>
      <c r="GL346">
        <f t="shared" si="389"/>
        <v>0</v>
      </c>
      <c r="GM346">
        <f t="shared" si="390"/>
        <v>12806.4</v>
      </c>
      <c r="GN346">
        <f t="shared" si="391"/>
        <v>12806.4</v>
      </c>
      <c r="GO346">
        <f t="shared" si="392"/>
        <v>0</v>
      </c>
      <c r="GP346">
        <f t="shared" si="393"/>
        <v>0</v>
      </c>
      <c r="GR346">
        <v>0</v>
      </c>
      <c r="GS346">
        <v>3</v>
      </c>
      <c r="GT346">
        <v>0</v>
      </c>
      <c r="GU346" t="s">
        <v>3</v>
      </c>
      <c r="GV346">
        <f t="shared" si="394"/>
        <v>0</v>
      </c>
      <c r="GW346">
        <v>1</v>
      </c>
      <c r="GX346">
        <f t="shared" si="395"/>
        <v>0</v>
      </c>
      <c r="HA346">
        <v>0</v>
      </c>
      <c r="HB346">
        <v>0</v>
      </c>
      <c r="HC346">
        <f t="shared" si="396"/>
        <v>0</v>
      </c>
      <c r="IK346">
        <v>0</v>
      </c>
    </row>
    <row r="347" spans="1:255" x14ac:dyDescent="0.2">
      <c r="A347" s="2">
        <v>17</v>
      </c>
      <c r="B347" s="2">
        <v>1</v>
      </c>
      <c r="C347" s="2">
        <f>ROW(SmtRes!A713)</f>
        <v>713</v>
      </c>
      <c r="D347" s="2">
        <f>ROW(EtalonRes!A637)</f>
        <v>637</v>
      </c>
      <c r="E347" s="2" t="s">
        <v>81</v>
      </c>
      <c r="F347" s="2" t="s">
        <v>117</v>
      </c>
      <c r="G347" s="2" t="s">
        <v>327</v>
      </c>
      <c r="H347" s="2" t="s">
        <v>119</v>
      </c>
      <c r="I347" s="2">
        <f>ROUND(30.94/10,9)</f>
        <v>3.0939999999999999</v>
      </c>
      <c r="J347" s="2">
        <v>0</v>
      </c>
      <c r="K347" s="2"/>
      <c r="L347" s="2"/>
      <c r="M347" s="2"/>
      <c r="N347" s="2"/>
      <c r="O347" s="2">
        <f t="shared" si="361"/>
        <v>10120.86</v>
      </c>
      <c r="P347" s="2">
        <f t="shared" si="362"/>
        <v>103.07</v>
      </c>
      <c r="Q347" s="2">
        <f t="shared" si="363"/>
        <v>321.33</v>
      </c>
      <c r="R347" s="2">
        <f t="shared" si="364"/>
        <v>68.599999999999994</v>
      </c>
      <c r="S347" s="2">
        <f t="shared" si="365"/>
        <v>9696.4599999999991</v>
      </c>
      <c r="T347" s="2">
        <f t="shared" si="366"/>
        <v>0</v>
      </c>
      <c r="U347" s="2">
        <f t="shared" si="367"/>
        <v>37.360049999999994</v>
      </c>
      <c r="V347" s="2">
        <f t="shared" si="368"/>
        <v>0.23204999999999998</v>
      </c>
      <c r="W347" s="2">
        <f t="shared" si="369"/>
        <v>0</v>
      </c>
      <c r="X347" s="2">
        <f t="shared" si="370"/>
        <v>13866.39</v>
      </c>
      <c r="Y347" s="2">
        <f t="shared" si="371"/>
        <v>9276.81</v>
      </c>
      <c r="Z347" s="2"/>
      <c r="AA347" s="2">
        <v>42244862</v>
      </c>
      <c r="AB347" s="2">
        <f t="shared" si="372"/>
        <v>135.75149999999999</v>
      </c>
      <c r="AC347" s="2">
        <f t="shared" si="397"/>
        <v>3.25</v>
      </c>
      <c r="AD347" s="2">
        <f t="shared" si="400"/>
        <v>17.662500000000001</v>
      </c>
      <c r="AE347" s="2">
        <f t="shared" si="401"/>
        <v>0.8125</v>
      </c>
      <c r="AF347" s="2">
        <f t="shared" si="402"/>
        <v>114.839</v>
      </c>
      <c r="AG347" s="2">
        <f t="shared" si="374"/>
        <v>0</v>
      </c>
      <c r="AH347" s="2">
        <f t="shared" si="403"/>
        <v>12.074999999999999</v>
      </c>
      <c r="AI347" s="2">
        <f t="shared" si="404"/>
        <v>7.4999999999999997E-2</v>
      </c>
      <c r="AJ347" s="2">
        <f t="shared" si="376"/>
        <v>0</v>
      </c>
      <c r="AK347" s="2">
        <v>117.24</v>
      </c>
      <c r="AL347" s="2">
        <v>3.25</v>
      </c>
      <c r="AM347" s="2">
        <v>14.13</v>
      </c>
      <c r="AN347" s="2">
        <v>0.65</v>
      </c>
      <c r="AO347" s="2">
        <v>99.86</v>
      </c>
      <c r="AP347" s="2">
        <v>0</v>
      </c>
      <c r="AQ347" s="2">
        <v>10.5</v>
      </c>
      <c r="AR347" s="2">
        <v>0.06</v>
      </c>
      <c r="AS347" s="2">
        <v>0</v>
      </c>
      <c r="AT347" s="2">
        <v>142</v>
      </c>
      <c r="AU347" s="2">
        <v>95</v>
      </c>
      <c r="AV347" s="2">
        <v>1</v>
      </c>
      <c r="AW347" s="2">
        <v>1</v>
      </c>
      <c r="AX347" s="2"/>
      <c r="AY347" s="2"/>
      <c r="AZ347" s="2">
        <v>1</v>
      </c>
      <c r="BA347" s="2">
        <v>27.29</v>
      </c>
      <c r="BB347" s="2">
        <v>5.88</v>
      </c>
      <c r="BC347" s="2">
        <v>10.25</v>
      </c>
      <c r="BD347" s="2" t="s">
        <v>3</v>
      </c>
      <c r="BE347" s="2" t="s">
        <v>3</v>
      </c>
      <c r="BF347" s="2" t="s">
        <v>3</v>
      </c>
      <c r="BG347" s="2" t="s">
        <v>3</v>
      </c>
      <c r="BH347" s="2">
        <v>0</v>
      </c>
      <c r="BI347" s="2">
        <v>1</v>
      </c>
      <c r="BJ347" s="2" t="s">
        <v>120</v>
      </c>
      <c r="BK347" s="2"/>
      <c r="BL347" s="2"/>
      <c r="BM347" s="2">
        <v>27001</v>
      </c>
      <c r="BN347" s="2">
        <v>0</v>
      </c>
      <c r="BO347" s="2" t="s">
        <v>117</v>
      </c>
      <c r="BP347" s="2">
        <v>1</v>
      </c>
      <c r="BQ347" s="2">
        <v>2</v>
      </c>
      <c r="BR347" s="2">
        <v>0</v>
      </c>
      <c r="BS347" s="2">
        <v>27.29</v>
      </c>
      <c r="BT347" s="2">
        <v>1</v>
      </c>
      <c r="BU347" s="2">
        <v>1</v>
      </c>
      <c r="BV347" s="2">
        <v>1</v>
      </c>
      <c r="BW347" s="2">
        <v>1</v>
      </c>
      <c r="BX347" s="2">
        <v>1</v>
      </c>
      <c r="BY347" s="2" t="s">
        <v>3</v>
      </c>
      <c r="BZ347" s="2">
        <v>142</v>
      </c>
      <c r="CA347" s="2">
        <v>95</v>
      </c>
      <c r="CB347" s="2"/>
      <c r="CC347" s="2"/>
      <c r="CD347" s="2"/>
      <c r="CE347" s="2">
        <v>0</v>
      </c>
      <c r="CF347" s="2">
        <v>0</v>
      </c>
      <c r="CG347" s="2">
        <v>0</v>
      </c>
      <c r="CH347" s="2"/>
      <c r="CI347" s="2"/>
      <c r="CJ347" s="2"/>
      <c r="CK347" s="2"/>
      <c r="CL347" s="2"/>
      <c r="CM347" s="2">
        <v>0</v>
      </c>
      <c r="CN347" s="2" t="s">
        <v>575</v>
      </c>
      <c r="CO347" s="2">
        <v>0</v>
      </c>
      <c r="CP347" s="2">
        <f t="shared" si="377"/>
        <v>10120.859999999999</v>
      </c>
      <c r="CQ347" s="2">
        <f t="shared" si="378"/>
        <v>33.3125</v>
      </c>
      <c r="CR347" s="2">
        <f t="shared" si="379"/>
        <v>103.85550000000001</v>
      </c>
      <c r="CS347" s="2">
        <f t="shared" si="380"/>
        <v>22.173124999999999</v>
      </c>
      <c r="CT347" s="2">
        <f t="shared" si="381"/>
        <v>3133.95631</v>
      </c>
      <c r="CU347" s="2">
        <f t="shared" si="382"/>
        <v>0</v>
      </c>
      <c r="CV347" s="2">
        <f t="shared" si="383"/>
        <v>12.074999999999999</v>
      </c>
      <c r="CW347" s="2">
        <f t="shared" si="384"/>
        <v>7.4999999999999997E-2</v>
      </c>
      <c r="CX347" s="2">
        <f t="shared" si="385"/>
        <v>0</v>
      </c>
      <c r="CY347" s="2">
        <f t="shared" si="386"/>
        <v>13866.385200000001</v>
      </c>
      <c r="CZ347" s="2">
        <f t="shared" si="387"/>
        <v>9276.8069999999989</v>
      </c>
      <c r="DA347" s="2"/>
      <c r="DB347" s="2"/>
      <c r="DC347" s="2" t="s">
        <v>3</v>
      </c>
      <c r="DD347" s="2" t="s">
        <v>3</v>
      </c>
      <c r="DE347" s="2" t="s">
        <v>33</v>
      </c>
      <c r="DF347" s="2" t="s">
        <v>33</v>
      </c>
      <c r="DG347" s="2" t="s">
        <v>34</v>
      </c>
      <c r="DH347" s="2" t="s">
        <v>3</v>
      </c>
      <c r="DI347" s="2" t="s">
        <v>34</v>
      </c>
      <c r="DJ347" s="2" t="s">
        <v>33</v>
      </c>
      <c r="DK347" s="2" t="s">
        <v>3</v>
      </c>
      <c r="DL347" s="2" t="s">
        <v>3</v>
      </c>
      <c r="DM347" s="2" t="s">
        <v>3</v>
      </c>
      <c r="DN347" s="2">
        <v>0</v>
      </c>
      <c r="DO347" s="2">
        <v>0</v>
      </c>
      <c r="DP347" s="2">
        <v>1</v>
      </c>
      <c r="DQ347" s="2">
        <v>1</v>
      </c>
      <c r="DR347" s="2"/>
      <c r="DS347" s="2"/>
      <c r="DT347" s="2"/>
      <c r="DU347" s="2">
        <v>1005</v>
      </c>
      <c r="DV347" s="2" t="s">
        <v>119</v>
      </c>
      <c r="DW347" s="2" t="s">
        <v>119</v>
      </c>
      <c r="DX347" s="2">
        <v>10</v>
      </c>
      <c r="DY347" s="2"/>
      <c r="DZ347" s="2"/>
      <c r="EA347" s="2"/>
      <c r="EB347" s="2"/>
      <c r="EC347" s="2"/>
      <c r="ED347" s="2"/>
      <c r="EE347" s="2">
        <v>42018692</v>
      </c>
      <c r="EF347" s="2">
        <v>2</v>
      </c>
      <c r="EG347" s="2" t="s">
        <v>35</v>
      </c>
      <c r="EH347" s="2">
        <v>0</v>
      </c>
      <c r="EI347" s="2" t="s">
        <v>3</v>
      </c>
      <c r="EJ347" s="2">
        <v>1</v>
      </c>
      <c r="EK347" s="2">
        <v>27001</v>
      </c>
      <c r="EL347" s="2" t="s">
        <v>121</v>
      </c>
      <c r="EM347" s="2" t="s">
        <v>122</v>
      </c>
      <c r="EN347" s="2"/>
      <c r="EO347" s="2" t="s">
        <v>38</v>
      </c>
      <c r="EP347" s="2"/>
      <c r="EQ347" s="2">
        <v>0</v>
      </c>
      <c r="ER347" s="2">
        <v>117.24</v>
      </c>
      <c r="ES347" s="2">
        <v>3.25</v>
      </c>
      <c r="ET347" s="2">
        <v>14.13</v>
      </c>
      <c r="EU347" s="2">
        <v>0.65</v>
      </c>
      <c r="EV347" s="2">
        <v>99.86</v>
      </c>
      <c r="EW347" s="2">
        <v>10.5</v>
      </c>
      <c r="EX347" s="2">
        <v>0.06</v>
      </c>
      <c r="EY347" s="2">
        <v>0</v>
      </c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>
        <v>0</v>
      </c>
      <c r="FR347" s="2">
        <f t="shared" si="388"/>
        <v>0</v>
      </c>
      <c r="FS347" s="2">
        <v>0</v>
      </c>
      <c r="FT347" s="2"/>
      <c r="FU347" s="2"/>
      <c r="FV347" s="2"/>
      <c r="FW347" s="2"/>
      <c r="FX347" s="2">
        <v>142</v>
      </c>
      <c r="FY347" s="2">
        <v>95</v>
      </c>
      <c r="FZ347" s="2"/>
      <c r="GA347" s="2" t="s">
        <v>3</v>
      </c>
      <c r="GB347" s="2"/>
      <c r="GC347" s="2"/>
      <c r="GD347" s="2">
        <v>1</v>
      </c>
      <c r="GE347" s="2"/>
      <c r="GF347" s="2">
        <v>970770271</v>
      </c>
      <c r="GG347" s="2">
        <v>2</v>
      </c>
      <c r="GH347" s="2">
        <v>1</v>
      </c>
      <c r="GI347" s="2">
        <v>2</v>
      </c>
      <c r="GJ347" s="2">
        <v>0</v>
      </c>
      <c r="GK347" s="2">
        <v>0</v>
      </c>
      <c r="GL347" s="2">
        <f t="shared" si="389"/>
        <v>0</v>
      </c>
      <c r="GM347" s="2">
        <f t="shared" si="390"/>
        <v>33264.06</v>
      </c>
      <c r="GN347" s="2">
        <f t="shared" si="391"/>
        <v>33264.06</v>
      </c>
      <c r="GO347" s="2">
        <f t="shared" si="392"/>
        <v>0</v>
      </c>
      <c r="GP347" s="2">
        <f t="shared" si="393"/>
        <v>0</v>
      </c>
      <c r="GQ347" s="2"/>
      <c r="GR347" s="2">
        <v>0</v>
      </c>
      <c r="GS347" s="2">
        <v>3</v>
      </c>
      <c r="GT347" s="2">
        <v>0</v>
      </c>
      <c r="GU347" s="2" t="s">
        <v>3</v>
      </c>
      <c r="GV347" s="2">
        <f t="shared" si="394"/>
        <v>0</v>
      </c>
      <c r="GW347" s="2">
        <v>1</v>
      </c>
      <c r="GX347" s="2">
        <f t="shared" si="395"/>
        <v>0</v>
      </c>
      <c r="GY347" s="2"/>
      <c r="GZ347" s="2"/>
      <c r="HA347" s="2">
        <v>0</v>
      </c>
      <c r="HB347" s="2">
        <v>0</v>
      </c>
      <c r="HC347" s="2">
        <f t="shared" si="396"/>
        <v>0</v>
      </c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>
        <v>0</v>
      </c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x14ac:dyDescent="0.2">
      <c r="A348">
        <v>17</v>
      </c>
      <c r="B348">
        <v>1</v>
      </c>
      <c r="C348">
        <f>ROW(SmtRes!A722)</f>
        <v>722</v>
      </c>
      <c r="D348">
        <f>ROW(EtalonRes!A646)</f>
        <v>646</v>
      </c>
      <c r="E348" t="s">
        <v>81</v>
      </c>
      <c r="F348" t="s">
        <v>117</v>
      </c>
      <c r="G348" t="s">
        <v>327</v>
      </c>
      <c r="H348" t="s">
        <v>119</v>
      </c>
      <c r="I348">
        <f>ROUND(30.94/10,9)</f>
        <v>3.0939999999999999</v>
      </c>
      <c r="J348">
        <v>0</v>
      </c>
      <c r="O348">
        <f t="shared" si="361"/>
        <v>11117.46</v>
      </c>
      <c r="P348">
        <f t="shared" si="362"/>
        <v>98.24</v>
      </c>
      <c r="Q348">
        <f t="shared" si="363"/>
        <v>342.1</v>
      </c>
      <c r="R348">
        <f t="shared" si="364"/>
        <v>75.540000000000006</v>
      </c>
      <c r="S348">
        <f t="shared" si="365"/>
        <v>10677.12</v>
      </c>
      <c r="T348">
        <f t="shared" si="366"/>
        <v>0</v>
      </c>
      <c r="U348">
        <f t="shared" si="367"/>
        <v>37.360049999999994</v>
      </c>
      <c r="V348">
        <f t="shared" si="368"/>
        <v>0.23204999999999998</v>
      </c>
      <c r="W348">
        <f t="shared" si="369"/>
        <v>0</v>
      </c>
      <c r="X348">
        <f t="shared" si="370"/>
        <v>15268.78</v>
      </c>
      <c r="Y348">
        <f t="shared" si="371"/>
        <v>10215.030000000001</v>
      </c>
      <c r="AA348">
        <v>42244845</v>
      </c>
      <c r="AB348">
        <f t="shared" si="372"/>
        <v>135.75149999999999</v>
      </c>
      <c r="AC348">
        <f t="shared" si="397"/>
        <v>3.25</v>
      </c>
      <c r="AD348">
        <f t="shared" si="400"/>
        <v>17.662500000000001</v>
      </c>
      <c r="AE348">
        <f t="shared" si="401"/>
        <v>0.8125</v>
      </c>
      <c r="AF348">
        <f t="shared" si="402"/>
        <v>114.839</v>
      </c>
      <c r="AG348">
        <f t="shared" si="374"/>
        <v>0</v>
      </c>
      <c r="AH348">
        <f t="shared" si="403"/>
        <v>12.074999999999999</v>
      </c>
      <c r="AI348">
        <f t="shared" si="404"/>
        <v>7.4999999999999997E-2</v>
      </c>
      <c r="AJ348">
        <f t="shared" si="376"/>
        <v>0</v>
      </c>
      <c r="AK348">
        <v>117.24</v>
      </c>
      <c r="AL348">
        <v>3.25</v>
      </c>
      <c r="AM348">
        <v>14.13</v>
      </c>
      <c r="AN348">
        <v>0.65</v>
      </c>
      <c r="AO348">
        <v>99.86</v>
      </c>
      <c r="AP348">
        <v>0</v>
      </c>
      <c r="AQ348">
        <v>10.5</v>
      </c>
      <c r="AR348">
        <v>0.06</v>
      </c>
      <c r="AS348">
        <v>0</v>
      </c>
      <c r="AT348">
        <v>142</v>
      </c>
      <c r="AU348">
        <v>95</v>
      </c>
      <c r="AV348">
        <v>1</v>
      </c>
      <c r="AW348">
        <v>1</v>
      </c>
      <c r="AZ348">
        <v>1</v>
      </c>
      <c r="BA348">
        <v>30.05</v>
      </c>
      <c r="BB348">
        <v>6.26</v>
      </c>
      <c r="BC348">
        <v>9.77</v>
      </c>
      <c r="BD348" t="s">
        <v>3</v>
      </c>
      <c r="BE348" t="s">
        <v>3</v>
      </c>
      <c r="BF348" t="s">
        <v>3</v>
      </c>
      <c r="BG348" t="s">
        <v>3</v>
      </c>
      <c r="BH348">
        <v>0</v>
      </c>
      <c r="BI348">
        <v>1</v>
      </c>
      <c r="BJ348" t="s">
        <v>120</v>
      </c>
      <c r="BM348">
        <v>27001</v>
      </c>
      <c r="BN348">
        <v>0</v>
      </c>
      <c r="BO348" t="s">
        <v>117</v>
      </c>
      <c r="BP348">
        <v>1</v>
      </c>
      <c r="BQ348">
        <v>2</v>
      </c>
      <c r="BR348">
        <v>0</v>
      </c>
      <c r="BS348">
        <v>30.05</v>
      </c>
      <c r="BT348">
        <v>1</v>
      </c>
      <c r="BU348">
        <v>1</v>
      </c>
      <c r="BV348">
        <v>1</v>
      </c>
      <c r="BW348">
        <v>1</v>
      </c>
      <c r="BX348">
        <v>1</v>
      </c>
      <c r="BY348" t="s">
        <v>3</v>
      </c>
      <c r="BZ348">
        <v>142</v>
      </c>
      <c r="CA348">
        <v>95</v>
      </c>
      <c r="CE348">
        <v>0</v>
      </c>
      <c r="CF348">
        <v>0</v>
      </c>
      <c r="CG348">
        <v>0</v>
      </c>
      <c r="CM348">
        <v>0</v>
      </c>
      <c r="CN348" t="s">
        <v>575</v>
      </c>
      <c r="CO348">
        <v>0</v>
      </c>
      <c r="CP348">
        <f t="shared" si="377"/>
        <v>11117.460000000001</v>
      </c>
      <c r="CQ348">
        <f t="shared" si="378"/>
        <v>31.752499999999998</v>
      </c>
      <c r="CR348">
        <f t="shared" si="379"/>
        <v>110.56725</v>
      </c>
      <c r="CS348">
        <f t="shared" si="380"/>
        <v>24.415625000000002</v>
      </c>
      <c r="CT348">
        <f t="shared" si="381"/>
        <v>3450.9119500000002</v>
      </c>
      <c r="CU348">
        <f t="shared" si="382"/>
        <v>0</v>
      </c>
      <c r="CV348">
        <f t="shared" si="383"/>
        <v>12.074999999999999</v>
      </c>
      <c r="CW348">
        <f t="shared" si="384"/>
        <v>7.4999999999999997E-2</v>
      </c>
      <c r="CX348">
        <f t="shared" si="385"/>
        <v>0</v>
      </c>
      <c r="CY348">
        <f t="shared" si="386"/>
        <v>15268.777200000002</v>
      </c>
      <c r="CZ348">
        <f t="shared" si="387"/>
        <v>10215.027000000002</v>
      </c>
      <c r="DC348" t="s">
        <v>3</v>
      </c>
      <c r="DD348" t="s">
        <v>3</v>
      </c>
      <c r="DE348" t="s">
        <v>33</v>
      </c>
      <c r="DF348" t="s">
        <v>33</v>
      </c>
      <c r="DG348" t="s">
        <v>34</v>
      </c>
      <c r="DH348" t="s">
        <v>3</v>
      </c>
      <c r="DI348" t="s">
        <v>34</v>
      </c>
      <c r="DJ348" t="s">
        <v>33</v>
      </c>
      <c r="DK348" t="s">
        <v>3</v>
      </c>
      <c r="DL348" t="s">
        <v>3</v>
      </c>
      <c r="DM348" t="s">
        <v>3</v>
      </c>
      <c r="DN348">
        <v>0</v>
      </c>
      <c r="DO348">
        <v>0</v>
      </c>
      <c r="DP348">
        <v>1</v>
      </c>
      <c r="DQ348">
        <v>1</v>
      </c>
      <c r="DU348">
        <v>1005</v>
      </c>
      <c r="DV348" t="s">
        <v>119</v>
      </c>
      <c r="DW348" t="s">
        <v>119</v>
      </c>
      <c r="DX348">
        <v>10</v>
      </c>
      <c r="EE348">
        <v>42018692</v>
      </c>
      <c r="EF348">
        <v>2</v>
      </c>
      <c r="EG348" t="s">
        <v>35</v>
      </c>
      <c r="EH348">
        <v>0</v>
      </c>
      <c r="EI348" t="s">
        <v>3</v>
      </c>
      <c r="EJ348">
        <v>1</v>
      </c>
      <c r="EK348">
        <v>27001</v>
      </c>
      <c r="EL348" t="s">
        <v>121</v>
      </c>
      <c r="EM348" t="s">
        <v>122</v>
      </c>
      <c r="EO348" t="s">
        <v>38</v>
      </c>
      <c r="EQ348">
        <v>0</v>
      </c>
      <c r="ER348">
        <v>117.24</v>
      </c>
      <c r="ES348">
        <v>3.25</v>
      </c>
      <c r="ET348">
        <v>14.13</v>
      </c>
      <c r="EU348">
        <v>0.65</v>
      </c>
      <c r="EV348">
        <v>99.86</v>
      </c>
      <c r="EW348">
        <v>10.5</v>
      </c>
      <c r="EX348">
        <v>0.06</v>
      </c>
      <c r="EY348">
        <v>0</v>
      </c>
      <c r="FQ348">
        <v>0</v>
      </c>
      <c r="FR348">
        <f t="shared" si="388"/>
        <v>0</v>
      </c>
      <c r="FS348">
        <v>0</v>
      </c>
      <c r="FX348">
        <v>142</v>
      </c>
      <c r="FY348">
        <v>95</v>
      </c>
      <c r="GA348" t="s">
        <v>3</v>
      </c>
      <c r="GD348">
        <v>1</v>
      </c>
      <c r="GF348">
        <v>970770271</v>
      </c>
      <c r="GG348">
        <v>2</v>
      </c>
      <c r="GH348">
        <v>1</v>
      </c>
      <c r="GI348">
        <v>2</v>
      </c>
      <c r="GJ348">
        <v>0</v>
      </c>
      <c r="GK348">
        <v>0</v>
      </c>
      <c r="GL348">
        <f t="shared" si="389"/>
        <v>0</v>
      </c>
      <c r="GM348">
        <f t="shared" si="390"/>
        <v>36601.269999999997</v>
      </c>
      <c r="GN348">
        <f t="shared" si="391"/>
        <v>36601.269999999997</v>
      </c>
      <c r="GO348">
        <f t="shared" si="392"/>
        <v>0</v>
      </c>
      <c r="GP348">
        <f t="shared" si="393"/>
        <v>0</v>
      </c>
      <c r="GR348">
        <v>0</v>
      </c>
      <c r="GS348">
        <v>3</v>
      </c>
      <c r="GT348">
        <v>0</v>
      </c>
      <c r="GU348" t="s">
        <v>3</v>
      </c>
      <c r="GV348">
        <f t="shared" si="394"/>
        <v>0</v>
      </c>
      <c r="GW348">
        <v>1</v>
      </c>
      <c r="GX348">
        <f t="shared" si="395"/>
        <v>0</v>
      </c>
      <c r="HA348">
        <v>0</v>
      </c>
      <c r="HB348">
        <v>0</v>
      </c>
      <c r="HC348">
        <f t="shared" si="396"/>
        <v>0</v>
      </c>
      <c r="IK348">
        <v>0</v>
      </c>
    </row>
    <row r="349" spans="1:255" x14ac:dyDescent="0.2">
      <c r="A349" s="2">
        <v>18</v>
      </c>
      <c r="B349" s="2">
        <v>1</v>
      </c>
      <c r="C349" s="2">
        <v>713</v>
      </c>
      <c r="D349" s="2"/>
      <c r="E349" s="2" t="s">
        <v>87</v>
      </c>
      <c r="F349" s="2" t="s">
        <v>328</v>
      </c>
      <c r="G349" s="2" t="s">
        <v>329</v>
      </c>
      <c r="H349" s="2" t="s">
        <v>91</v>
      </c>
      <c r="I349" s="2">
        <f>I347*J349</f>
        <v>32</v>
      </c>
      <c r="J349" s="2">
        <v>10.342598577892696</v>
      </c>
      <c r="K349" s="2"/>
      <c r="L349" s="2"/>
      <c r="M349" s="2"/>
      <c r="N349" s="2"/>
      <c r="O349" s="2">
        <f t="shared" si="361"/>
        <v>147380.48000000001</v>
      </c>
      <c r="P349" s="2">
        <f t="shared" si="362"/>
        <v>147380.48000000001</v>
      </c>
      <c r="Q349" s="2">
        <f t="shared" si="363"/>
        <v>0</v>
      </c>
      <c r="R349" s="2">
        <f t="shared" si="364"/>
        <v>0</v>
      </c>
      <c r="S349" s="2">
        <f t="shared" si="365"/>
        <v>0</v>
      </c>
      <c r="T349" s="2">
        <f t="shared" si="366"/>
        <v>0</v>
      </c>
      <c r="U349" s="2">
        <f t="shared" si="367"/>
        <v>0</v>
      </c>
      <c r="V349" s="2">
        <f t="shared" si="368"/>
        <v>0</v>
      </c>
      <c r="W349" s="2">
        <f t="shared" si="369"/>
        <v>34.880000000000003</v>
      </c>
      <c r="X349" s="2">
        <f t="shared" si="370"/>
        <v>0</v>
      </c>
      <c r="Y349" s="2">
        <f t="shared" si="371"/>
        <v>0</v>
      </c>
      <c r="Z349" s="2"/>
      <c r="AA349" s="2">
        <v>42244862</v>
      </c>
      <c r="AB349" s="2">
        <f t="shared" si="372"/>
        <v>1042</v>
      </c>
      <c r="AC349" s="2">
        <f t="shared" si="397"/>
        <v>1042</v>
      </c>
      <c r="AD349" s="2">
        <f>ROUND((((ET349)-(EU349))+AE349),6)</f>
        <v>0</v>
      </c>
      <c r="AE349" s="2">
        <f>ROUND((EU349),6)</f>
        <v>0</v>
      </c>
      <c r="AF349" s="2">
        <f>ROUND((EV349),6)</f>
        <v>0</v>
      </c>
      <c r="AG349" s="2">
        <f t="shared" si="374"/>
        <v>0</v>
      </c>
      <c r="AH349" s="2">
        <f t="shared" ref="AH349:AI354" si="405">(EW349)</f>
        <v>0</v>
      </c>
      <c r="AI349" s="2">
        <f t="shared" si="405"/>
        <v>0</v>
      </c>
      <c r="AJ349" s="2">
        <f t="shared" si="376"/>
        <v>1.0900000000000001</v>
      </c>
      <c r="AK349" s="2">
        <v>1042</v>
      </c>
      <c r="AL349" s="2">
        <v>1042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1.0900000000000001</v>
      </c>
      <c r="AT349" s="2">
        <v>142</v>
      </c>
      <c r="AU349" s="2">
        <v>95</v>
      </c>
      <c r="AV349" s="2">
        <v>1</v>
      </c>
      <c r="AW349" s="2">
        <v>1</v>
      </c>
      <c r="AX349" s="2"/>
      <c r="AY349" s="2"/>
      <c r="AZ349" s="2">
        <v>1</v>
      </c>
      <c r="BA349" s="2">
        <v>1</v>
      </c>
      <c r="BB349" s="2">
        <v>1</v>
      </c>
      <c r="BC349" s="2">
        <v>4.42</v>
      </c>
      <c r="BD349" s="2" t="s">
        <v>3</v>
      </c>
      <c r="BE349" s="2" t="s">
        <v>3</v>
      </c>
      <c r="BF349" s="2" t="s">
        <v>3</v>
      </c>
      <c r="BG349" s="2" t="s">
        <v>3</v>
      </c>
      <c r="BH349" s="2">
        <v>3</v>
      </c>
      <c r="BI349" s="2">
        <v>1</v>
      </c>
      <c r="BJ349" s="2" t="s">
        <v>126</v>
      </c>
      <c r="BK349" s="2"/>
      <c r="BL349" s="2"/>
      <c r="BM349" s="2">
        <v>27001</v>
      </c>
      <c r="BN349" s="2">
        <v>0</v>
      </c>
      <c r="BO349" s="2" t="s">
        <v>124</v>
      </c>
      <c r="BP349" s="2">
        <v>1</v>
      </c>
      <c r="BQ349" s="2">
        <v>2</v>
      </c>
      <c r="BR349" s="2">
        <v>0</v>
      </c>
      <c r="BS349" s="2">
        <v>1</v>
      </c>
      <c r="BT349" s="2">
        <v>1</v>
      </c>
      <c r="BU349" s="2">
        <v>1</v>
      </c>
      <c r="BV349" s="2">
        <v>1</v>
      </c>
      <c r="BW349" s="2">
        <v>1</v>
      </c>
      <c r="BX349" s="2">
        <v>1</v>
      </c>
      <c r="BY349" s="2" t="s">
        <v>3</v>
      </c>
      <c r="BZ349" s="2">
        <v>142</v>
      </c>
      <c r="CA349" s="2">
        <v>95</v>
      </c>
      <c r="CB349" s="2"/>
      <c r="CC349" s="2"/>
      <c r="CD349" s="2"/>
      <c r="CE349" s="2">
        <v>0</v>
      </c>
      <c r="CF349" s="2">
        <v>0</v>
      </c>
      <c r="CG349" s="2">
        <v>0</v>
      </c>
      <c r="CH349" s="2"/>
      <c r="CI349" s="2"/>
      <c r="CJ349" s="2"/>
      <c r="CK349" s="2"/>
      <c r="CL349" s="2"/>
      <c r="CM349" s="2">
        <v>0</v>
      </c>
      <c r="CN349" s="2" t="s">
        <v>3</v>
      </c>
      <c r="CO349" s="2">
        <v>0</v>
      </c>
      <c r="CP349" s="2">
        <f t="shared" si="377"/>
        <v>147380.48000000001</v>
      </c>
      <c r="CQ349" s="2">
        <f t="shared" si="378"/>
        <v>4605.6400000000003</v>
      </c>
      <c r="CR349" s="2">
        <f t="shared" si="379"/>
        <v>0</v>
      </c>
      <c r="CS349" s="2">
        <f t="shared" si="380"/>
        <v>0</v>
      </c>
      <c r="CT349" s="2">
        <f t="shared" si="381"/>
        <v>0</v>
      </c>
      <c r="CU349" s="2">
        <f t="shared" si="382"/>
        <v>0</v>
      </c>
      <c r="CV349" s="2">
        <f t="shared" si="383"/>
        <v>0</v>
      </c>
      <c r="CW349" s="2">
        <f t="shared" si="384"/>
        <v>0</v>
      </c>
      <c r="CX349" s="2">
        <f t="shared" si="385"/>
        <v>1.0900000000000001</v>
      </c>
      <c r="CY349" s="2">
        <f t="shared" si="386"/>
        <v>0</v>
      </c>
      <c r="CZ349" s="2">
        <f t="shared" si="387"/>
        <v>0</v>
      </c>
      <c r="DA349" s="2"/>
      <c r="DB349" s="2"/>
      <c r="DC349" s="2" t="s">
        <v>3</v>
      </c>
      <c r="DD349" s="2" t="s">
        <v>3</v>
      </c>
      <c r="DE349" s="2" t="s">
        <v>3</v>
      </c>
      <c r="DF349" s="2" t="s">
        <v>3</v>
      </c>
      <c r="DG349" s="2" t="s">
        <v>3</v>
      </c>
      <c r="DH349" s="2" t="s">
        <v>3</v>
      </c>
      <c r="DI349" s="2" t="s">
        <v>3</v>
      </c>
      <c r="DJ349" s="2" t="s">
        <v>3</v>
      </c>
      <c r="DK349" s="2" t="s">
        <v>3</v>
      </c>
      <c r="DL349" s="2" t="s">
        <v>3</v>
      </c>
      <c r="DM349" s="2" t="s">
        <v>3</v>
      </c>
      <c r="DN349" s="2">
        <v>0</v>
      </c>
      <c r="DO349" s="2">
        <v>0</v>
      </c>
      <c r="DP349" s="2">
        <v>1</v>
      </c>
      <c r="DQ349" s="2">
        <v>1</v>
      </c>
      <c r="DR349" s="2"/>
      <c r="DS349" s="2"/>
      <c r="DT349" s="2"/>
      <c r="DU349" s="2">
        <v>1005</v>
      </c>
      <c r="DV349" s="2" t="s">
        <v>91</v>
      </c>
      <c r="DW349" s="2" t="s">
        <v>91</v>
      </c>
      <c r="DX349" s="2">
        <v>1</v>
      </c>
      <c r="DY349" s="2"/>
      <c r="DZ349" s="2"/>
      <c r="EA349" s="2"/>
      <c r="EB349" s="2"/>
      <c r="EC349" s="2"/>
      <c r="ED349" s="2"/>
      <c r="EE349" s="2">
        <v>42018692</v>
      </c>
      <c r="EF349" s="2">
        <v>2</v>
      </c>
      <c r="EG349" s="2" t="s">
        <v>35</v>
      </c>
      <c r="EH349" s="2">
        <v>0</v>
      </c>
      <c r="EI349" s="2" t="s">
        <v>3</v>
      </c>
      <c r="EJ349" s="2">
        <v>1</v>
      </c>
      <c r="EK349" s="2">
        <v>27001</v>
      </c>
      <c r="EL349" s="2" t="s">
        <v>121</v>
      </c>
      <c r="EM349" s="2" t="s">
        <v>122</v>
      </c>
      <c r="EN349" s="2"/>
      <c r="EO349" s="2" t="s">
        <v>3</v>
      </c>
      <c r="EP349" s="2"/>
      <c r="EQ349" s="2">
        <v>0</v>
      </c>
      <c r="ER349" s="2">
        <v>78.58</v>
      </c>
      <c r="ES349" s="2">
        <v>1042</v>
      </c>
      <c r="ET349" s="2">
        <v>0</v>
      </c>
      <c r="EU349" s="2">
        <v>0</v>
      </c>
      <c r="EV349" s="2">
        <v>0</v>
      </c>
      <c r="EW349" s="2">
        <v>0</v>
      </c>
      <c r="EX349" s="2">
        <v>0</v>
      </c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>
        <v>0</v>
      </c>
      <c r="FR349" s="2">
        <f t="shared" si="388"/>
        <v>0</v>
      </c>
      <c r="FS349" s="2">
        <v>0</v>
      </c>
      <c r="FT349" s="2"/>
      <c r="FU349" s="2"/>
      <c r="FV349" s="2"/>
      <c r="FW349" s="2"/>
      <c r="FX349" s="2">
        <v>142</v>
      </c>
      <c r="FY349" s="2">
        <v>95</v>
      </c>
      <c r="FZ349" s="2"/>
      <c r="GA349" s="2" t="s">
        <v>330</v>
      </c>
      <c r="GB349" s="2"/>
      <c r="GC349" s="2"/>
      <c r="GD349" s="2">
        <v>1</v>
      </c>
      <c r="GE349" s="2"/>
      <c r="GF349" s="2">
        <v>1758218088</v>
      </c>
      <c r="GG349" s="2">
        <v>2</v>
      </c>
      <c r="GH349" s="2">
        <v>4</v>
      </c>
      <c r="GI349" s="2">
        <v>2</v>
      </c>
      <c r="GJ349" s="2">
        <v>0</v>
      </c>
      <c r="GK349" s="2">
        <v>0</v>
      </c>
      <c r="GL349" s="2">
        <f t="shared" si="389"/>
        <v>0</v>
      </c>
      <c r="GM349" s="2">
        <f t="shared" si="390"/>
        <v>147380.48000000001</v>
      </c>
      <c r="GN349" s="2">
        <f t="shared" si="391"/>
        <v>147380.48000000001</v>
      </c>
      <c r="GO349" s="2">
        <f t="shared" si="392"/>
        <v>0</v>
      </c>
      <c r="GP349" s="2">
        <f t="shared" si="393"/>
        <v>0</v>
      </c>
      <c r="GQ349" s="2"/>
      <c r="GR349" s="2">
        <v>0</v>
      </c>
      <c r="GS349" s="2">
        <v>2</v>
      </c>
      <c r="GT349" s="2">
        <v>0</v>
      </c>
      <c r="GU349" s="2" t="s">
        <v>3</v>
      </c>
      <c r="GV349" s="2">
        <f t="shared" si="394"/>
        <v>0</v>
      </c>
      <c r="GW349" s="2">
        <v>1</v>
      </c>
      <c r="GX349" s="2">
        <f t="shared" si="395"/>
        <v>0</v>
      </c>
      <c r="GY349" s="2"/>
      <c r="GZ349" s="2"/>
      <c r="HA349" s="2">
        <v>0</v>
      </c>
      <c r="HB349" s="2">
        <v>0</v>
      </c>
      <c r="HC349" s="2">
        <f t="shared" si="396"/>
        <v>0</v>
      </c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>
        <v>0</v>
      </c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x14ac:dyDescent="0.2">
      <c r="A350">
        <v>18</v>
      </c>
      <c r="B350">
        <v>1</v>
      </c>
      <c r="C350">
        <v>722</v>
      </c>
      <c r="E350" t="s">
        <v>87</v>
      </c>
      <c r="F350" t="s">
        <v>328</v>
      </c>
      <c r="G350" t="s">
        <v>329</v>
      </c>
      <c r="H350" t="s">
        <v>91</v>
      </c>
      <c r="I350">
        <f>I348*J350</f>
        <v>32</v>
      </c>
      <c r="J350">
        <v>10.342598577892696</v>
      </c>
      <c r="O350">
        <f t="shared" si="361"/>
        <v>33344</v>
      </c>
      <c r="P350">
        <f t="shared" si="362"/>
        <v>33344</v>
      </c>
      <c r="Q350">
        <f t="shared" si="363"/>
        <v>0</v>
      </c>
      <c r="R350">
        <f t="shared" si="364"/>
        <v>0</v>
      </c>
      <c r="S350">
        <f t="shared" si="365"/>
        <v>0</v>
      </c>
      <c r="T350">
        <f t="shared" si="366"/>
        <v>0</v>
      </c>
      <c r="U350">
        <f t="shared" si="367"/>
        <v>0</v>
      </c>
      <c r="V350">
        <f t="shared" si="368"/>
        <v>0</v>
      </c>
      <c r="W350">
        <f t="shared" si="369"/>
        <v>34.880000000000003</v>
      </c>
      <c r="X350">
        <f t="shared" si="370"/>
        <v>0</v>
      </c>
      <c r="Y350">
        <f t="shared" si="371"/>
        <v>0</v>
      </c>
      <c r="AA350">
        <v>42244845</v>
      </c>
      <c r="AB350">
        <f t="shared" si="372"/>
        <v>1042</v>
      </c>
      <c r="AC350">
        <f t="shared" si="397"/>
        <v>1042</v>
      </c>
      <c r="AD350">
        <f>ROUND((((ET350)-(EU350))+AE350),6)</f>
        <v>0</v>
      </c>
      <c r="AE350">
        <f>ROUND((EU350),6)</f>
        <v>0</v>
      </c>
      <c r="AF350">
        <f>ROUND((EV350),6)</f>
        <v>0</v>
      </c>
      <c r="AG350">
        <f t="shared" si="374"/>
        <v>0</v>
      </c>
      <c r="AH350">
        <f t="shared" si="405"/>
        <v>0</v>
      </c>
      <c r="AI350">
        <f t="shared" si="405"/>
        <v>0</v>
      </c>
      <c r="AJ350">
        <f t="shared" si="376"/>
        <v>1.0900000000000001</v>
      </c>
      <c r="AK350">
        <v>1042</v>
      </c>
      <c r="AL350">
        <v>1042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1.0900000000000001</v>
      </c>
      <c r="AT350">
        <v>142</v>
      </c>
      <c r="AU350">
        <v>95</v>
      </c>
      <c r="AV350">
        <v>1</v>
      </c>
      <c r="AW350">
        <v>1</v>
      </c>
      <c r="AZ350">
        <v>1</v>
      </c>
      <c r="BA350">
        <v>1</v>
      </c>
      <c r="BB350">
        <v>1</v>
      </c>
      <c r="BC350">
        <v>1</v>
      </c>
      <c r="BD350" t="s">
        <v>3</v>
      </c>
      <c r="BE350" t="s">
        <v>3</v>
      </c>
      <c r="BF350" t="s">
        <v>3</v>
      </c>
      <c r="BG350" t="s">
        <v>3</v>
      </c>
      <c r="BH350">
        <v>3</v>
      </c>
      <c r="BI350">
        <v>1</v>
      </c>
      <c r="BJ350" t="s">
        <v>126</v>
      </c>
      <c r="BM350">
        <v>27001</v>
      </c>
      <c r="BN350">
        <v>0</v>
      </c>
      <c r="BO350" t="s">
        <v>124</v>
      </c>
      <c r="BP350">
        <v>1</v>
      </c>
      <c r="BQ350">
        <v>2</v>
      </c>
      <c r="BR350">
        <v>0</v>
      </c>
      <c r="BS350">
        <v>1</v>
      </c>
      <c r="BT350">
        <v>1</v>
      </c>
      <c r="BU350">
        <v>1</v>
      </c>
      <c r="BV350">
        <v>1</v>
      </c>
      <c r="BW350">
        <v>1</v>
      </c>
      <c r="BX350">
        <v>1</v>
      </c>
      <c r="BY350" t="s">
        <v>3</v>
      </c>
      <c r="BZ350">
        <v>142</v>
      </c>
      <c r="CA350">
        <v>95</v>
      </c>
      <c r="CE350">
        <v>0</v>
      </c>
      <c r="CF350">
        <v>0</v>
      </c>
      <c r="CG350">
        <v>0</v>
      </c>
      <c r="CM350">
        <v>0</v>
      </c>
      <c r="CN350" t="s">
        <v>3</v>
      </c>
      <c r="CO350">
        <v>0</v>
      </c>
      <c r="CP350">
        <f t="shared" si="377"/>
        <v>33344</v>
      </c>
      <c r="CQ350">
        <f t="shared" si="378"/>
        <v>1042</v>
      </c>
      <c r="CR350">
        <f t="shared" si="379"/>
        <v>0</v>
      </c>
      <c r="CS350">
        <f t="shared" si="380"/>
        <v>0</v>
      </c>
      <c r="CT350">
        <f t="shared" si="381"/>
        <v>0</v>
      </c>
      <c r="CU350">
        <f t="shared" si="382"/>
        <v>0</v>
      </c>
      <c r="CV350">
        <f t="shared" si="383"/>
        <v>0</v>
      </c>
      <c r="CW350">
        <f t="shared" si="384"/>
        <v>0</v>
      </c>
      <c r="CX350">
        <f t="shared" si="385"/>
        <v>1.0900000000000001</v>
      </c>
      <c r="CY350">
        <f t="shared" si="386"/>
        <v>0</v>
      </c>
      <c r="CZ350">
        <f t="shared" si="387"/>
        <v>0</v>
      </c>
      <c r="DC350" t="s">
        <v>3</v>
      </c>
      <c r="DD350" t="s">
        <v>3</v>
      </c>
      <c r="DE350" t="s">
        <v>3</v>
      </c>
      <c r="DF350" t="s">
        <v>3</v>
      </c>
      <c r="DG350" t="s">
        <v>3</v>
      </c>
      <c r="DH350" t="s">
        <v>3</v>
      </c>
      <c r="DI350" t="s">
        <v>3</v>
      </c>
      <c r="DJ350" t="s">
        <v>3</v>
      </c>
      <c r="DK350" t="s">
        <v>3</v>
      </c>
      <c r="DL350" t="s">
        <v>3</v>
      </c>
      <c r="DM350" t="s">
        <v>3</v>
      </c>
      <c r="DN350">
        <v>0</v>
      </c>
      <c r="DO350">
        <v>0</v>
      </c>
      <c r="DP350">
        <v>1</v>
      </c>
      <c r="DQ350">
        <v>1</v>
      </c>
      <c r="DU350">
        <v>1005</v>
      </c>
      <c r="DV350" t="s">
        <v>91</v>
      </c>
      <c r="DW350" t="s">
        <v>91</v>
      </c>
      <c r="DX350">
        <v>1</v>
      </c>
      <c r="EE350">
        <v>42018692</v>
      </c>
      <c r="EF350">
        <v>2</v>
      </c>
      <c r="EG350" t="s">
        <v>35</v>
      </c>
      <c r="EH350">
        <v>0</v>
      </c>
      <c r="EI350" t="s">
        <v>3</v>
      </c>
      <c r="EJ350">
        <v>1</v>
      </c>
      <c r="EK350">
        <v>27001</v>
      </c>
      <c r="EL350" t="s">
        <v>121</v>
      </c>
      <c r="EM350" t="s">
        <v>122</v>
      </c>
      <c r="EO350" t="s">
        <v>3</v>
      </c>
      <c r="EQ350">
        <v>0</v>
      </c>
      <c r="ER350">
        <v>1042</v>
      </c>
      <c r="ES350">
        <v>1042</v>
      </c>
      <c r="ET350">
        <v>0</v>
      </c>
      <c r="EU350">
        <v>0</v>
      </c>
      <c r="EV350">
        <v>0</v>
      </c>
      <c r="EW350">
        <v>0</v>
      </c>
      <c r="EX350">
        <v>0</v>
      </c>
      <c r="FQ350">
        <v>0</v>
      </c>
      <c r="FR350">
        <f t="shared" si="388"/>
        <v>0</v>
      </c>
      <c r="FS350">
        <v>0</v>
      </c>
      <c r="FX350">
        <v>142</v>
      </c>
      <c r="FY350">
        <v>95</v>
      </c>
      <c r="GA350" t="s">
        <v>330</v>
      </c>
      <c r="GD350">
        <v>1</v>
      </c>
      <c r="GF350">
        <v>1758218088</v>
      </c>
      <c r="GG350">
        <v>2</v>
      </c>
      <c r="GH350">
        <v>0</v>
      </c>
      <c r="GI350">
        <v>2</v>
      </c>
      <c r="GJ350">
        <v>0</v>
      </c>
      <c r="GK350">
        <v>0</v>
      </c>
      <c r="GL350">
        <f t="shared" si="389"/>
        <v>0</v>
      </c>
      <c r="GM350">
        <f t="shared" si="390"/>
        <v>33344</v>
      </c>
      <c r="GN350">
        <f t="shared" si="391"/>
        <v>33344</v>
      </c>
      <c r="GO350">
        <f t="shared" si="392"/>
        <v>0</v>
      </c>
      <c r="GP350">
        <f t="shared" si="393"/>
        <v>0</v>
      </c>
      <c r="GR350">
        <v>0</v>
      </c>
      <c r="GS350">
        <v>4</v>
      </c>
      <c r="GT350">
        <v>0</v>
      </c>
      <c r="GU350" t="s">
        <v>3</v>
      </c>
      <c r="GV350">
        <f t="shared" si="394"/>
        <v>0</v>
      </c>
      <c r="GW350">
        <v>1</v>
      </c>
      <c r="GX350">
        <f t="shared" si="395"/>
        <v>0</v>
      </c>
      <c r="HA350">
        <v>0</v>
      </c>
      <c r="HB350">
        <v>0</v>
      </c>
      <c r="HC350">
        <f t="shared" si="396"/>
        <v>0</v>
      </c>
      <c r="IK350">
        <v>0</v>
      </c>
    </row>
    <row r="351" spans="1:255" x14ac:dyDescent="0.2">
      <c r="A351" s="2">
        <v>17</v>
      </c>
      <c r="B351" s="2">
        <v>1</v>
      </c>
      <c r="C351" s="2">
        <f>ROW(SmtRes!A724)</f>
        <v>724</v>
      </c>
      <c r="D351" s="2">
        <f>ROW(EtalonRes!A648)</f>
        <v>648</v>
      </c>
      <c r="E351" s="2" t="s">
        <v>97</v>
      </c>
      <c r="F351" s="2" t="s">
        <v>331</v>
      </c>
      <c r="G351" s="2" t="s">
        <v>332</v>
      </c>
      <c r="H351" s="2" t="s">
        <v>333</v>
      </c>
      <c r="I351" s="2">
        <v>0</v>
      </c>
      <c r="J351" s="2">
        <v>0</v>
      </c>
      <c r="K351" s="2"/>
      <c r="L351" s="2"/>
      <c r="M351" s="2"/>
      <c r="N351" s="2"/>
      <c r="O351" s="2">
        <f t="shared" si="361"/>
        <v>0</v>
      </c>
      <c r="P351" s="2">
        <f t="shared" si="362"/>
        <v>0</v>
      </c>
      <c r="Q351" s="2">
        <f t="shared" si="363"/>
        <v>0</v>
      </c>
      <c r="R351" s="2">
        <f t="shared" si="364"/>
        <v>0</v>
      </c>
      <c r="S351" s="2">
        <f t="shared" si="365"/>
        <v>0</v>
      </c>
      <c r="T351" s="2">
        <f t="shared" si="366"/>
        <v>0</v>
      </c>
      <c r="U351" s="2">
        <f t="shared" si="367"/>
        <v>0</v>
      </c>
      <c r="V351" s="2">
        <f t="shared" si="368"/>
        <v>0</v>
      </c>
      <c r="W351" s="2">
        <f t="shared" si="369"/>
        <v>0</v>
      </c>
      <c r="X351" s="2">
        <f t="shared" si="370"/>
        <v>0</v>
      </c>
      <c r="Y351" s="2">
        <f t="shared" si="371"/>
        <v>0</v>
      </c>
      <c r="Z351" s="2"/>
      <c r="AA351" s="2">
        <v>42244862</v>
      </c>
      <c r="AB351" s="2">
        <f t="shared" si="372"/>
        <v>4.2699999999999996</v>
      </c>
      <c r="AC351" s="2">
        <f t="shared" si="397"/>
        <v>0</v>
      </c>
      <c r="AD351" s="2">
        <f>ROUND(((ET351)+ROUND(((EU351)*1.6),2)),6)</f>
        <v>4.2699999999999996</v>
      </c>
      <c r="AE351" s="2">
        <f>ROUND(((EU351)+ROUND(((EU351)*1.6),2)),6)</f>
        <v>1.01</v>
      </c>
      <c r="AF351" s="2">
        <f>ROUND(((EV351)+ROUND(((EV351)*1.6),2)),6)</f>
        <v>0</v>
      </c>
      <c r="AG351" s="2">
        <f t="shared" si="374"/>
        <v>0</v>
      </c>
      <c r="AH351" s="2">
        <f t="shared" si="405"/>
        <v>0</v>
      </c>
      <c r="AI351" s="2">
        <f t="shared" si="405"/>
        <v>2.9000000000000001E-2</v>
      </c>
      <c r="AJ351" s="2">
        <f t="shared" si="376"/>
        <v>0</v>
      </c>
      <c r="AK351" s="2">
        <v>4.2699999999999996</v>
      </c>
      <c r="AL351" s="2">
        <v>0</v>
      </c>
      <c r="AM351" s="2">
        <v>3.65</v>
      </c>
      <c r="AN351" s="2">
        <v>0.39</v>
      </c>
      <c r="AO351" s="2">
        <v>0</v>
      </c>
      <c r="AP351" s="2">
        <v>0</v>
      </c>
      <c r="AQ351" s="2">
        <v>0</v>
      </c>
      <c r="AR351" s="2">
        <v>2.9000000000000001E-2</v>
      </c>
      <c r="AS351" s="2">
        <v>0</v>
      </c>
      <c r="AT351" s="2">
        <v>0</v>
      </c>
      <c r="AU351" s="2">
        <v>0</v>
      </c>
      <c r="AV351" s="2">
        <v>1</v>
      </c>
      <c r="AW351" s="2">
        <v>1</v>
      </c>
      <c r="AX351" s="2"/>
      <c r="AY351" s="2"/>
      <c r="AZ351" s="2">
        <v>1</v>
      </c>
      <c r="BA351" s="2">
        <v>11.74</v>
      </c>
      <c r="BB351" s="2">
        <v>11.74</v>
      </c>
      <c r="BC351" s="2">
        <v>1</v>
      </c>
      <c r="BD351" s="2" t="s">
        <v>3</v>
      </c>
      <c r="BE351" s="2" t="s">
        <v>3</v>
      </c>
      <c r="BF351" s="2" t="s">
        <v>3</v>
      </c>
      <c r="BG351" s="2" t="s">
        <v>3</v>
      </c>
      <c r="BH351" s="2">
        <v>0</v>
      </c>
      <c r="BI351" s="2">
        <v>1</v>
      </c>
      <c r="BJ351" s="2" t="s">
        <v>334</v>
      </c>
      <c r="BK351" s="2"/>
      <c r="BL351" s="2"/>
      <c r="BM351" s="2">
        <v>700004</v>
      </c>
      <c r="BN351" s="2">
        <v>0</v>
      </c>
      <c r="BO351" s="2" t="s">
        <v>331</v>
      </c>
      <c r="BP351" s="2">
        <v>1</v>
      </c>
      <c r="BQ351" s="2">
        <v>19</v>
      </c>
      <c r="BR351" s="2">
        <v>0</v>
      </c>
      <c r="BS351" s="2">
        <v>11.74</v>
      </c>
      <c r="BT351" s="2">
        <v>1</v>
      </c>
      <c r="BU351" s="2">
        <v>1</v>
      </c>
      <c r="BV351" s="2">
        <v>1</v>
      </c>
      <c r="BW351" s="2">
        <v>1</v>
      </c>
      <c r="BX351" s="2">
        <v>1</v>
      </c>
      <c r="BY351" s="2" t="s">
        <v>3</v>
      </c>
      <c r="BZ351" s="2">
        <v>0</v>
      </c>
      <c r="CA351" s="2">
        <v>0</v>
      </c>
      <c r="CB351" s="2"/>
      <c r="CC351" s="2"/>
      <c r="CD351" s="2"/>
      <c r="CE351" s="2">
        <v>0</v>
      </c>
      <c r="CF351" s="2">
        <v>0</v>
      </c>
      <c r="CG351" s="2">
        <v>0</v>
      </c>
      <c r="CH351" s="2"/>
      <c r="CI351" s="2"/>
      <c r="CJ351" s="2"/>
      <c r="CK351" s="2"/>
      <c r="CL351" s="2"/>
      <c r="CM351" s="2">
        <v>0</v>
      </c>
      <c r="CN351" s="2" t="s">
        <v>3</v>
      </c>
      <c r="CO351" s="2">
        <v>0</v>
      </c>
      <c r="CP351" s="2">
        <f t="shared" si="377"/>
        <v>0</v>
      </c>
      <c r="CQ351" s="2">
        <f t="shared" si="378"/>
        <v>0</v>
      </c>
      <c r="CR351" s="2">
        <f t="shared" si="379"/>
        <v>50.129799999999996</v>
      </c>
      <c r="CS351" s="2">
        <f t="shared" si="380"/>
        <v>11.8574</v>
      </c>
      <c r="CT351" s="2">
        <f t="shared" si="381"/>
        <v>0</v>
      </c>
      <c r="CU351" s="2">
        <f t="shared" si="382"/>
        <v>0</v>
      </c>
      <c r="CV351" s="2">
        <f t="shared" si="383"/>
        <v>0</v>
      </c>
      <c r="CW351" s="2">
        <f t="shared" si="384"/>
        <v>2.9000000000000001E-2</v>
      </c>
      <c r="CX351" s="2">
        <f t="shared" si="385"/>
        <v>0</v>
      </c>
      <c r="CY351" s="2">
        <f t="shared" si="386"/>
        <v>0</v>
      </c>
      <c r="CZ351" s="2">
        <f t="shared" si="387"/>
        <v>0</v>
      </c>
      <c r="DA351" s="2"/>
      <c r="DB351" s="2"/>
      <c r="DC351" s="2" t="s">
        <v>3</v>
      </c>
      <c r="DD351" s="2" t="s">
        <v>3</v>
      </c>
      <c r="DE351" s="2" t="s">
        <v>3</v>
      </c>
      <c r="DF351" s="2" t="s">
        <v>3</v>
      </c>
      <c r="DG351" s="2" t="s">
        <v>3</v>
      </c>
      <c r="DH351" s="2" t="s">
        <v>3</v>
      </c>
      <c r="DI351" s="2" t="s">
        <v>3</v>
      </c>
      <c r="DJ351" s="2" t="s">
        <v>3</v>
      </c>
      <c r="DK351" s="2" t="s">
        <v>3</v>
      </c>
      <c r="DL351" s="2" t="s">
        <v>3</v>
      </c>
      <c r="DM351" s="2" t="s">
        <v>3</v>
      </c>
      <c r="DN351" s="2">
        <v>0</v>
      </c>
      <c r="DO351" s="2">
        <v>0</v>
      </c>
      <c r="DP351" s="2">
        <v>1</v>
      </c>
      <c r="DQ351" s="2">
        <v>1</v>
      </c>
      <c r="DR351" s="2"/>
      <c r="DS351" s="2"/>
      <c r="DT351" s="2"/>
      <c r="DU351" s="2">
        <v>1013</v>
      </c>
      <c r="DV351" s="2" t="s">
        <v>333</v>
      </c>
      <c r="DW351" s="2" t="s">
        <v>333</v>
      </c>
      <c r="DX351" s="2">
        <v>1</v>
      </c>
      <c r="DY351" s="2"/>
      <c r="DZ351" s="2"/>
      <c r="EA351" s="2"/>
      <c r="EB351" s="2"/>
      <c r="EC351" s="2"/>
      <c r="ED351" s="2"/>
      <c r="EE351" s="2">
        <v>42018839</v>
      </c>
      <c r="EF351" s="2">
        <v>19</v>
      </c>
      <c r="EG351" s="2" t="s">
        <v>335</v>
      </c>
      <c r="EH351" s="2">
        <v>0</v>
      </c>
      <c r="EI351" s="2" t="s">
        <v>3</v>
      </c>
      <c r="EJ351" s="2">
        <v>1</v>
      </c>
      <c r="EK351" s="2">
        <v>700004</v>
      </c>
      <c r="EL351" s="2" t="s">
        <v>336</v>
      </c>
      <c r="EM351" s="2" t="s">
        <v>337</v>
      </c>
      <c r="EN351" s="2"/>
      <c r="EO351" s="2" t="s">
        <v>3</v>
      </c>
      <c r="EP351" s="2"/>
      <c r="EQ351" s="2">
        <v>0</v>
      </c>
      <c r="ER351" s="2">
        <v>4.2699999999999996</v>
      </c>
      <c r="ES351" s="2">
        <v>0</v>
      </c>
      <c r="ET351" s="2">
        <v>3.65</v>
      </c>
      <c r="EU351" s="2">
        <v>0.39</v>
      </c>
      <c r="EV351" s="2">
        <v>0</v>
      </c>
      <c r="EW351" s="2">
        <v>0</v>
      </c>
      <c r="EX351" s="2">
        <v>2.9000000000000001E-2</v>
      </c>
      <c r="EY351" s="2">
        <v>0</v>
      </c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>
        <v>0</v>
      </c>
      <c r="FR351" s="2">
        <f t="shared" si="388"/>
        <v>0</v>
      </c>
      <c r="FS351" s="2">
        <v>0</v>
      </c>
      <c r="FT351" s="2"/>
      <c r="FU351" s="2"/>
      <c r="FV351" s="2"/>
      <c r="FW351" s="2"/>
      <c r="FX351" s="2">
        <v>0</v>
      </c>
      <c r="FY351" s="2">
        <v>0</v>
      </c>
      <c r="FZ351" s="2"/>
      <c r="GA351" s="2" t="s">
        <v>3</v>
      </c>
      <c r="GB351" s="2"/>
      <c r="GC351" s="2"/>
      <c r="GD351" s="2">
        <v>1</v>
      </c>
      <c r="GE351" s="2"/>
      <c r="GF351" s="2">
        <v>2112576718</v>
      </c>
      <c r="GG351" s="2">
        <v>2</v>
      </c>
      <c r="GH351" s="2">
        <v>1</v>
      </c>
      <c r="GI351" s="2">
        <v>2</v>
      </c>
      <c r="GJ351" s="2">
        <v>0</v>
      </c>
      <c r="GK351" s="2">
        <v>0</v>
      </c>
      <c r="GL351" s="2">
        <f t="shared" si="389"/>
        <v>0</v>
      </c>
      <c r="GM351" s="2">
        <f t="shared" si="390"/>
        <v>0</v>
      </c>
      <c r="GN351" s="2">
        <f t="shared" si="391"/>
        <v>0</v>
      </c>
      <c r="GO351" s="2">
        <f t="shared" si="392"/>
        <v>0</v>
      </c>
      <c r="GP351" s="2">
        <f t="shared" si="393"/>
        <v>0</v>
      </c>
      <c r="GQ351" s="2"/>
      <c r="GR351" s="2">
        <v>0</v>
      </c>
      <c r="GS351" s="2">
        <v>3</v>
      </c>
      <c r="GT351" s="2">
        <v>0</v>
      </c>
      <c r="GU351" s="2" t="s">
        <v>3</v>
      </c>
      <c r="GV351" s="2">
        <f t="shared" si="394"/>
        <v>0</v>
      </c>
      <c r="GW351" s="2">
        <v>1</v>
      </c>
      <c r="GX351" s="2">
        <f t="shared" si="395"/>
        <v>0</v>
      </c>
      <c r="GY351" s="2"/>
      <c r="GZ351" s="2"/>
      <c r="HA351" s="2">
        <v>0</v>
      </c>
      <c r="HB351" s="2">
        <v>0</v>
      </c>
      <c r="HC351" s="2">
        <f t="shared" si="396"/>
        <v>0</v>
      </c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>
        <v>0</v>
      </c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x14ac:dyDescent="0.2">
      <c r="A352">
        <v>17</v>
      </c>
      <c r="B352">
        <v>1</v>
      </c>
      <c r="C352">
        <f>ROW(SmtRes!A726)</f>
        <v>726</v>
      </c>
      <c r="D352">
        <f>ROW(EtalonRes!A650)</f>
        <v>650</v>
      </c>
      <c r="E352" t="s">
        <v>97</v>
      </c>
      <c r="F352" t="s">
        <v>331</v>
      </c>
      <c r="G352" t="s">
        <v>332</v>
      </c>
      <c r="H352" t="s">
        <v>333</v>
      </c>
      <c r="I352">
        <v>0</v>
      </c>
      <c r="J352">
        <v>0</v>
      </c>
      <c r="O352">
        <f t="shared" si="361"/>
        <v>0</v>
      </c>
      <c r="P352">
        <f t="shared" si="362"/>
        <v>0</v>
      </c>
      <c r="Q352">
        <f t="shared" si="363"/>
        <v>0</v>
      </c>
      <c r="R352">
        <f t="shared" si="364"/>
        <v>0</v>
      </c>
      <c r="S352">
        <f t="shared" si="365"/>
        <v>0</v>
      </c>
      <c r="T352">
        <f t="shared" si="366"/>
        <v>0</v>
      </c>
      <c r="U352">
        <f t="shared" si="367"/>
        <v>0</v>
      </c>
      <c r="V352">
        <f t="shared" si="368"/>
        <v>0</v>
      </c>
      <c r="W352">
        <f t="shared" si="369"/>
        <v>0</v>
      </c>
      <c r="X352">
        <f t="shared" si="370"/>
        <v>0</v>
      </c>
      <c r="Y352">
        <f t="shared" si="371"/>
        <v>0</v>
      </c>
      <c r="AA352">
        <v>42244845</v>
      </c>
      <c r="AB352">
        <f t="shared" si="372"/>
        <v>4.2699999999999996</v>
      </c>
      <c r="AC352">
        <f t="shared" si="397"/>
        <v>0</v>
      </c>
      <c r="AD352">
        <f>ROUND(((ET352)+ROUND(((EU352)*1.6),2)),6)</f>
        <v>4.2699999999999996</v>
      </c>
      <c r="AE352">
        <f>ROUND(((EU352)+ROUND(((EU352)*1.6),2)),6)</f>
        <v>1.01</v>
      </c>
      <c r="AF352">
        <f>ROUND(((EV352)+ROUND(((EV352)*1.6),2)),6)</f>
        <v>0</v>
      </c>
      <c r="AG352">
        <f t="shared" si="374"/>
        <v>0</v>
      </c>
      <c r="AH352">
        <f t="shared" si="405"/>
        <v>0</v>
      </c>
      <c r="AI352">
        <f t="shared" si="405"/>
        <v>2.9000000000000001E-2</v>
      </c>
      <c r="AJ352">
        <f t="shared" si="376"/>
        <v>0</v>
      </c>
      <c r="AK352">
        <v>4.2699999999999996</v>
      </c>
      <c r="AL352">
        <v>0</v>
      </c>
      <c r="AM352">
        <v>3.65</v>
      </c>
      <c r="AN352">
        <v>0.39</v>
      </c>
      <c r="AO352">
        <v>0</v>
      </c>
      <c r="AP352">
        <v>0</v>
      </c>
      <c r="AQ352">
        <v>0</v>
      </c>
      <c r="AR352">
        <v>2.9000000000000001E-2</v>
      </c>
      <c r="AS352">
        <v>0</v>
      </c>
      <c r="AT352">
        <v>0</v>
      </c>
      <c r="AU352">
        <v>0</v>
      </c>
      <c r="AV352">
        <v>1</v>
      </c>
      <c r="AW352">
        <v>1</v>
      </c>
      <c r="AZ352">
        <v>1</v>
      </c>
      <c r="BA352">
        <v>12.57</v>
      </c>
      <c r="BB352">
        <v>12.57</v>
      </c>
      <c r="BC352">
        <v>1</v>
      </c>
      <c r="BD352" t="s">
        <v>3</v>
      </c>
      <c r="BE352" t="s">
        <v>3</v>
      </c>
      <c r="BF352" t="s">
        <v>3</v>
      </c>
      <c r="BG352" t="s">
        <v>3</v>
      </c>
      <c r="BH352">
        <v>0</v>
      </c>
      <c r="BI352">
        <v>1</v>
      </c>
      <c r="BJ352" t="s">
        <v>334</v>
      </c>
      <c r="BM352">
        <v>700004</v>
      </c>
      <c r="BN352">
        <v>0</v>
      </c>
      <c r="BO352" t="s">
        <v>331</v>
      </c>
      <c r="BP352">
        <v>1</v>
      </c>
      <c r="BQ352">
        <v>19</v>
      </c>
      <c r="BR352">
        <v>0</v>
      </c>
      <c r="BS352">
        <v>12.57</v>
      </c>
      <c r="BT352">
        <v>1</v>
      </c>
      <c r="BU352">
        <v>1</v>
      </c>
      <c r="BV352">
        <v>1</v>
      </c>
      <c r="BW352">
        <v>1</v>
      </c>
      <c r="BX352">
        <v>1</v>
      </c>
      <c r="BY352" t="s">
        <v>3</v>
      </c>
      <c r="BZ352">
        <v>0</v>
      </c>
      <c r="CA352">
        <v>0</v>
      </c>
      <c r="CE352">
        <v>0</v>
      </c>
      <c r="CF352">
        <v>0</v>
      </c>
      <c r="CG352">
        <v>0</v>
      </c>
      <c r="CM352">
        <v>0</v>
      </c>
      <c r="CN352" t="s">
        <v>3</v>
      </c>
      <c r="CO352">
        <v>0</v>
      </c>
      <c r="CP352">
        <f t="shared" si="377"/>
        <v>0</v>
      </c>
      <c r="CQ352">
        <f t="shared" si="378"/>
        <v>0</v>
      </c>
      <c r="CR352">
        <f t="shared" si="379"/>
        <v>53.673899999999996</v>
      </c>
      <c r="CS352">
        <f t="shared" si="380"/>
        <v>12.6957</v>
      </c>
      <c r="CT352">
        <f t="shared" si="381"/>
        <v>0</v>
      </c>
      <c r="CU352">
        <f t="shared" si="382"/>
        <v>0</v>
      </c>
      <c r="CV352">
        <f t="shared" si="383"/>
        <v>0</v>
      </c>
      <c r="CW352">
        <f t="shared" si="384"/>
        <v>2.9000000000000001E-2</v>
      </c>
      <c r="CX352">
        <f t="shared" si="385"/>
        <v>0</v>
      </c>
      <c r="CY352">
        <f t="shared" si="386"/>
        <v>0</v>
      </c>
      <c r="CZ352">
        <f t="shared" si="387"/>
        <v>0</v>
      </c>
      <c r="DC352" t="s">
        <v>3</v>
      </c>
      <c r="DD352" t="s">
        <v>3</v>
      </c>
      <c r="DE352" t="s">
        <v>3</v>
      </c>
      <c r="DF352" t="s">
        <v>3</v>
      </c>
      <c r="DG352" t="s">
        <v>3</v>
      </c>
      <c r="DH352" t="s">
        <v>3</v>
      </c>
      <c r="DI352" t="s">
        <v>3</v>
      </c>
      <c r="DJ352" t="s">
        <v>3</v>
      </c>
      <c r="DK352" t="s">
        <v>3</v>
      </c>
      <c r="DL352" t="s">
        <v>3</v>
      </c>
      <c r="DM352" t="s">
        <v>3</v>
      </c>
      <c r="DN352">
        <v>0</v>
      </c>
      <c r="DO352">
        <v>0</v>
      </c>
      <c r="DP352">
        <v>1</v>
      </c>
      <c r="DQ352">
        <v>1</v>
      </c>
      <c r="DU352">
        <v>1013</v>
      </c>
      <c r="DV352" t="s">
        <v>333</v>
      </c>
      <c r="DW352" t="s">
        <v>333</v>
      </c>
      <c r="DX352">
        <v>1</v>
      </c>
      <c r="EE352">
        <v>42018839</v>
      </c>
      <c r="EF352">
        <v>19</v>
      </c>
      <c r="EG352" t="s">
        <v>335</v>
      </c>
      <c r="EH352">
        <v>0</v>
      </c>
      <c r="EI352" t="s">
        <v>3</v>
      </c>
      <c r="EJ352">
        <v>1</v>
      </c>
      <c r="EK352">
        <v>700004</v>
      </c>
      <c r="EL352" t="s">
        <v>336</v>
      </c>
      <c r="EM352" t="s">
        <v>337</v>
      </c>
      <c r="EO352" t="s">
        <v>3</v>
      </c>
      <c r="EQ352">
        <v>0</v>
      </c>
      <c r="ER352">
        <v>4.2699999999999996</v>
      </c>
      <c r="ES352">
        <v>0</v>
      </c>
      <c r="ET352">
        <v>3.65</v>
      </c>
      <c r="EU352">
        <v>0.39</v>
      </c>
      <c r="EV352">
        <v>0</v>
      </c>
      <c r="EW352">
        <v>0</v>
      </c>
      <c r="EX352">
        <v>2.9000000000000001E-2</v>
      </c>
      <c r="EY352">
        <v>0</v>
      </c>
      <c r="FQ352">
        <v>0</v>
      </c>
      <c r="FR352">
        <f t="shared" si="388"/>
        <v>0</v>
      </c>
      <c r="FS352">
        <v>0</v>
      </c>
      <c r="FX352">
        <v>0</v>
      </c>
      <c r="FY352">
        <v>0</v>
      </c>
      <c r="GA352" t="s">
        <v>3</v>
      </c>
      <c r="GD352">
        <v>1</v>
      </c>
      <c r="GF352">
        <v>2112576718</v>
      </c>
      <c r="GG352">
        <v>2</v>
      </c>
      <c r="GH352">
        <v>1</v>
      </c>
      <c r="GI352">
        <v>2</v>
      </c>
      <c r="GJ352">
        <v>0</v>
      </c>
      <c r="GK352">
        <v>0</v>
      </c>
      <c r="GL352">
        <f t="shared" si="389"/>
        <v>0</v>
      </c>
      <c r="GM352">
        <f t="shared" si="390"/>
        <v>0</v>
      </c>
      <c r="GN352">
        <f t="shared" si="391"/>
        <v>0</v>
      </c>
      <c r="GO352">
        <f t="shared" si="392"/>
        <v>0</v>
      </c>
      <c r="GP352">
        <f t="shared" si="393"/>
        <v>0</v>
      </c>
      <c r="GR352">
        <v>0</v>
      </c>
      <c r="GS352">
        <v>3</v>
      </c>
      <c r="GT352">
        <v>0</v>
      </c>
      <c r="GU352" t="s">
        <v>3</v>
      </c>
      <c r="GV352">
        <f t="shared" si="394"/>
        <v>0</v>
      </c>
      <c r="GW352">
        <v>1</v>
      </c>
      <c r="GX352">
        <f t="shared" si="395"/>
        <v>0</v>
      </c>
      <c r="HA352">
        <v>0</v>
      </c>
      <c r="HB352">
        <v>0</v>
      </c>
      <c r="HC352">
        <f t="shared" si="396"/>
        <v>0</v>
      </c>
      <c r="IK352">
        <v>0</v>
      </c>
    </row>
    <row r="353" spans="1:255" x14ac:dyDescent="0.2">
      <c r="A353" s="2">
        <v>17</v>
      </c>
      <c r="B353" s="2">
        <v>1</v>
      </c>
      <c r="C353" s="2"/>
      <c r="D353" s="2"/>
      <c r="E353" s="2" t="s">
        <v>229</v>
      </c>
      <c r="F353" s="2" t="s">
        <v>338</v>
      </c>
      <c r="G353" s="2" t="s">
        <v>339</v>
      </c>
      <c r="H353" s="2" t="s">
        <v>289</v>
      </c>
      <c r="I353" s="2">
        <v>0</v>
      </c>
      <c r="J353" s="2">
        <v>0</v>
      </c>
      <c r="K353" s="2"/>
      <c r="L353" s="2"/>
      <c r="M353" s="2"/>
      <c r="N353" s="2"/>
      <c r="O353" s="2">
        <f t="shared" si="361"/>
        <v>0</v>
      </c>
      <c r="P353" s="2">
        <f t="shared" si="362"/>
        <v>0</v>
      </c>
      <c r="Q353" s="2">
        <f t="shared" si="363"/>
        <v>0</v>
      </c>
      <c r="R353" s="2">
        <f t="shared" si="364"/>
        <v>0</v>
      </c>
      <c r="S353" s="2">
        <f t="shared" si="365"/>
        <v>0</v>
      </c>
      <c r="T353" s="2">
        <f t="shared" si="366"/>
        <v>0</v>
      </c>
      <c r="U353" s="2">
        <f t="shared" si="367"/>
        <v>0</v>
      </c>
      <c r="V353" s="2">
        <f t="shared" si="368"/>
        <v>0</v>
      </c>
      <c r="W353" s="2">
        <f t="shared" si="369"/>
        <v>0</v>
      </c>
      <c r="X353" s="2">
        <f t="shared" si="370"/>
        <v>0</v>
      </c>
      <c r="Y353" s="2">
        <f t="shared" si="371"/>
        <v>0</v>
      </c>
      <c r="Z353" s="2"/>
      <c r="AA353" s="2">
        <v>42244862</v>
      </c>
      <c r="AB353" s="2">
        <f t="shared" si="372"/>
        <v>5000</v>
      </c>
      <c r="AC353" s="2">
        <f>ROUND(5000,6)</f>
        <v>5000</v>
      </c>
      <c r="AD353" s="2">
        <f>ROUND((((ET353)-(EU353))+AE353),6)</f>
        <v>0</v>
      </c>
      <c r="AE353" s="2">
        <f>ROUND((EU353),6)</f>
        <v>0</v>
      </c>
      <c r="AF353" s="2">
        <f>ROUND((EV353),6)</f>
        <v>0</v>
      </c>
      <c r="AG353" s="2">
        <f t="shared" si="374"/>
        <v>0</v>
      </c>
      <c r="AH353" s="2">
        <f t="shared" si="405"/>
        <v>0</v>
      </c>
      <c r="AI353" s="2">
        <f t="shared" si="405"/>
        <v>0</v>
      </c>
      <c r="AJ353" s="2">
        <f t="shared" si="376"/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1</v>
      </c>
      <c r="AW353" s="2">
        <v>1</v>
      </c>
      <c r="AX353" s="2"/>
      <c r="AY353" s="2"/>
      <c r="AZ353" s="2">
        <v>1</v>
      </c>
      <c r="BA353" s="2">
        <v>1</v>
      </c>
      <c r="BB353" s="2">
        <v>1</v>
      </c>
      <c r="BC353" s="2">
        <v>1</v>
      </c>
      <c r="BD353" s="2" t="s">
        <v>3</v>
      </c>
      <c r="BE353" s="2" t="s">
        <v>3</v>
      </c>
      <c r="BF353" s="2" t="s">
        <v>3</v>
      </c>
      <c r="BG353" s="2" t="s">
        <v>3</v>
      </c>
      <c r="BH353" s="2">
        <v>0</v>
      </c>
      <c r="BI353" s="2">
        <v>4</v>
      </c>
      <c r="BJ353" s="2" t="s">
        <v>3</v>
      </c>
      <c r="BK353" s="2"/>
      <c r="BL353" s="2"/>
      <c r="BM353" s="2">
        <v>0</v>
      </c>
      <c r="BN353" s="2">
        <v>0</v>
      </c>
      <c r="BO353" s="2" t="s">
        <v>3</v>
      </c>
      <c r="BP353" s="2">
        <v>0</v>
      </c>
      <c r="BQ353" s="2">
        <v>16</v>
      </c>
      <c r="BR353" s="2">
        <v>0</v>
      </c>
      <c r="BS353" s="2">
        <v>1</v>
      </c>
      <c r="BT353" s="2">
        <v>1</v>
      </c>
      <c r="BU353" s="2">
        <v>1</v>
      </c>
      <c r="BV353" s="2">
        <v>1</v>
      </c>
      <c r="BW353" s="2">
        <v>1</v>
      </c>
      <c r="BX353" s="2">
        <v>1</v>
      </c>
      <c r="BY353" s="2" t="s">
        <v>3</v>
      </c>
      <c r="BZ353" s="2">
        <v>0</v>
      </c>
      <c r="CA353" s="2">
        <v>0</v>
      </c>
      <c r="CB353" s="2"/>
      <c r="CC353" s="2"/>
      <c r="CD353" s="2"/>
      <c r="CE353" s="2">
        <v>0</v>
      </c>
      <c r="CF353" s="2">
        <v>0</v>
      </c>
      <c r="CG353" s="2">
        <v>0</v>
      </c>
      <c r="CH353" s="2"/>
      <c r="CI353" s="2"/>
      <c r="CJ353" s="2"/>
      <c r="CK353" s="2"/>
      <c r="CL353" s="2"/>
      <c r="CM353" s="2">
        <v>0</v>
      </c>
      <c r="CN353" s="2" t="s">
        <v>3</v>
      </c>
      <c r="CO353" s="2">
        <v>0</v>
      </c>
      <c r="CP353" s="2">
        <f t="shared" si="377"/>
        <v>0</v>
      </c>
      <c r="CQ353" s="2">
        <f t="shared" si="378"/>
        <v>5000</v>
      </c>
      <c r="CR353" s="2">
        <f t="shared" si="379"/>
        <v>0</v>
      </c>
      <c r="CS353" s="2">
        <f t="shared" si="380"/>
        <v>0</v>
      </c>
      <c r="CT353" s="2">
        <f t="shared" si="381"/>
        <v>0</v>
      </c>
      <c r="CU353" s="2">
        <f t="shared" si="382"/>
        <v>0</v>
      </c>
      <c r="CV353" s="2">
        <f t="shared" si="383"/>
        <v>0</v>
      </c>
      <c r="CW353" s="2">
        <f t="shared" si="384"/>
        <v>0</v>
      </c>
      <c r="CX353" s="2">
        <f t="shared" si="385"/>
        <v>0</v>
      </c>
      <c r="CY353" s="2">
        <f t="shared" si="386"/>
        <v>0</v>
      </c>
      <c r="CZ353" s="2">
        <f t="shared" si="387"/>
        <v>0</v>
      </c>
      <c r="DA353" s="2"/>
      <c r="DB353" s="2"/>
      <c r="DC353" s="2" t="s">
        <v>3</v>
      </c>
      <c r="DD353" s="2" t="s">
        <v>340</v>
      </c>
      <c r="DE353" s="2" t="s">
        <v>3</v>
      </c>
      <c r="DF353" s="2" t="s">
        <v>3</v>
      </c>
      <c r="DG353" s="2" t="s">
        <v>3</v>
      </c>
      <c r="DH353" s="2" t="s">
        <v>3</v>
      </c>
      <c r="DI353" s="2" t="s">
        <v>3</v>
      </c>
      <c r="DJ353" s="2" t="s">
        <v>3</v>
      </c>
      <c r="DK353" s="2" t="s">
        <v>3</v>
      </c>
      <c r="DL353" s="2" t="s">
        <v>3</v>
      </c>
      <c r="DM353" s="2" t="s">
        <v>3</v>
      </c>
      <c r="DN353" s="2">
        <v>0</v>
      </c>
      <c r="DO353" s="2">
        <v>0</v>
      </c>
      <c r="DP353" s="2">
        <v>1</v>
      </c>
      <c r="DQ353" s="2">
        <v>1</v>
      </c>
      <c r="DR353" s="2"/>
      <c r="DS353" s="2"/>
      <c r="DT353" s="2"/>
      <c r="DU353" s="2">
        <v>1010</v>
      </c>
      <c r="DV353" s="2" t="s">
        <v>289</v>
      </c>
      <c r="DW353" s="2" t="s">
        <v>289</v>
      </c>
      <c r="DX353" s="2">
        <v>1</v>
      </c>
      <c r="DY353" s="2"/>
      <c r="DZ353" s="2"/>
      <c r="EA353" s="2"/>
      <c r="EB353" s="2"/>
      <c r="EC353" s="2"/>
      <c r="ED353" s="2"/>
      <c r="EE353" s="2">
        <v>42018592</v>
      </c>
      <c r="EF353" s="2">
        <v>16</v>
      </c>
      <c r="EG353" s="2" t="s">
        <v>341</v>
      </c>
      <c r="EH353" s="2">
        <v>0</v>
      </c>
      <c r="EI353" s="2" t="s">
        <v>3</v>
      </c>
      <c r="EJ353" s="2">
        <v>4</v>
      </c>
      <c r="EK353" s="2">
        <v>0</v>
      </c>
      <c r="EL353" s="2" t="s">
        <v>342</v>
      </c>
      <c r="EM353" s="2" t="s">
        <v>343</v>
      </c>
      <c r="EN353" s="2"/>
      <c r="EO353" s="2" t="s">
        <v>3</v>
      </c>
      <c r="EP353" s="2"/>
      <c r="EQ353" s="2">
        <v>0</v>
      </c>
      <c r="ER353" s="2">
        <v>0</v>
      </c>
      <c r="ES353" s="2">
        <v>0</v>
      </c>
      <c r="ET353" s="2">
        <v>0</v>
      </c>
      <c r="EU353" s="2">
        <v>0</v>
      </c>
      <c r="EV353" s="2">
        <v>0</v>
      </c>
      <c r="EW353" s="2">
        <v>0</v>
      </c>
      <c r="EX353" s="2">
        <v>0</v>
      </c>
      <c r="EY353" s="2">
        <v>0</v>
      </c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>
        <v>0</v>
      </c>
      <c r="FR353" s="2">
        <f t="shared" si="388"/>
        <v>0</v>
      </c>
      <c r="FS353" s="2">
        <v>0</v>
      </c>
      <c r="FT353" s="2"/>
      <c r="FU353" s="2"/>
      <c r="FV353" s="2"/>
      <c r="FW353" s="2"/>
      <c r="FX353" s="2">
        <v>0</v>
      </c>
      <c r="FY353" s="2">
        <v>0</v>
      </c>
      <c r="FZ353" s="2"/>
      <c r="GA353" s="2" t="s">
        <v>3</v>
      </c>
      <c r="GB353" s="2"/>
      <c r="GC353" s="2"/>
      <c r="GD353" s="2">
        <v>1</v>
      </c>
      <c r="GE353" s="2"/>
      <c r="GF353" s="2">
        <v>-1488000167</v>
      </c>
      <c r="GG353" s="2">
        <v>2</v>
      </c>
      <c r="GH353" s="2">
        <v>0</v>
      </c>
      <c r="GI353" s="2">
        <v>-2</v>
      </c>
      <c r="GJ353" s="2">
        <v>0</v>
      </c>
      <c r="GK353" s="2">
        <v>0</v>
      </c>
      <c r="GL353" s="2">
        <f t="shared" si="389"/>
        <v>0</v>
      </c>
      <c r="GM353" s="2">
        <f t="shared" si="390"/>
        <v>0</v>
      </c>
      <c r="GN353" s="2">
        <f t="shared" si="391"/>
        <v>0</v>
      </c>
      <c r="GO353" s="2">
        <f t="shared" si="392"/>
        <v>0</v>
      </c>
      <c r="GP353" s="2">
        <f t="shared" si="393"/>
        <v>0</v>
      </c>
      <c r="GQ353" s="2"/>
      <c r="GR353" s="2">
        <v>0</v>
      </c>
      <c r="GS353" s="2">
        <v>3</v>
      </c>
      <c r="GT353" s="2">
        <v>0</v>
      </c>
      <c r="GU353" s="2" t="s">
        <v>3</v>
      </c>
      <c r="GV353" s="2">
        <f t="shared" si="394"/>
        <v>0</v>
      </c>
      <c r="GW353" s="2">
        <v>1</v>
      </c>
      <c r="GX353" s="2">
        <f t="shared" si="395"/>
        <v>0</v>
      </c>
      <c r="GY353" s="2"/>
      <c r="GZ353" s="2"/>
      <c r="HA353" s="2">
        <v>0</v>
      </c>
      <c r="HB353" s="2">
        <v>0</v>
      </c>
      <c r="HC353" s="2">
        <f t="shared" si="396"/>
        <v>0</v>
      </c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>
        <v>0</v>
      </c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x14ac:dyDescent="0.2">
      <c r="A354">
        <v>17</v>
      </c>
      <c r="B354">
        <v>1</v>
      </c>
      <c r="E354" t="s">
        <v>229</v>
      </c>
      <c r="F354" t="s">
        <v>338</v>
      </c>
      <c r="G354" t="s">
        <v>339</v>
      </c>
      <c r="H354" t="s">
        <v>289</v>
      </c>
      <c r="I354">
        <v>0</v>
      </c>
      <c r="J354">
        <v>0</v>
      </c>
      <c r="O354">
        <f t="shared" si="361"/>
        <v>0</v>
      </c>
      <c r="P354">
        <f t="shared" si="362"/>
        <v>0</v>
      </c>
      <c r="Q354">
        <f t="shared" si="363"/>
        <v>0</v>
      </c>
      <c r="R354">
        <f t="shared" si="364"/>
        <v>0</v>
      </c>
      <c r="S354">
        <f t="shared" si="365"/>
        <v>0</v>
      </c>
      <c r="T354">
        <f t="shared" si="366"/>
        <v>0</v>
      </c>
      <c r="U354">
        <f t="shared" si="367"/>
        <v>0</v>
      </c>
      <c r="V354">
        <f t="shared" si="368"/>
        <v>0</v>
      </c>
      <c r="W354">
        <f t="shared" si="369"/>
        <v>0</v>
      </c>
      <c r="X354">
        <f t="shared" si="370"/>
        <v>0</v>
      </c>
      <c r="Y354">
        <f t="shared" si="371"/>
        <v>0</v>
      </c>
      <c r="AA354">
        <v>42244845</v>
      </c>
      <c r="AB354">
        <f t="shared" si="372"/>
        <v>5000</v>
      </c>
      <c r="AC354">
        <f>ROUND(5000,6)</f>
        <v>5000</v>
      </c>
      <c r="AD354">
        <f>ROUND((((ET354)-(EU354))+AE354),6)</f>
        <v>0</v>
      </c>
      <c r="AE354">
        <f>ROUND((EU354),6)</f>
        <v>0</v>
      </c>
      <c r="AF354">
        <f>ROUND((EV354),6)</f>
        <v>0</v>
      </c>
      <c r="AG354">
        <f t="shared" si="374"/>
        <v>0</v>
      </c>
      <c r="AH354">
        <f t="shared" si="405"/>
        <v>0</v>
      </c>
      <c r="AI354">
        <f t="shared" si="405"/>
        <v>0</v>
      </c>
      <c r="AJ354">
        <f t="shared" si="376"/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1</v>
      </c>
      <c r="AW354">
        <v>1</v>
      </c>
      <c r="AZ354">
        <v>1</v>
      </c>
      <c r="BA354">
        <v>1</v>
      </c>
      <c r="BB354">
        <v>1</v>
      </c>
      <c r="BC354">
        <v>1</v>
      </c>
      <c r="BD354" t="s">
        <v>3</v>
      </c>
      <c r="BE354" t="s">
        <v>3</v>
      </c>
      <c r="BF354" t="s">
        <v>3</v>
      </c>
      <c r="BG354" t="s">
        <v>3</v>
      </c>
      <c r="BH354">
        <v>0</v>
      </c>
      <c r="BI354">
        <v>4</v>
      </c>
      <c r="BJ354" t="s">
        <v>3</v>
      </c>
      <c r="BM354">
        <v>0</v>
      </c>
      <c r="BN354">
        <v>0</v>
      </c>
      <c r="BO354" t="s">
        <v>3</v>
      </c>
      <c r="BP354">
        <v>0</v>
      </c>
      <c r="BQ354">
        <v>16</v>
      </c>
      <c r="BR354">
        <v>0</v>
      </c>
      <c r="BS354">
        <v>1</v>
      </c>
      <c r="BT354">
        <v>1</v>
      </c>
      <c r="BU354">
        <v>1</v>
      </c>
      <c r="BV354">
        <v>1</v>
      </c>
      <c r="BW354">
        <v>1</v>
      </c>
      <c r="BX354">
        <v>1</v>
      </c>
      <c r="BY354" t="s">
        <v>3</v>
      </c>
      <c r="BZ354">
        <v>0</v>
      </c>
      <c r="CA354">
        <v>0</v>
      </c>
      <c r="CE354">
        <v>0</v>
      </c>
      <c r="CF354">
        <v>0</v>
      </c>
      <c r="CG354">
        <v>0</v>
      </c>
      <c r="CM354">
        <v>0</v>
      </c>
      <c r="CN354" t="s">
        <v>3</v>
      </c>
      <c r="CO354">
        <v>0</v>
      </c>
      <c r="CP354">
        <f t="shared" si="377"/>
        <v>0</v>
      </c>
      <c r="CQ354">
        <f t="shared" si="378"/>
        <v>5000</v>
      </c>
      <c r="CR354">
        <f t="shared" si="379"/>
        <v>0</v>
      </c>
      <c r="CS354">
        <f t="shared" si="380"/>
        <v>0</v>
      </c>
      <c r="CT354">
        <f t="shared" si="381"/>
        <v>0</v>
      </c>
      <c r="CU354">
        <f t="shared" si="382"/>
        <v>0</v>
      </c>
      <c r="CV354">
        <f t="shared" si="383"/>
        <v>0</v>
      </c>
      <c r="CW354">
        <f t="shared" si="384"/>
        <v>0</v>
      </c>
      <c r="CX354">
        <f t="shared" si="385"/>
        <v>0</v>
      </c>
      <c r="CY354">
        <f t="shared" si="386"/>
        <v>0</v>
      </c>
      <c r="CZ354">
        <f t="shared" si="387"/>
        <v>0</v>
      </c>
      <c r="DC354" t="s">
        <v>3</v>
      </c>
      <c r="DD354" t="s">
        <v>340</v>
      </c>
      <c r="DE354" t="s">
        <v>3</v>
      </c>
      <c r="DF354" t="s">
        <v>3</v>
      </c>
      <c r="DG354" t="s">
        <v>3</v>
      </c>
      <c r="DH354" t="s">
        <v>3</v>
      </c>
      <c r="DI354" t="s">
        <v>3</v>
      </c>
      <c r="DJ354" t="s">
        <v>3</v>
      </c>
      <c r="DK354" t="s">
        <v>3</v>
      </c>
      <c r="DL354" t="s">
        <v>3</v>
      </c>
      <c r="DM354" t="s">
        <v>3</v>
      </c>
      <c r="DN354">
        <v>0</v>
      </c>
      <c r="DO354">
        <v>0</v>
      </c>
      <c r="DP354">
        <v>1</v>
      </c>
      <c r="DQ354">
        <v>1</v>
      </c>
      <c r="DU354">
        <v>1010</v>
      </c>
      <c r="DV354" t="s">
        <v>289</v>
      </c>
      <c r="DW354" t="s">
        <v>289</v>
      </c>
      <c r="DX354">
        <v>1</v>
      </c>
      <c r="EE354">
        <v>42018592</v>
      </c>
      <c r="EF354">
        <v>16</v>
      </c>
      <c r="EG354" t="s">
        <v>341</v>
      </c>
      <c r="EH354">
        <v>0</v>
      </c>
      <c r="EI354" t="s">
        <v>3</v>
      </c>
      <c r="EJ354">
        <v>4</v>
      </c>
      <c r="EK354">
        <v>0</v>
      </c>
      <c r="EL354" t="s">
        <v>342</v>
      </c>
      <c r="EM354" t="s">
        <v>343</v>
      </c>
      <c r="EO354" t="s">
        <v>3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FQ354">
        <v>0</v>
      </c>
      <c r="FR354">
        <f t="shared" si="388"/>
        <v>0</v>
      </c>
      <c r="FS354">
        <v>0</v>
      </c>
      <c r="FX354">
        <v>0</v>
      </c>
      <c r="FY354">
        <v>0</v>
      </c>
      <c r="GA354" t="s">
        <v>3</v>
      </c>
      <c r="GD354">
        <v>1</v>
      </c>
      <c r="GF354">
        <v>-1488000167</v>
      </c>
      <c r="GG354">
        <v>2</v>
      </c>
      <c r="GH354">
        <v>0</v>
      </c>
      <c r="GI354">
        <v>-2</v>
      </c>
      <c r="GJ354">
        <v>0</v>
      </c>
      <c r="GK354">
        <v>0</v>
      </c>
      <c r="GL354">
        <f t="shared" si="389"/>
        <v>0</v>
      </c>
      <c r="GM354">
        <f t="shared" si="390"/>
        <v>0</v>
      </c>
      <c r="GN354">
        <f t="shared" si="391"/>
        <v>0</v>
      </c>
      <c r="GO354">
        <f t="shared" si="392"/>
        <v>0</v>
      </c>
      <c r="GP354">
        <f t="shared" si="393"/>
        <v>0</v>
      </c>
      <c r="GR354">
        <v>0</v>
      </c>
      <c r="GS354">
        <v>3</v>
      </c>
      <c r="GT354">
        <v>0</v>
      </c>
      <c r="GU354" t="s">
        <v>3</v>
      </c>
      <c r="GV354">
        <f t="shared" si="394"/>
        <v>0</v>
      </c>
      <c r="GW354">
        <v>1</v>
      </c>
      <c r="GX354">
        <f t="shared" si="395"/>
        <v>0</v>
      </c>
      <c r="HA354">
        <v>0</v>
      </c>
      <c r="HB354">
        <v>0</v>
      </c>
      <c r="HC354">
        <f t="shared" si="396"/>
        <v>0</v>
      </c>
      <c r="IK354">
        <v>0</v>
      </c>
    </row>
    <row r="356" spans="1:255" x14ac:dyDescent="0.2">
      <c r="A356" s="3">
        <v>51</v>
      </c>
      <c r="B356" s="3">
        <f>B327</f>
        <v>1</v>
      </c>
      <c r="C356" s="3">
        <f>A327</f>
        <v>4</v>
      </c>
      <c r="D356" s="3">
        <f>ROW(A327)</f>
        <v>327</v>
      </c>
      <c r="E356" s="3"/>
      <c r="F356" s="3" t="str">
        <f>IF(F327&lt;&gt;"",F327,"")</f>
        <v>Новый раздел</v>
      </c>
      <c r="G356" s="3" t="str">
        <f>IF(G327&lt;&gt;"",G327,"")</f>
        <v>Входная группа</v>
      </c>
      <c r="H356" s="3">
        <v>0</v>
      </c>
      <c r="I356" s="3"/>
      <c r="J356" s="3"/>
      <c r="K356" s="3"/>
      <c r="L356" s="3"/>
      <c r="M356" s="3"/>
      <c r="N356" s="3"/>
      <c r="O356" s="3">
        <f t="shared" ref="O356:T356" si="406">ROUND(AB356,2)</f>
        <v>178672.63</v>
      </c>
      <c r="P356" s="3">
        <f t="shared" si="406"/>
        <v>155143.72</v>
      </c>
      <c r="Q356" s="3">
        <f t="shared" si="406"/>
        <v>1671.57</v>
      </c>
      <c r="R356" s="3">
        <f t="shared" si="406"/>
        <v>689.38</v>
      </c>
      <c r="S356" s="3">
        <f t="shared" si="406"/>
        <v>21857.34</v>
      </c>
      <c r="T356" s="3">
        <f t="shared" si="406"/>
        <v>0</v>
      </c>
      <c r="U356" s="3">
        <f>AH356</f>
        <v>89.681042700000006</v>
      </c>
      <c r="V356" s="3">
        <f>AI356</f>
        <v>2.1227260000000001</v>
      </c>
      <c r="W356" s="3">
        <f>ROUND(AJ356,2)</f>
        <v>34.880000000000003</v>
      </c>
      <c r="X356" s="3">
        <f>ROUND(AK356,2)</f>
        <v>26761</v>
      </c>
      <c r="Y356" s="3">
        <f>ROUND(AL356,2)</f>
        <v>18189.38</v>
      </c>
      <c r="Z356" s="3"/>
      <c r="AA356" s="3"/>
      <c r="AB356" s="3">
        <f>ROUND(SUMIF(AA331:AA354,"=42244862",O331:O354),2)</f>
        <v>178672.63</v>
      </c>
      <c r="AC356" s="3">
        <f>ROUND(SUMIF(AA331:AA354,"=42244862",P331:P354),2)</f>
        <v>155143.72</v>
      </c>
      <c r="AD356" s="3">
        <f>ROUND(SUMIF(AA331:AA354,"=42244862",Q331:Q354),2)</f>
        <v>1671.57</v>
      </c>
      <c r="AE356" s="3">
        <f>ROUND(SUMIF(AA331:AA354,"=42244862",R331:R354),2)</f>
        <v>689.38</v>
      </c>
      <c r="AF356" s="3">
        <f>ROUND(SUMIF(AA331:AA354,"=42244862",S331:S354),2)</f>
        <v>21857.34</v>
      </c>
      <c r="AG356" s="3">
        <f>ROUND(SUMIF(AA331:AA354,"=42244862",T331:T354),2)</f>
        <v>0</v>
      </c>
      <c r="AH356" s="3">
        <f>SUMIF(AA331:AA354,"=42244862",U331:U354)</f>
        <v>89.681042700000006</v>
      </c>
      <c r="AI356" s="3">
        <f>SUMIF(AA331:AA354,"=42244862",V331:V354)</f>
        <v>2.1227260000000001</v>
      </c>
      <c r="AJ356" s="3">
        <f>ROUND(SUMIF(AA331:AA354,"=42244862",W331:W354),2)</f>
        <v>34.880000000000003</v>
      </c>
      <c r="AK356" s="3">
        <f>ROUND(SUMIF(AA331:AA354,"=42244862",X331:X354),2)</f>
        <v>26761</v>
      </c>
      <c r="AL356" s="3">
        <f>ROUND(SUMIF(AA331:AA354,"=42244862",Y331:Y354),2)</f>
        <v>18189.38</v>
      </c>
      <c r="AM356" s="3"/>
      <c r="AN356" s="3"/>
      <c r="AO356" s="3">
        <f t="shared" ref="AO356:BC356" si="407">ROUND(BX356,2)</f>
        <v>0</v>
      </c>
      <c r="AP356" s="3">
        <f t="shared" si="407"/>
        <v>0</v>
      </c>
      <c r="AQ356" s="3">
        <f t="shared" si="407"/>
        <v>0</v>
      </c>
      <c r="AR356" s="3">
        <f t="shared" si="407"/>
        <v>223623.01</v>
      </c>
      <c r="AS356" s="3">
        <f t="shared" si="407"/>
        <v>223623.01</v>
      </c>
      <c r="AT356" s="3">
        <f t="shared" si="407"/>
        <v>0</v>
      </c>
      <c r="AU356" s="3">
        <f t="shared" si="407"/>
        <v>0</v>
      </c>
      <c r="AV356" s="3">
        <f t="shared" si="407"/>
        <v>155143.72</v>
      </c>
      <c r="AW356" s="3">
        <f t="shared" si="407"/>
        <v>155143.72</v>
      </c>
      <c r="AX356" s="3">
        <f t="shared" si="407"/>
        <v>0</v>
      </c>
      <c r="AY356" s="3">
        <f t="shared" si="407"/>
        <v>155143.72</v>
      </c>
      <c r="AZ356" s="3">
        <f t="shared" si="407"/>
        <v>0</v>
      </c>
      <c r="BA356" s="3">
        <f t="shared" si="407"/>
        <v>0</v>
      </c>
      <c r="BB356" s="3">
        <f t="shared" si="407"/>
        <v>0</v>
      </c>
      <c r="BC356" s="3">
        <f t="shared" si="407"/>
        <v>0</v>
      </c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>
        <f>ROUND(SUMIF(AA331:AA354,"=42244862",FQ331:FQ354),2)</f>
        <v>0</v>
      </c>
      <c r="BY356" s="3">
        <f>ROUND(SUMIF(AA331:AA354,"=42244862",FR331:FR354),2)</f>
        <v>0</v>
      </c>
      <c r="BZ356" s="3">
        <f>ROUND(SUMIF(AA331:AA354,"=42244862",GL331:GL354),2)</f>
        <v>0</v>
      </c>
      <c r="CA356" s="3">
        <f>ROUND(SUMIF(AA331:AA354,"=42244862",GM331:GM354),2)</f>
        <v>223623.01</v>
      </c>
      <c r="CB356" s="3">
        <f>ROUND(SUMIF(AA331:AA354,"=42244862",GN331:GN354),2)</f>
        <v>223623.01</v>
      </c>
      <c r="CC356" s="3">
        <f>ROUND(SUMIF(AA331:AA354,"=42244862",GO331:GO354),2)</f>
        <v>0</v>
      </c>
      <c r="CD356" s="3">
        <f>ROUND(SUMIF(AA331:AA354,"=42244862",GP331:GP354),2)</f>
        <v>0</v>
      </c>
      <c r="CE356" s="3">
        <f>AC356-BX356</f>
        <v>155143.72</v>
      </c>
      <c r="CF356" s="3">
        <f>AC356-BY356</f>
        <v>155143.72</v>
      </c>
      <c r="CG356" s="3">
        <f>BX356-BZ356</f>
        <v>0</v>
      </c>
      <c r="CH356" s="3">
        <f>AC356-BX356-BY356+BZ356</f>
        <v>155143.72</v>
      </c>
      <c r="CI356" s="3">
        <f>BY356-BZ356</f>
        <v>0</v>
      </c>
      <c r="CJ356" s="3">
        <f>ROUND(SUMIF(AA331:AA354,"=42244862",GX331:GX354),2)</f>
        <v>0</v>
      </c>
      <c r="CK356" s="3">
        <f>ROUND(SUMIF(AA331:AA354,"=42244862",GY331:GY354),2)</f>
        <v>0</v>
      </c>
      <c r="CL356" s="3">
        <f>ROUND(SUMIF(AA331:AA354,"=42244862",GZ331:GZ354),2)</f>
        <v>0</v>
      </c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4">
        <f t="shared" ref="DG356:DL356" si="408">ROUND(DT356,2)</f>
        <v>66933.119999999995</v>
      </c>
      <c r="DH356" s="4">
        <f t="shared" si="408"/>
        <v>41096.11</v>
      </c>
      <c r="DI356" s="4">
        <f t="shared" si="408"/>
        <v>1769.1</v>
      </c>
      <c r="DJ356" s="4">
        <f t="shared" si="408"/>
        <v>759.09</v>
      </c>
      <c r="DK356" s="4">
        <f t="shared" si="408"/>
        <v>24067.91</v>
      </c>
      <c r="DL356" s="4">
        <f t="shared" si="408"/>
        <v>0</v>
      </c>
      <c r="DM356" s="4">
        <f>DZ356</f>
        <v>89.681042700000006</v>
      </c>
      <c r="DN356" s="4">
        <f>EA356</f>
        <v>2.1227260000000001</v>
      </c>
      <c r="DO356" s="4">
        <f>ROUND(EB356,2)</f>
        <v>34.880000000000003</v>
      </c>
      <c r="DP356" s="4">
        <f>ROUND(EC356,2)</f>
        <v>29467.5</v>
      </c>
      <c r="DQ356" s="4">
        <f>ROUND(ED356,2)</f>
        <v>20028.98</v>
      </c>
      <c r="DR356" s="4"/>
      <c r="DS356" s="4"/>
      <c r="DT356" s="4">
        <f>ROUND(SUMIF(AA331:AA354,"=42244845",O331:O354),2)</f>
        <v>66933.119999999995</v>
      </c>
      <c r="DU356" s="4">
        <f>ROUND(SUMIF(AA331:AA354,"=42244845",P331:P354),2)</f>
        <v>41096.11</v>
      </c>
      <c r="DV356" s="4">
        <f>ROUND(SUMIF(AA331:AA354,"=42244845",Q331:Q354),2)</f>
        <v>1769.1</v>
      </c>
      <c r="DW356" s="4">
        <f>ROUND(SUMIF(AA331:AA354,"=42244845",R331:R354),2)</f>
        <v>759.09</v>
      </c>
      <c r="DX356" s="4">
        <f>ROUND(SUMIF(AA331:AA354,"=42244845",S331:S354),2)</f>
        <v>24067.91</v>
      </c>
      <c r="DY356" s="4">
        <f>ROUND(SUMIF(AA331:AA354,"=42244845",T331:T354),2)</f>
        <v>0</v>
      </c>
      <c r="DZ356" s="4">
        <f>SUMIF(AA331:AA354,"=42244845",U331:U354)</f>
        <v>89.681042700000006</v>
      </c>
      <c r="EA356" s="4">
        <f>SUMIF(AA331:AA354,"=42244845",V331:V354)</f>
        <v>2.1227260000000001</v>
      </c>
      <c r="EB356" s="4">
        <f>ROUND(SUMIF(AA331:AA354,"=42244845",W331:W354),2)</f>
        <v>34.880000000000003</v>
      </c>
      <c r="EC356" s="4">
        <f>ROUND(SUMIF(AA331:AA354,"=42244845",X331:X354),2)</f>
        <v>29467.5</v>
      </c>
      <c r="ED356" s="4">
        <f>ROUND(SUMIF(AA331:AA354,"=42244845",Y331:Y354),2)</f>
        <v>20028.98</v>
      </c>
      <c r="EE356" s="4"/>
      <c r="EF356" s="4"/>
      <c r="EG356" s="4">
        <f t="shared" ref="EG356:EU356" si="409">ROUND(FP356,2)</f>
        <v>0</v>
      </c>
      <c r="EH356" s="4">
        <f t="shared" si="409"/>
        <v>0</v>
      </c>
      <c r="EI356" s="4">
        <f t="shared" si="409"/>
        <v>0</v>
      </c>
      <c r="EJ356" s="4">
        <f t="shared" si="409"/>
        <v>116429.6</v>
      </c>
      <c r="EK356" s="4">
        <f t="shared" si="409"/>
        <v>116429.6</v>
      </c>
      <c r="EL356" s="4">
        <f t="shared" si="409"/>
        <v>0</v>
      </c>
      <c r="EM356" s="4">
        <f t="shared" si="409"/>
        <v>0</v>
      </c>
      <c r="EN356" s="4">
        <f t="shared" si="409"/>
        <v>41096.11</v>
      </c>
      <c r="EO356" s="4">
        <f t="shared" si="409"/>
        <v>41096.11</v>
      </c>
      <c r="EP356" s="4">
        <f t="shared" si="409"/>
        <v>0</v>
      </c>
      <c r="EQ356" s="4">
        <f t="shared" si="409"/>
        <v>41096.11</v>
      </c>
      <c r="ER356" s="4">
        <f t="shared" si="409"/>
        <v>0</v>
      </c>
      <c r="ES356" s="4">
        <f t="shared" si="409"/>
        <v>0</v>
      </c>
      <c r="ET356" s="4">
        <f t="shared" si="409"/>
        <v>0</v>
      </c>
      <c r="EU356" s="4">
        <f t="shared" si="409"/>
        <v>0</v>
      </c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>
        <f>ROUND(SUMIF(AA331:AA354,"=42244845",FQ331:FQ354),2)</f>
        <v>0</v>
      </c>
      <c r="FQ356" s="4">
        <f>ROUND(SUMIF(AA331:AA354,"=42244845",FR331:FR354),2)</f>
        <v>0</v>
      </c>
      <c r="FR356" s="4">
        <f>ROUND(SUMIF(AA331:AA354,"=42244845",GL331:GL354),2)</f>
        <v>0</v>
      </c>
      <c r="FS356" s="4">
        <f>ROUND(SUMIF(AA331:AA354,"=42244845",GM331:GM354),2)</f>
        <v>116429.6</v>
      </c>
      <c r="FT356" s="4">
        <f>ROUND(SUMIF(AA331:AA354,"=42244845",GN331:GN354),2)</f>
        <v>116429.6</v>
      </c>
      <c r="FU356" s="4">
        <f>ROUND(SUMIF(AA331:AA354,"=42244845",GO331:GO354),2)</f>
        <v>0</v>
      </c>
      <c r="FV356" s="4">
        <f>ROUND(SUMIF(AA331:AA354,"=42244845",GP331:GP354),2)</f>
        <v>0</v>
      </c>
      <c r="FW356" s="4">
        <f>DU356-FP356</f>
        <v>41096.11</v>
      </c>
      <c r="FX356" s="4">
        <f>DU356-FQ356</f>
        <v>41096.11</v>
      </c>
      <c r="FY356" s="4">
        <f>FP356-FR356</f>
        <v>0</v>
      </c>
      <c r="FZ356" s="4">
        <f>DU356-FP356-FQ356+FR356</f>
        <v>41096.11</v>
      </c>
      <c r="GA356" s="4">
        <f>FQ356-FR356</f>
        <v>0</v>
      </c>
      <c r="GB356" s="4">
        <f>ROUND(SUMIF(AA331:AA354,"=42244845",GX331:GX354),2)</f>
        <v>0</v>
      </c>
      <c r="GC356" s="4">
        <f>ROUND(SUMIF(AA331:AA354,"=42244845",GY331:GY354),2)</f>
        <v>0</v>
      </c>
      <c r="GD356" s="4">
        <f>ROUND(SUMIF(AA331:AA354,"=42244845",GZ331:GZ354),2)</f>
        <v>0</v>
      </c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>
        <v>0</v>
      </c>
    </row>
    <row r="358" spans="1:255" x14ac:dyDescent="0.2">
      <c r="A358" s="5">
        <v>50</v>
      </c>
      <c r="B358" s="5">
        <v>0</v>
      </c>
      <c r="C358" s="5">
        <v>0</v>
      </c>
      <c r="D358" s="5">
        <v>1</v>
      </c>
      <c r="E358" s="5">
        <v>201</v>
      </c>
      <c r="F358" s="5">
        <f>ROUND(Source!O356,O358)</f>
        <v>178672.63</v>
      </c>
      <c r="G358" s="5" t="s">
        <v>131</v>
      </c>
      <c r="H358" s="5" t="s">
        <v>132</v>
      </c>
      <c r="I358" s="5"/>
      <c r="J358" s="5"/>
      <c r="K358" s="5">
        <v>201</v>
      </c>
      <c r="L358" s="5">
        <v>1</v>
      </c>
      <c r="M358" s="5">
        <v>3</v>
      </c>
      <c r="N358" s="5" t="s">
        <v>3</v>
      </c>
      <c r="O358" s="5">
        <v>2</v>
      </c>
      <c r="P358" s="5">
        <f>ROUND(Source!DG356,O358)</f>
        <v>66933.119999999995</v>
      </c>
      <c r="Q358" s="5"/>
      <c r="R358" s="5"/>
      <c r="S358" s="5"/>
      <c r="T358" s="5"/>
      <c r="U358" s="5"/>
      <c r="V358" s="5"/>
      <c r="W358" s="5"/>
    </row>
    <row r="359" spans="1:255" x14ac:dyDescent="0.2">
      <c r="A359" s="5">
        <v>50</v>
      </c>
      <c r="B359" s="5">
        <v>0</v>
      </c>
      <c r="C359" s="5">
        <v>0</v>
      </c>
      <c r="D359" s="5">
        <v>1</v>
      </c>
      <c r="E359" s="5">
        <v>202</v>
      </c>
      <c r="F359" s="5">
        <f>ROUND(Source!P356,O359)</f>
        <v>155143.72</v>
      </c>
      <c r="G359" s="5" t="s">
        <v>133</v>
      </c>
      <c r="H359" s="5" t="s">
        <v>134</v>
      </c>
      <c r="I359" s="5"/>
      <c r="J359" s="5"/>
      <c r="K359" s="5">
        <v>202</v>
      </c>
      <c r="L359" s="5">
        <v>2</v>
      </c>
      <c r="M359" s="5">
        <v>3</v>
      </c>
      <c r="N359" s="5" t="s">
        <v>3</v>
      </c>
      <c r="O359" s="5">
        <v>2</v>
      </c>
      <c r="P359" s="5">
        <f>ROUND(Source!DH356,O359)</f>
        <v>41096.11</v>
      </c>
      <c r="Q359" s="5"/>
      <c r="R359" s="5"/>
      <c r="S359" s="5"/>
      <c r="T359" s="5"/>
      <c r="U359" s="5"/>
      <c r="V359" s="5"/>
      <c r="W359" s="5"/>
    </row>
    <row r="360" spans="1:255" x14ac:dyDescent="0.2">
      <c r="A360" s="5">
        <v>50</v>
      </c>
      <c r="B360" s="5">
        <v>0</v>
      </c>
      <c r="C360" s="5">
        <v>0</v>
      </c>
      <c r="D360" s="5">
        <v>1</v>
      </c>
      <c r="E360" s="5">
        <v>222</v>
      </c>
      <c r="F360" s="5">
        <f>ROUND(Source!AO356,O360)</f>
        <v>0</v>
      </c>
      <c r="G360" s="5" t="s">
        <v>135</v>
      </c>
      <c r="H360" s="5" t="s">
        <v>136</v>
      </c>
      <c r="I360" s="5"/>
      <c r="J360" s="5"/>
      <c r="K360" s="5">
        <v>222</v>
      </c>
      <c r="L360" s="5">
        <v>3</v>
      </c>
      <c r="M360" s="5">
        <v>3</v>
      </c>
      <c r="N360" s="5" t="s">
        <v>3</v>
      </c>
      <c r="O360" s="5">
        <v>2</v>
      </c>
      <c r="P360" s="5">
        <f>ROUND(Source!EG356,O360)</f>
        <v>0</v>
      </c>
      <c r="Q360" s="5"/>
      <c r="R360" s="5"/>
      <c r="S360" s="5"/>
      <c r="T360" s="5"/>
      <c r="U360" s="5"/>
      <c r="V360" s="5"/>
      <c r="W360" s="5"/>
    </row>
    <row r="361" spans="1:255" x14ac:dyDescent="0.2">
      <c r="A361" s="5">
        <v>50</v>
      </c>
      <c r="B361" s="5">
        <v>0</v>
      </c>
      <c r="C361" s="5">
        <v>0</v>
      </c>
      <c r="D361" s="5">
        <v>1</v>
      </c>
      <c r="E361" s="5">
        <v>225</v>
      </c>
      <c r="F361" s="5">
        <f>ROUND(Source!AV356,O361)</f>
        <v>155143.72</v>
      </c>
      <c r="G361" s="5" t="s">
        <v>137</v>
      </c>
      <c r="H361" s="5" t="s">
        <v>138</v>
      </c>
      <c r="I361" s="5"/>
      <c r="J361" s="5"/>
      <c r="K361" s="5">
        <v>225</v>
      </c>
      <c r="L361" s="5">
        <v>4</v>
      </c>
      <c r="M361" s="5">
        <v>3</v>
      </c>
      <c r="N361" s="5" t="s">
        <v>3</v>
      </c>
      <c r="O361" s="5">
        <v>2</v>
      </c>
      <c r="P361" s="5">
        <f>ROUND(Source!EN356,O361)</f>
        <v>41096.11</v>
      </c>
      <c r="Q361" s="5"/>
      <c r="R361" s="5"/>
      <c r="S361" s="5"/>
      <c r="T361" s="5"/>
      <c r="U361" s="5"/>
      <c r="V361" s="5"/>
      <c r="W361" s="5"/>
    </row>
    <row r="362" spans="1:255" x14ac:dyDescent="0.2">
      <c r="A362" s="5">
        <v>50</v>
      </c>
      <c r="B362" s="5">
        <v>0</v>
      </c>
      <c r="C362" s="5">
        <v>0</v>
      </c>
      <c r="D362" s="5">
        <v>1</v>
      </c>
      <c r="E362" s="5">
        <v>226</v>
      </c>
      <c r="F362" s="5">
        <f>ROUND(Source!AW356,O362)</f>
        <v>155143.72</v>
      </c>
      <c r="G362" s="5" t="s">
        <v>139</v>
      </c>
      <c r="H362" s="5" t="s">
        <v>140</v>
      </c>
      <c r="I362" s="5"/>
      <c r="J362" s="5"/>
      <c r="K362" s="5">
        <v>226</v>
      </c>
      <c r="L362" s="5">
        <v>5</v>
      </c>
      <c r="M362" s="5">
        <v>3</v>
      </c>
      <c r="N362" s="5" t="s">
        <v>3</v>
      </c>
      <c r="O362" s="5">
        <v>2</v>
      </c>
      <c r="P362" s="5">
        <f>ROUND(Source!EO356,O362)</f>
        <v>41096.11</v>
      </c>
      <c r="Q362" s="5"/>
      <c r="R362" s="5"/>
      <c r="S362" s="5"/>
      <c r="T362" s="5"/>
      <c r="U362" s="5"/>
      <c r="V362" s="5"/>
      <c r="W362" s="5"/>
    </row>
    <row r="363" spans="1:255" x14ac:dyDescent="0.2">
      <c r="A363" s="5">
        <v>50</v>
      </c>
      <c r="B363" s="5">
        <v>0</v>
      </c>
      <c r="C363" s="5">
        <v>0</v>
      </c>
      <c r="D363" s="5">
        <v>1</v>
      </c>
      <c r="E363" s="5">
        <v>227</v>
      </c>
      <c r="F363" s="5">
        <f>ROUND(Source!AX356,O363)</f>
        <v>0</v>
      </c>
      <c r="G363" s="5" t="s">
        <v>141</v>
      </c>
      <c r="H363" s="5" t="s">
        <v>142</v>
      </c>
      <c r="I363" s="5"/>
      <c r="J363" s="5"/>
      <c r="K363" s="5">
        <v>227</v>
      </c>
      <c r="L363" s="5">
        <v>6</v>
      </c>
      <c r="M363" s="5">
        <v>3</v>
      </c>
      <c r="N363" s="5" t="s">
        <v>3</v>
      </c>
      <c r="O363" s="5">
        <v>2</v>
      </c>
      <c r="P363" s="5">
        <f>ROUND(Source!EP356,O363)</f>
        <v>0</v>
      </c>
      <c r="Q363" s="5"/>
      <c r="R363" s="5"/>
      <c r="S363" s="5"/>
      <c r="T363" s="5"/>
      <c r="U363" s="5"/>
      <c r="V363" s="5"/>
      <c r="W363" s="5"/>
    </row>
    <row r="364" spans="1:255" x14ac:dyDescent="0.2">
      <c r="A364" s="5">
        <v>50</v>
      </c>
      <c r="B364" s="5">
        <v>0</v>
      </c>
      <c r="C364" s="5">
        <v>0</v>
      </c>
      <c r="D364" s="5">
        <v>1</v>
      </c>
      <c r="E364" s="5">
        <v>228</v>
      </c>
      <c r="F364" s="5">
        <f>ROUND(Source!AY356,O364)</f>
        <v>155143.72</v>
      </c>
      <c r="G364" s="5" t="s">
        <v>143</v>
      </c>
      <c r="H364" s="5" t="s">
        <v>144</v>
      </c>
      <c r="I364" s="5"/>
      <c r="J364" s="5"/>
      <c r="K364" s="5">
        <v>228</v>
      </c>
      <c r="L364" s="5">
        <v>7</v>
      </c>
      <c r="M364" s="5">
        <v>3</v>
      </c>
      <c r="N364" s="5" t="s">
        <v>3</v>
      </c>
      <c r="O364" s="5">
        <v>2</v>
      </c>
      <c r="P364" s="5">
        <f>ROUND(Source!EQ356,O364)</f>
        <v>41096.11</v>
      </c>
      <c r="Q364" s="5"/>
      <c r="R364" s="5"/>
      <c r="S364" s="5"/>
      <c r="T364" s="5"/>
      <c r="U364" s="5"/>
      <c r="V364" s="5"/>
      <c r="W364" s="5"/>
    </row>
    <row r="365" spans="1:255" x14ac:dyDescent="0.2">
      <c r="A365" s="5">
        <v>50</v>
      </c>
      <c r="B365" s="5">
        <v>0</v>
      </c>
      <c r="C365" s="5">
        <v>0</v>
      </c>
      <c r="D365" s="5">
        <v>1</v>
      </c>
      <c r="E365" s="5">
        <v>216</v>
      </c>
      <c r="F365" s="5">
        <f>ROUND(Source!AP356,O365)</f>
        <v>0</v>
      </c>
      <c r="G365" s="5" t="s">
        <v>145</v>
      </c>
      <c r="H365" s="5" t="s">
        <v>146</v>
      </c>
      <c r="I365" s="5"/>
      <c r="J365" s="5"/>
      <c r="K365" s="5">
        <v>216</v>
      </c>
      <c r="L365" s="5">
        <v>8</v>
      </c>
      <c r="M365" s="5">
        <v>3</v>
      </c>
      <c r="N365" s="5" t="s">
        <v>3</v>
      </c>
      <c r="O365" s="5">
        <v>2</v>
      </c>
      <c r="P365" s="5">
        <f>ROUND(Source!EH356,O365)</f>
        <v>0</v>
      </c>
      <c r="Q365" s="5"/>
      <c r="R365" s="5"/>
      <c r="S365" s="5"/>
      <c r="T365" s="5"/>
      <c r="U365" s="5"/>
      <c r="V365" s="5"/>
      <c r="W365" s="5"/>
    </row>
    <row r="366" spans="1:255" x14ac:dyDescent="0.2">
      <c r="A366" s="5">
        <v>50</v>
      </c>
      <c r="B366" s="5">
        <v>0</v>
      </c>
      <c r="C366" s="5">
        <v>0</v>
      </c>
      <c r="D366" s="5">
        <v>1</v>
      </c>
      <c r="E366" s="5">
        <v>223</v>
      </c>
      <c r="F366" s="5">
        <f>ROUND(Source!AQ356,O366)</f>
        <v>0</v>
      </c>
      <c r="G366" s="5" t="s">
        <v>147</v>
      </c>
      <c r="H366" s="5" t="s">
        <v>148</v>
      </c>
      <c r="I366" s="5"/>
      <c r="J366" s="5"/>
      <c r="K366" s="5">
        <v>223</v>
      </c>
      <c r="L366" s="5">
        <v>9</v>
      </c>
      <c r="M366" s="5">
        <v>3</v>
      </c>
      <c r="N366" s="5" t="s">
        <v>3</v>
      </c>
      <c r="O366" s="5">
        <v>2</v>
      </c>
      <c r="P366" s="5">
        <f>ROUND(Source!EI356,O366)</f>
        <v>0</v>
      </c>
      <c r="Q366" s="5"/>
      <c r="R366" s="5"/>
      <c r="S366" s="5"/>
      <c r="T366" s="5"/>
      <c r="U366" s="5"/>
      <c r="V366" s="5"/>
      <c r="W366" s="5"/>
    </row>
    <row r="367" spans="1:255" x14ac:dyDescent="0.2">
      <c r="A367" s="5">
        <v>50</v>
      </c>
      <c r="B367" s="5">
        <v>0</v>
      </c>
      <c r="C367" s="5">
        <v>0</v>
      </c>
      <c r="D367" s="5">
        <v>1</v>
      </c>
      <c r="E367" s="5">
        <v>229</v>
      </c>
      <c r="F367" s="5">
        <f>ROUND(Source!AZ356,O367)</f>
        <v>0</v>
      </c>
      <c r="G367" s="5" t="s">
        <v>149</v>
      </c>
      <c r="H367" s="5" t="s">
        <v>150</v>
      </c>
      <c r="I367" s="5"/>
      <c r="J367" s="5"/>
      <c r="K367" s="5">
        <v>229</v>
      </c>
      <c r="L367" s="5">
        <v>10</v>
      </c>
      <c r="M367" s="5">
        <v>3</v>
      </c>
      <c r="N367" s="5" t="s">
        <v>3</v>
      </c>
      <c r="O367" s="5">
        <v>2</v>
      </c>
      <c r="P367" s="5">
        <f>ROUND(Source!ER356,O367)</f>
        <v>0</v>
      </c>
      <c r="Q367" s="5"/>
      <c r="R367" s="5"/>
      <c r="S367" s="5"/>
      <c r="T367" s="5"/>
      <c r="U367" s="5"/>
      <c r="V367" s="5"/>
      <c r="W367" s="5"/>
    </row>
    <row r="368" spans="1:255" x14ac:dyDescent="0.2">
      <c r="A368" s="5">
        <v>50</v>
      </c>
      <c r="B368" s="5">
        <v>0</v>
      </c>
      <c r="C368" s="5">
        <v>0</v>
      </c>
      <c r="D368" s="5">
        <v>1</v>
      </c>
      <c r="E368" s="5">
        <v>203</v>
      </c>
      <c r="F368" s="5">
        <f>ROUND(Source!Q356,O368)</f>
        <v>1671.57</v>
      </c>
      <c r="G368" s="5" t="s">
        <v>151</v>
      </c>
      <c r="H368" s="5" t="s">
        <v>152</v>
      </c>
      <c r="I368" s="5"/>
      <c r="J368" s="5"/>
      <c r="K368" s="5">
        <v>203</v>
      </c>
      <c r="L368" s="5">
        <v>11</v>
      </c>
      <c r="M368" s="5">
        <v>3</v>
      </c>
      <c r="N368" s="5" t="s">
        <v>3</v>
      </c>
      <c r="O368" s="5">
        <v>2</v>
      </c>
      <c r="P368" s="5">
        <f>ROUND(Source!DI356,O368)</f>
        <v>1769.1</v>
      </c>
      <c r="Q368" s="5"/>
      <c r="R368" s="5"/>
      <c r="S368" s="5"/>
      <c r="T368" s="5"/>
      <c r="U368" s="5"/>
      <c r="V368" s="5"/>
      <c r="W368" s="5"/>
    </row>
    <row r="369" spans="1:23" x14ac:dyDescent="0.2">
      <c r="A369" s="5">
        <v>50</v>
      </c>
      <c r="B369" s="5">
        <v>0</v>
      </c>
      <c r="C369" s="5">
        <v>0</v>
      </c>
      <c r="D369" s="5">
        <v>1</v>
      </c>
      <c r="E369" s="5">
        <v>231</v>
      </c>
      <c r="F369" s="5">
        <f>ROUND(Source!BB356,O369)</f>
        <v>0</v>
      </c>
      <c r="G369" s="5" t="s">
        <v>153</v>
      </c>
      <c r="H369" s="5" t="s">
        <v>154</v>
      </c>
      <c r="I369" s="5"/>
      <c r="J369" s="5"/>
      <c r="K369" s="5">
        <v>231</v>
      </c>
      <c r="L369" s="5">
        <v>12</v>
      </c>
      <c r="M369" s="5">
        <v>3</v>
      </c>
      <c r="N369" s="5" t="s">
        <v>3</v>
      </c>
      <c r="O369" s="5">
        <v>2</v>
      </c>
      <c r="P369" s="5">
        <f>ROUND(Source!ET356,O369)</f>
        <v>0</v>
      </c>
      <c r="Q369" s="5"/>
      <c r="R369" s="5"/>
      <c r="S369" s="5"/>
      <c r="T369" s="5"/>
      <c r="U369" s="5"/>
      <c r="V369" s="5"/>
      <c r="W369" s="5"/>
    </row>
    <row r="370" spans="1:23" x14ac:dyDescent="0.2">
      <c r="A370" s="5">
        <v>50</v>
      </c>
      <c r="B370" s="5">
        <v>0</v>
      </c>
      <c r="C370" s="5">
        <v>0</v>
      </c>
      <c r="D370" s="5">
        <v>1</v>
      </c>
      <c r="E370" s="5">
        <v>204</v>
      </c>
      <c r="F370" s="5">
        <f>ROUND(Source!R356,O370)</f>
        <v>689.38</v>
      </c>
      <c r="G370" s="5" t="s">
        <v>155</v>
      </c>
      <c r="H370" s="5" t="s">
        <v>156</v>
      </c>
      <c r="I370" s="5"/>
      <c r="J370" s="5"/>
      <c r="K370" s="5">
        <v>204</v>
      </c>
      <c r="L370" s="5">
        <v>13</v>
      </c>
      <c r="M370" s="5">
        <v>3</v>
      </c>
      <c r="N370" s="5" t="s">
        <v>3</v>
      </c>
      <c r="O370" s="5">
        <v>2</v>
      </c>
      <c r="P370" s="5">
        <f>ROUND(Source!DJ356,O370)</f>
        <v>759.09</v>
      </c>
      <c r="Q370" s="5"/>
      <c r="R370" s="5"/>
      <c r="S370" s="5"/>
      <c r="T370" s="5"/>
      <c r="U370" s="5"/>
      <c r="V370" s="5"/>
      <c r="W370" s="5"/>
    </row>
    <row r="371" spans="1:23" x14ac:dyDescent="0.2">
      <c r="A371" s="5">
        <v>50</v>
      </c>
      <c r="B371" s="5">
        <v>0</v>
      </c>
      <c r="C371" s="5">
        <v>0</v>
      </c>
      <c r="D371" s="5">
        <v>1</v>
      </c>
      <c r="E371" s="5">
        <v>205</v>
      </c>
      <c r="F371" s="5">
        <f>ROUND(Source!S356,O371)</f>
        <v>21857.34</v>
      </c>
      <c r="G371" s="5" t="s">
        <v>157</v>
      </c>
      <c r="H371" s="5" t="s">
        <v>158</v>
      </c>
      <c r="I371" s="5"/>
      <c r="J371" s="5"/>
      <c r="K371" s="5">
        <v>205</v>
      </c>
      <c r="L371" s="5">
        <v>14</v>
      </c>
      <c r="M371" s="5">
        <v>3</v>
      </c>
      <c r="N371" s="5" t="s">
        <v>3</v>
      </c>
      <c r="O371" s="5">
        <v>2</v>
      </c>
      <c r="P371" s="5">
        <f>ROUND(Source!DK356,O371)</f>
        <v>24067.91</v>
      </c>
      <c r="Q371" s="5"/>
      <c r="R371" s="5"/>
      <c r="S371" s="5"/>
      <c r="T371" s="5"/>
      <c r="U371" s="5"/>
      <c r="V371" s="5"/>
      <c r="W371" s="5"/>
    </row>
    <row r="372" spans="1:23" x14ac:dyDescent="0.2">
      <c r="A372" s="5">
        <v>50</v>
      </c>
      <c r="B372" s="5">
        <v>0</v>
      </c>
      <c r="C372" s="5">
        <v>0</v>
      </c>
      <c r="D372" s="5">
        <v>1</v>
      </c>
      <c r="E372" s="5">
        <v>232</v>
      </c>
      <c r="F372" s="5">
        <f>ROUND(Source!BC356,O372)</f>
        <v>0</v>
      </c>
      <c r="G372" s="5" t="s">
        <v>159</v>
      </c>
      <c r="H372" s="5" t="s">
        <v>160</v>
      </c>
      <c r="I372" s="5"/>
      <c r="J372" s="5"/>
      <c r="K372" s="5">
        <v>232</v>
      </c>
      <c r="L372" s="5">
        <v>15</v>
      </c>
      <c r="M372" s="5">
        <v>3</v>
      </c>
      <c r="N372" s="5" t="s">
        <v>3</v>
      </c>
      <c r="O372" s="5">
        <v>2</v>
      </c>
      <c r="P372" s="5">
        <f>ROUND(Source!EU356,O372)</f>
        <v>0</v>
      </c>
      <c r="Q372" s="5"/>
      <c r="R372" s="5"/>
      <c r="S372" s="5"/>
      <c r="T372" s="5"/>
      <c r="U372" s="5"/>
      <c r="V372" s="5"/>
      <c r="W372" s="5"/>
    </row>
    <row r="373" spans="1:23" x14ac:dyDescent="0.2">
      <c r="A373" s="5">
        <v>50</v>
      </c>
      <c r="B373" s="5">
        <v>0</v>
      </c>
      <c r="C373" s="5">
        <v>0</v>
      </c>
      <c r="D373" s="5">
        <v>1</v>
      </c>
      <c r="E373" s="5">
        <v>214</v>
      </c>
      <c r="F373" s="5">
        <f>ROUND(Source!AS356,O373)</f>
        <v>223623.01</v>
      </c>
      <c r="G373" s="5" t="s">
        <v>161</v>
      </c>
      <c r="H373" s="5" t="s">
        <v>162</v>
      </c>
      <c r="I373" s="5"/>
      <c r="J373" s="5"/>
      <c r="K373" s="5">
        <v>214</v>
      </c>
      <c r="L373" s="5">
        <v>16</v>
      </c>
      <c r="M373" s="5">
        <v>3</v>
      </c>
      <c r="N373" s="5" t="s">
        <v>3</v>
      </c>
      <c r="O373" s="5">
        <v>2</v>
      </c>
      <c r="P373" s="5">
        <f>ROUND(Source!EK356,O373)</f>
        <v>116429.6</v>
      </c>
      <c r="Q373" s="5"/>
      <c r="R373" s="5"/>
      <c r="S373" s="5"/>
      <c r="T373" s="5"/>
      <c r="U373" s="5"/>
      <c r="V373" s="5"/>
      <c r="W373" s="5"/>
    </row>
    <row r="374" spans="1:23" x14ac:dyDescent="0.2">
      <c r="A374" s="5">
        <v>50</v>
      </c>
      <c r="B374" s="5">
        <v>0</v>
      </c>
      <c r="C374" s="5">
        <v>0</v>
      </c>
      <c r="D374" s="5">
        <v>1</v>
      </c>
      <c r="E374" s="5">
        <v>215</v>
      </c>
      <c r="F374" s="5">
        <f>ROUND(Source!AT356,O374)</f>
        <v>0</v>
      </c>
      <c r="G374" s="5" t="s">
        <v>163</v>
      </c>
      <c r="H374" s="5" t="s">
        <v>164</v>
      </c>
      <c r="I374" s="5"/>
      <c r="J374" s="5"/>
      <c r="K374" s="5">
        <v>215</v>
      </c>
      <c r="L374" s="5">
        <v>17</v>
      </c>
      <c r="M374" s="5">
        <v>3</v>
      </c>
      <c r="N374" s="5" t="s">
        <v>3</v>
      </c>
      <c r="O374" s="5">
        <v>2</v>
      </c>
      <c r="P374" s="5">
        <f>ROUND(Source!EL356,O374)</f>
        <v>0</v>
      </c>
      <c r="Q374" s="5"/>
      <c r="R374" s="5"/>
      <c r="S374" s="5"/>
      <c r="T374" s="5"/>
      <c r="U374" s="5"/>
      <c r="V374" s="5"/>
      <c r="W374" s="5"/>
    </row>
    <row r="375" spans="1:23" x14ac:dyDescent="0.2">
      <c r="A375" s="5">
        <v>50</v>
      </c>
      <c r="B375" s="5">
        <v>0</v>
      </c>
      <c r="C375" s="5">
        <v>0</v>
      </c>
      <c r="D375" s="5">
        <v>1</v>
      </c>
      <c r="E375" s="5">
        <v>217</v>
      </c>
      <c r="F375" s="5">
        <f>ROUND(Source!AU356,O375)</f>
        <v>0</v>
      </c>
      <c r="G375" s="5" t="s">
        <v>165</v>
      </c>
      <c r="H375" s="5" t="s">
        <v>166</v>
      </c>
      <c r="I375" s="5"/>
      <c r="J375" s="5"/>
      <c r="K375" s="5">
        <v>217</v>
      </c>
      <c r="L375" s="5">
        <v>18</v>
      </c>
      <c r="M375" s="5">
        <v>3</v>
      </c>
      <c r="N375" s="5" t="s">
        <v>3</v>
      </c>
      <c r="O375" s="5">
        <v>2</v>
      </c>
      <c r="P375" s="5">
        <f>ROUND(Source!EM356,O375)</f>
        <v>0</v>
      </c>
      <c r="Q375" s="5"/>
      <c r="R375" s="5"/>
      <c r="S375" s="5"/>
      <c r="T375" s="5"/>
      <c r="U375" s="5"/>
      <c r="V375" s="5"/>
      <c r="W375" s="5"/>
    </row>
    <row r="376" spans="1:23" x14ac:dyDescent="0.2">
      <c r="A376" s="5">
        <v>50</v>
      </c>
      <c r="B376" s="5">
        <v>0</v>
      </c>
      <c r="C376" s="5">
        <v>0</v>
      </c>
      <c r="D376" s="5">
        <v>1</v>
      </c>
      <c r="E376" s="5">
        <v>230</v>
      </c>
      <c r="F376" s="5">
        <f>ROUND(Source!BA356,O376)</f>
        <v>0</v>
      </c>
      <c r="G376" s="5" t="s">
        <v>167</v>
      </c>
      <c r="H376" s="5" t="s">
        <v>168</v>
      </c>
      <c r="I376" s="5"/>
      <c r="J376" s="5"/>
      <c r="K376" s="5">
        <v>230</v>
      </c>
      <c r="L376" s="5">
        <v>19</v>
      </c>
      <c r="M376" s="5">
        <v>3</v>
      </c>
      <c r="N376" s="5" t="s">
        <v>3</v>
      </c>
      <c r="O376" s="5">
        <v>2</v>
      </c>
      <c r="P376" s="5">
        <f>ROUND(Source!ES356,O376)</f>
        <v>0</v>
      </c>
      <c r="Q376" s="5"/>
      <c r="R376" s="5"/>
      <c r="S376" s="5"/>
      <c r="T376" s="5"/>
      <c r="U376" s="5"/>
      <c r="V376" s="5"/>
      <c r="W376" s="5"/>
    </row>
    <row r="377" spans="1:23" x14ac:dyDescent="0.2">
      <c r="A377" s="5">
        <v>50</v>
      </c>
      <c r="B377" s="5">
        <v>0</v>
      </c>
      <c r="C377" s="5">
        <v>0</v>
      </c>
      <c r="D377" s="5">
        <v>1</v>
      </c>
      <c r="E377" s="5">
        <v>206</v>
      </c>
      <c r="F377" s="5">
        <f>ROUND(Source!T356,O377)</f>
        <v>0</v>
      </c>
      <c r="G377" s="5" t="s">
        <v>169</v>
      </c>
      <c r="H377" s="5" t="s">
        <v>170</v>
      </c>
      <c r="I377" s="5"/>
      <c r="J377" s="5"/>
      <c r="K377" s="5">
        <v>206</v>
      </c>
      <c r="L377" s="5">
        <v>20</v>
      </c>
      <c r="M377" s="5">
        <v>3</v>
      </c>
      <c r="N377" s="5" t="s">
        <v>3</v>
      </c>
      <c r="O377" s="5">
        <v>2</v>
      </c>
      <c r="P377" s="5">
        <f>ROUND(Source!DL356,O377)</f>
        <v>0</v>
      </c>
      <c r="Q377" s="5"/>
      <c r="R377" s="5"/>
      <c r="S377" s="5"/>
      <c r="T377" s="5"/>
      <c r="U377" s="5"/>
      <c r="V377" s="5"/>
      <c r="W377" s="5"/>
    </row>
    <row r="378" spans="1:23" x14ac:dyDescent="0.2">
      <c r="A378" s="5">
        <v>50</v>
      </c>
      <c r="B378" s="5">
        <v>0</v>
      </c>
      <c r="C378" s="5">
        <v>0</v>
      </c>
      <c r="D378" s="5">
        <v>1</v>
      </c>
      <c r="E378" s="5">
        <v>207</v>
      </c>
      <c r="F378" s="5">
        <f>Source!U356</f>
        <v>89.681042700000006</v>
      </c>
      <c r="G378" s="5" t="s">
        <v>171</v>
      </c>
      <c r="H378" s="5" t="s">
        <v>172</v>
      </c>
      <c r="I378" s="5"/>
      <c r="J378" s="5"/>
      <c r="K378" s="5">
        <v>207</v>
      </c>
      <c r="L378" s="5">
        <v>21</v>
      </c>
      <c r="M378" s="5">
        <v>3</v>
      </c>
      <c r="N378" s="5" t="s">
        <v>3</v>
      </c>
      <c r="O378" s="5">
        <v>-1</v>
      </c>
      <c r="P378" s="5">
        <f>Source!DM356</f>
        <v>89.681042700000006</v>
      </c>
      <c r="Q378" s="5"/>
      <c r="R378" s="5"/>
      <c r="S378" s="5"/>
      <c r="T378" s="5"/>
      <c r="U378" s="5"/>
      <c r="V378" s="5"/>
      <c r="W378" s="5"/>
    </row>
    <row r="379" spans="1:23" x14ac:dyDescent="0.2">
      <c r="A379" s="5">
        <v>50</v>
      </c>
      <c r="B379" s="5">
        <v>0</v>
      </c>
      <c r="C379" s="5">
        <v>0</v>
      </c>
      <c r="D379" s="5">
        <v>1</v>
      </c>
      <c r="E379" s="5">
        <v>208</v>
      </c>
      <c r="F379" s="5">
        <f>Source!V356</f>
        <v>2.1227260000000001</v>
      </c>
      <c r="G379" s="5" t="s">
        <v>173</v>
      </c>
      <c r="H379" s="5" t="s">
        <v>174</v>
      </c>
      <c r="I379" s="5"/>
      <c r="J379" s="5"/>
      <c r="K379" s="5">
        <v>208</v>
      </c>
      <c r="L379" s="5">
        <v>22</v>
      </c>
      <c r="M379" s="5">
        <v>3</v>
      </c>
      <c r="N379" s="5" t="s">
        <v>3</v>
      </c>
      <c r="O379" s="5">
        <v>-1</v>
      </c>
      <c r="P379" s="5">
        <f>Source!DN356</f>
        <v>2.1227260000000001</v>
      </c>
      <c r="Q379" s="5"/>
      <c r="R379" s="5"/>
      <c r="S379" s="5"/>
      <c r="T379" s="5"/>
      <c r="U379" s="5"/>
      <c r="V379" s="5"/>
      <c r="W379" s="5"/>
    </row>
    <row r="380" spans="1:23" x14ac:dyDescent="0.2">
      <c r="A380" s="5">
        <v>50</v>
      </c>
      <c r="B380" s="5">
        <v>0</v>
      </c>
      <c r="C380" s="5">
        <v>0</v>
      </c>
      <c r="D380" s="5">
        <v>1</v>
      </c>
      <c r="E380" s="5">
        <v>209</v>
      </c>
      <c r="F380" s="5">
        <f>ROUND(Source!W356,O380)</f>
        <v>34.880000000000003</v>
      </c>
      <c r="G380" s="5" t="s">
        <v>175</v>
      </c>
      <c r="H380" s="5" t="s">
        <v>176</v>
      </c>
      <c r="I380" s="5"/>
      <c r="J380" s="5"/>
      <c r="K380" s="5">
        <v>209</v>
      </c>
      <c r="L380" s="5">
        <v>23</v>
      </c>
      <c r="M380" s="5">
        <v>3</v>
      </c>
      <c r="N380" s="5" t="s">
        <v>3</v>
      </c>
      <c r="O380" s="5">
        <v>2</v>
      </c>
      <c r="P380" s="5">
        <f>ROUND(Source!DO356,O380)</f>
        <v>34.880000000000003</v>
      </c>
      <c r="Q380" s="5"/>
      <c r="R380" s="5"/>
      <c r="S380" s="5"/>
      <c r="T380" s="5"/>
      <c r="U380" s="5"/>
      <c r="V380" s="5"/>
      <c r="W380" s="5"/>
    </row>
    <row r="381" spans="1:23" x14ac:dyDescent="0.2">
      <c r="A381" s="5">
        <v>50</v>
      </c>
      <c r="B381" s="5">
        <v>0</v>
      </c>
      <c r="C381" s="5">
        <v>0</v>
      </c>
      <c r="D381" s="5">
        <v>1</v>
      </c>
      <c r="E381" s="5">
        <v>210</v>
      </c>
      <c r="F381" s="5">
        <f>ROUND(Source!X356,O381)</f>
        <v>26761</v>
      </c>
      <c r="G381" s="5" t="s">
        <v>177</v>
      </c>
      <c r="H381" s="5" t="s">
        <v>178</v>
      </c>
      <c r="I381" s="5"/>
      <c r="J381" s="5"/>
      <c r="K381" s="5">
        <v>210</v>
      </c>
      <c r="L381" s="5">
        <v>24</v>
      </c>
      <c r="M381" s="5">
        <v>3</v>
      </c>
      <c r="N381" s="5" t="s">
        <v>3</v>
      </c>
      <c r="O381" s="5">
        <v>2</v>
      </c>
      <c r="P381" s="5">
        <f>ROUND(Source!DP356,O381)</f>
        <v>29467.5</v>
      </c>
      <c r="Q381" s="5"/>
      <c r="R381" s="5"/>
      <c r="S381" s="5"/>
      <c r="T381" s="5"/>
      <c r="U381" s="5"/>
      <c r="V381" s="5"/>
      <c r="W381" s="5"/>
    </row>
    <row r="382" spans="1:23" x14ac:dyDescent="0.2">
      <c r="A382" s="5">
        <v>50</v>
      </c>
      <c r="B382" s="5">
        <v>0</v>
      </c>
      <c r="C382" s="5">
        <v>0</v>
      </c>
      <c r="D382" s="5">
        <v>1</v>
      </c>
      <c r="E382" s="5">
        <v>211</v>
      </c>
      <c r="F382" s="5">
        <f>ROUND(Source!Y356,O382)</f>
        <v>18189.38</v>
      </c>
      <c r="G382" s="5" t="s">
        <v>179</v>
      </c>
      <c r="H382" s="5" t="s">
        <v>180</v>
      </c>
      <c r="I382" s="5"/>
      <c r="J382" s="5"/>
      <c r="K382" s="5">
        <v>211</v>
      </c>
      <c r="L382" s="5">
        <v>25</v>
      </c>
      <c r="M382" s="5">
        <v>3</v>
      </c>
      <c r="N382" s="5" t="s">
        <v>3</v>
      </c>
      <c r="O382" s="5">
        <v>2</v>
      </c>
      <c r="P382" s="5">
        <f>ROUND(Source!DQ356,O382)</f>
        <v>20028.98</v>
      </c>
      <c r="Q382" s="5"/>
      <c r="R382" s="5"/>
      <c r="S382" s="5"/>
      <c r="T382" s="5"/>
      <c r="U382" s="5"/>
      <c r="V382" s="5"/>
      <c r="W382" s="5"/>
    </row>
    <row r="383" spans="1:23" x14ac:dyDescent="0.2">
      <c r="A383" s="5">
        <v>50</v>
      </c>
      <c r="B383" s="5">
        <v>0</v>
      </c>
      <c r="C383" s="5">
        <v>0</v>
      </c>
      <c r="D383" s="5">
        <v>1</v>
      </c>
      <c r="E383" s="5">
        <v>224</v>
      </c>
      <c r="F383" s="5">
        <f>ROUND(Source!AR356,O383)</f>
        <v>223623.01</v>
      </c>
      <c r="G383" s="5" t="s">
        <v>181</v>
      </c>
      <c r="H383" s="5" t="s">
        <v>182</v>
      </c>
      <c r="I383" s="5"/>
      <c r="J383" s="5"/>
      <c r="K383" s="5">
        <v>224</v>
      </c>
      <c r="L383" s="5">
        <v>26</v>
      </c>
      <c r="M383" s="5">
        <v>3</v>
      </c>
      <c r="N383" s="5" t="s">
        <v>3</v>
      </c>
      <c r="O383" s="5">
        <v>2</v>
      </c>
      <c r="P383" s="5">
        <f>ROUND(Source!EJ356,O383)</f>
        <v>116429.6</v>
      </c>
      <c r="Q383" s="5"/>
      <c r="R383" s="5"/>
      <c r="S383" s="5"/>
      <c r="T383" s="5"/>
      <c r="U383" s="5"/>
      <c r="V383" s="5"/>
      <c r="W383" s="5"/>
    </row>
    <row r="384" spans="1:23" x14ac:dyDescent="0.2">
      <c r="A384" s="5">
        <v>50</v>
      </c>
      <c r="B384" s="5">
        <v>1</v>
      </c>
      <c r="C384" s="5">
        <v>0</v>
      </c>
      <c r="D384" s="5">
        <v>2</v>
      </c>
      <c r="E384" s="5">
        <v>0</v>
      </c>
      <c r="F384" s="5">
        <f>ROUND(F358+F381+F382,O384)</f>
        <v>223623.01</v>
      </c>
      <c r="G384" s="5" t="s">
        <v>183</v>
      </c>
      <c r="H384" s="5" t="s">
        <v>184</v>
      </c>
      <c r="I384" s="5"/>
      <c r="J384" s="5"/>
      <c r="K384" s="5">
        <v>212</v>
      </c>
      <c r="L384" s="5">
        <v>27</v>
      </c>
      <c r="M384" s="5">
        <v>0</v>
      </c>
      <c r="N384" s="5" t="s">
        <v>3</v>
      </c>
      <c r="O384" s="5">
        <v>2</v>
      </c>
      <c r="P384" s="5">
        <f>ROUND(P358+P381+P382,O384)</f>
        <v>116429.6</v>
      </c>
      <c r="Q384" s="5"/>
      <c r="R384" s="5"/>
      <c r="S384" s="5"/>
      <c r="T384" s="5"/>
      <c r="U384" s="5"/>
      <c r="V384" s="5"/>
      <c r="W384" s="5"/>
    </row>
    <row r="385" spans="1:255" x14ac:dyDescent="0.2">
      <c r="A385" s="5">
        <v>50</v>
      </c>
      <c r="B385" s="5">
        <v>1</v>
      </c>
      <c r="C385" s="5">
        <v>0</v>
      </c>
      <c r="D385" s="5">
        <v>2</v>
      </c>
      <c r="E385" s="5">
        <v>0</v>
      </c>
      <c r="F385" s="5">
        <f>ROUND(F384*0.2,O385)</f>
        <v>44724.6</v>
      </c>
      <c r="G385" s="5" t="s">
        <v>185</v>
      </c>
      <c r="H385" s="5" t="s">
        <v>186</v>
      </c>
      <c r="I385" s="5"/>
      <c r="J385" s="5"/>
      <c r="K385" s="5">
        <v>212</v>
      </c>
      <c r="L385" s="5">
        <v>28</v>
      </c>
      <c r="M385" s="5">
        <v>0</v>
      </c>
      <c r="N385" s="5" t="s">
        <v>3</v>
      </c>
      <c r="O385" s="5">
        <v>2</v>
      </c>
      <c r="P385" s="5">
        <f>ROUND(P384*0.2,O385)</f>
        <v>23285.919999999998</v>
      </c>
      <c r="Q385" s="5"/>
      <c r="R385" s="5"/>
      <c r="S385" s="5"/>
      <c r="T385" s="5"/>
      <c r="U385" s="5"/>
      <c r="V385" s="5"/>
      <c r="W385" s="5"/>
    </row>
    <row r="386" spans="1:255" x14ac:dyDescent="0.2">
      <c r="A386" s="5">
        <v>50</v>
      </c>
      <c r="B386" s="5">
        <v>1</v>
      </c>
      <c r="C386" s="5">
        <v>0</v>
      </c>
      <c r="D386" s="5">
        <v>2</v>
      </c>
      <c r="E386" s="5">
        <v>213</v>
      </c>
      <c r="F386" s="5">
        <f>ROUND(F384+F385,O386)</f>
        <v>268347.61</v>
      </c>
      <c r="G386" s="5" t="s">
        <v>187</v>
      </c>
      <c r="H386" s="5" t="s">
        <v>181</v>
      </c>
      <c r="I386" s="5"/>
      <c r="J386" s="5"/>
      <c r="K386" s="5">
        <v>212</v>
      </c>
      <c r="L386" s="5">
        <v>29</v>
      </c>
      <c r="M386" s="5">
        <v>0</v>
      </c>
      <c r="N386" s="5" t="s">
        <v>3</v>
      </c>
      <c r="O386" s="5">
        <v>2</v>
      </c>
      <c r="P386" s="5">
        <f>ROUND(P384+P385,O386)</f>
        <v>139715.51999999999</v>
      </c>
      <c r="Q386" s="5"/>
      <c r="R386" s="5"/>
      <c r="S386" s="5"/>
      <c r="T386" s="5"/>
      <c r="U386" s="5"/>
      <c r="V386" s="5"/>
      <c r="W386" s="5"/>
    </row>
    <row r="388" spans="1:255" x14ac:dyDescent="0.2">
      <c r="A388" s="1">
        <v>4</v>
      </c>
      <c r="B388" s="1">
        <v>1</v>
      </c>
      <c r="C388" s="1"/>
      <c r="D388" s="1">
        <f>ROW(A397)</f>
        <v>397</v>
      </c>
      <c r="E388" s="1"/>
      <c r="F388" s="1" t="s">
        <v>13</v>
      </c>
      <c r="G388" s="1" t="s">
        <v>344</v>
      </c>
      <c r="H388" s="1" t="s">
        <v>3</v>
      </c>
      <c r="I388" s="1">
        <v>0</v>
      </c>
      <c r="J388" s="1"/>
      <c r="K388" s="1">
        <v>0</v>
      </c>
      <c r="L388" s="1"/>
      <c r="M388" s="1"/>
      <c r="N388" s="1"/>
      <c r="O388" s="1"/>
      <c r="P388" s="1"/>
      <c r="Q388" s="1"/>
      <c r="R388" s="1"/>
      <c r="S388" s="1"/>
      <c r="T388" s="1"/>
      <c r="U388" s="1" t="s">
        <v>3</v>
      </c>
      <c r="V388" s="1">
        <v>0</v>
      </c>
      <c r="W388" s="1"/>
      <c r="X388" s="1"/>
      <c r="Y388" s="1"/>
      <c r="Z388" s="1"/>
      <c r="AA388" s="1"/>
      <c r="AB388" s="1" t="s">
        <v>3</v>
      </c>
      <c r="AC388" s="1" t="s">
        <v>3</v>
      </c>
      <c r="AD388" s="1" t="s">
        <v>3</v>
      </c>
      <c r="AE388" s="1" t="s">
        <v>3</v>
      </c>
      <c r="AF388" s="1" t="s">
        <v>3</v>
      </c>
      <c r="AG388" s="1" t="s">
        <v>3</v>
      </c>
      <c r="AH388" s="1"/>
      <c r="AI388" s="1"/>
      <c r="AJ388" s="1"/>
      <c r="AK388" s="1"/>
      <c r="AL388" s="1"/>
      <c r="AM388" s="1"/>
      <c r="AN388" s="1"/>
      <c r="AO388" s="1"/>
      <c r="AP388" s="1" t="s">
        <v>3</v>
      </c>
      <c r="AQ388" s="1" t="s">
        <v>3</v>
      </c>
      <c r="AR388" s="1" t="s">
        <v>3</v>
      </c>
      <c r="AS388" s="1"/>
      <c r="AT388" s="1"/>
      <c r="AU388" s="1"/>
      <c r="AV388" s="1"/>
      <c r="AW388" s="1"/>
      <c r="AX388" s="1"/>
      <c r="AY388" s="1"/>
      <c r="AZ388" s="1" t="s">
        <v>3</v>
      </c>
      <c r="BA388" s="1"/>
      <c r="BB388" s="1" t="s">
        <v>3</v>
      </c>
      <c r="BC388" s="1" t="s">
        <v>3</v>
      </c>
      <c r="BD388" s="1" t="s">
        <v>3</v>
      </c>
      <c r="BE388" s="1" t="s">
        <v>3</v>
      </c>
      <c r="BF388" s="1" t="s">
        <v>3</v>
      </c>
      <c r="BG388" s="1" t="s">
        <v>3</v>
      </c>
      <c r="BH388" s="1" t="s">
        <v>3</v>
      </c>
      <c r="BI388" s="1" t="s">
        <v>3</v>
      </c>
      <c r="BJ388" s="1" t="s">
        <v>3</v>
      </c>
      <c r="BK388" s="1" t="s">
        <v>3</v>
      </c>
      <c r="BL388" s="1" t="s">
        <v>3</v>
      </c>
      <c r="BM388" s="1" t="s">
        <v>3</v>
      </c>
      <c r="BN388" s="1" t="s">
        <v>3</v>
      </c>
      <c r="BO388" s="1" t="s">
        <v>3</v>
      </c>
      <c r="BP388" s="1" t="s">
        <v>3</v>
      </c>
      <c r="BQ388" s="1"/>
      <c r="BR388" s="1"/>
      <c r="BS388" s="1"/>
      <c r="BT388" s="1"/>
      <c r="BU388" s="1"/>
      <c r="BV388" s="1"/>
      <c r="BW388" s="1"/>
      <c r="BX388" s="1">
        <v>0</v>
      </c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>
        <v>0</v>
      </c>
    </row>
    <row r="390" spans="1:255" x14ac:dyDescent="0.2">
      <c r="A390" s="3">
        <v>52</v>
      </c>
      <c r="B390" s="3">
        <f t="shared" ref="B390:G390" si="410">B397</f>
        <v>1</v>
      </c>
      <c r="C390" s="3">
        <f t="shared" si="410"/>
        <v>4</v>
      </c>
      <c r="D390" s="3">
        <f t="shared" si="410"/>
        <v>388</v>
      </c>
      <c r="E390" s="3">
        <f t="shared" si="410"/>
        <v>0</v>
      </c>
      <c r="F390" s="3" t="str">
        <f t="shared" si="410"/>
        <v>Новый раздел</v>
      </c>
      <c r="G390" s="3" t="str">
        <f t="shared" si="410"/>
        <v>Вывоз мусора</v>
      </c>
      <c r="H390" s="3"/>
      <c r="I390" s="3"/>
      <c r="J390" s="3"/>
      <c r="K390" s="3"/>
      <c r="L390" s="3"/>
      <c r="M390" s="3"/>
      <c r="N390" s="3"/>
      <c r="O390" s="3">
        <f t="shared" ref="O390:AT390" si="411">O397</f>
        <v>34652.050000000003</v>
      </c>
      <c r="P390" s="3">
        <f t="shared" si="411"/>
        <v>30000</v>
      </c>
      <c r="Q390" s="3">
        <f t="shared" si="411"/>
        <v>4652.05</v>
      </c>
      <c r="R390" s="3">
        <f t="shared" si="411"/>
        <v>1100.3699999999999</v>
      </c>
      <c r="S390" s="3">
        <f t="shared" si="411"/>
        <v>0</v>
      </c>
      <c r="T390" s="3">
        <f t="shared" si="411"/>
        <v>0</v>
      </c>
      <c r="U390" s="3">
        <f t="shared" si="411"/>
        <v>0</v>
      </c>
      <c r="V390" s="3">
        <f t="shared" si="411"/>
        <v>2.6912000000000003</v>
      </c>
      <c r="W390" s="3">
        <f t="shared" si="411"/>
        <v>0</v>
      </c>
      <c r="X390" s="3">
        <f t="shared" si="411"/>
        <v>0</v>
      </c>
      <c r="Y390" s="3">
        <f t="shared" si="411"/>
        <v>0</v>
      </c>
      <c r="Z390" s="3">
        <f t="shared" si="411"/>
        <v>0</v>
      </c>
      <c r="AA390" s="3">
        <f t="shared" si="411"/>
        <v>0</v>
      </c>
      <c r="AB390" s="3">
        <f t="shared" si="411"/>
        <v>34652.050000000003</v>
      </c>
      <c r="AC390" s="3">
        <f t="shared" si="411"/>
        <v>30000</v>
      </c>
      <c r="AD390" s="3">
        <f t="shared" si="411"/>
        <v>4652.05</v>
      </c>
      <c r="AE390" s="3">
        <f t="shared" si="411"/>
        <v>1100.3699999999999</v>
      </c>
      <c r="AF390" s="3">
        <f t="shared" si="411"/>
        <v>0</v>
      </c>
      <c r="AG390" s="3">
        <f t="shared" si="411"/>
        <v>0</v>
      </c>
      <c r="AH390" s="3">
        <f t="shared" si="411"/>
        <v>0</v>
      </c>
      <c r="AI390" s="3">
        <f t="shared" si="411"/>
        <v>2.6912000000000003</v>
      </c>
      <c r="AJ390" s="3">
        <f t="shared" si="411"/>
        <v>0</v>
      </c>
      <c r="AK390" s="3">
        <f t="shared" si="411"/>
        <v>0</v>
      </c>
      <c r="AL390" s="3">
        <f t="shared" si="411"/>
        <v>0</v>
      </c>
      <c r="AM390" s="3">
        <f t="shared" si="411"/>
        <v>0</v>
      </c>
      <c r="AN390" s="3">
        <f t="shared" si="411"/>
        <v>0</v>
      </c>
      <c r="AO390" s="3">
        <f t="shared" si="411"/>
        <v>0</v>
      </c>
      <c r="AP390" s="3">
        <f t="shared" si="411"/>
        <v>0</v>
      </c>
      <c r="AQ390" s="3">
        <f t="shared" si="411"/>
        <v>0</v>
      </c>
      <c r="AR390" s="3">
        <f t="shared" si="411"/>
        <v>34652.050000000003</v>
      </c>
      <c r="AS390" s="3">
        <f t="shared" si="411"/>
        <v>4652.05</v>
      </c>
      <c r="AT390" s="3">
        <f t="shared" si="411"/>
        <v>0</v>
      </c>
      <c r="AU390" s="3">
        <f t="shared" ref="AU390:BZ390" si="412">AU397</f>
        <v>30000</v>
      </c>
      <c r="AV390" s="3">
        <f t="shared" si="412"/>
        <v>30000</v>
      </c>
      <c r="AW390" s="3">
        <f t="shared" si="412"/>
        <v>30000</v>
      </c>
      <c r="AX390" s="3">
        <f t="shared" si="412"/>
        <v>0</v>
      </c>
      <c r="AY390" s="3">
        <f t="shared" si="412"/>
        <v>30000</v>
      </c>
      <c r="AZ390" s="3">
        <f t="shared" si="412"/>
        <v>0</v>
      </c>
      <c r="BA390" s="3">
        <f t="shared" si="412"/>
        <v>0</v>
      </c>
      <c r="BB390" s="3">
        <f t="shared" si="412"/>
        <v>0</v>
      </c>
      <c r="BC390" s="3">
        <f t="shared" si="412"/>
        <v>0</v>
      </c>
      <c r="BD390" s="3">
        <f t="shared" si="412"/>
        <v>0</v>
      </c>
      <c r="BE390" s="3">
        <f t="shared" si="412"/>
        <v>0</v>
      </c>
      <c r="BF390" s="3">
        <f t="shared" si="412"/>
        <v>0</v>
      </c>
      <c r="BG390" s="3">
        <f t="shared" si="412"/>
        <v>0</v>
      </c>
      <c r="BH390" s="3">
        <f t="shared" si="412"/>
        <v>0</v>
      </c>
      <c r="BI390" s="3">
        <f t="shared" si="412"/>
        <v>0</v>
      </c>
      <c r="BJ390" s="3">
        <f t="shared" si="412"/>
        <v>0</v>
      </c>
      <c r="BK390" s="3">
        <f t="shared" si="412"/>
        <v>0</v>
      </c>
      <c r="BL390" s="3">
        <f t="shared" si="412"/>
        <v>0</v>
      </c>
      <c r="BM390" s="3">
        <f t="shared" si="412"/>
        <v>0</v>
      </c>
      <c r="BN390" s="3">
        <f t="shared" si="412"/>
        <v>0</v>
      </c>
      <c r="BO390" s="3">
        <f t="shared" si="412"/>
        <v>0</v>
      </c>
      <c r="BP390" s="3">
        <f t="shared" si="412"/>
        <v>0</v>
      </c>
      <c r="BQ390" s="3">
        <f t="shared" si="412"/>
        <v>0</v>
      </c>
      <c r="BR390" s="3">
        <f t="shared" si="412"/>
        <v>0</v>
      </c>
      <c r="BS390" s="3">
        <f t="shared" si="412"/>
        <v>0</v>
      </c>
      <c r="BT390" s="3">
        <f t="shared" si="412"/>
        <v>0</v>
      </c>
      <c r="BU390" s="3">
        <f t="shared" si="412"/>
        <v>0</v>
      </c>
      <c r="BV390" s="3">
        <f t="shared" si="412"/>
        <v>0</v>
      </c>
      <c r="BW390" s="3">
        <f t="shared" si="412"/>
        <v>0</v>
      </c>
      <c r="BX390" s="3">
        <f t="shared" si="412"/>
        <v>0</v>
      </c>
      <c r="BY390" s="3">
        <f t="shared" si="412"/>
        <v>0</v>
      </c>
      <c r="BZ390" s="3">
        <f t="shared" si="412"/>
        <v>0</v>
      </c>
      <c r="CA390" s="3">
        <f t="shared" ref="CA390:DF390" si="413">CA397</f>
        <v>34652.050000000003</v>
      </c>
      <c r="CB390" s="3">
        <f t="shared" si="413"/>
        <v>4652.05</v>
      </c>
      <c r="CC390" s="3">
        <f t="shared" si="413"/>
        <v>0</v>
      </c>
      <c r="CD390" s="3">
        <f t="shared" si="413"/>
        <v>30000</v>
      </c>
      <c r="CE390" s="3">
        <f t="shared" si="413"/>
        <v>30000</v>
      </c>
      <c r="CF390" s="3">
        <f t="shared" si="413"/>
        <v>30000</v>
      </c>
      <c r="CG390" s="3">
        <f t="shared" si="413"/>
        <v>0</v>
      </c>
      <c r="CH390" s="3">
        <f t="shared" si="413"/>
        <v>30000</v>
      </c>
      <c r="CI390" s="3">
        <f t="shared" si="413"/>
        <v>0</v>
      </c>
      <c r="CJ390" s="3">
        <f t="shared" si="413"/>
        <v>0</v>
      </c>
      <c r="CK390" s="3">
        <f t="shared" si="413"/>
        <v>0</v>
      </c>
      <c r="CL390" s="3">
        <f t="shared" si="413"/>
        <v>0</v>
      </c>
      <c r="CM390" s="3">
        <f t="shared" si="413"/>
        <v>0</v>
      </c>
      <c r="CN390" s="3">
        <f t="shared" si="413"/>
        <v>0</v>
      </c>
      <c r="CO390" s="3">
        <f t="shared" si="413"/>
        <v>0</v>
      </c>
      <c r="CP390" s="3">
        <f t="shared" si="413"/>
        <v>0</v>
      </c>
      <c r="CQ390" s="3">
        <f t="shared" si="413"/>
        <v>0</v>
      </c>
      <c r="CR390" s="3">
        <f t="shared" si="413"/>
        <v>0</v>
      </c>
      <c r="CS390" s="3">
        <f t="shared" si="413"/>
        <v>0</v>
      </c>
      <c r="CT390" s="3">
        <f t="shared" si="413"/>
        <v>0</v>
      </c>
      <c r="CU390" s="3">
        <f t="shared" si="413"/>
        <v>0</v>
      </c>
      <c r="CV390" s="3">
        <f t="shared" si="413"/>
        <v>0</v>
      </c>
      <c r="CW390" s="3">
        <f t="shared" si="413"/>
        <v>0</v>
      </c>
      <c r="CX390" s="3">
        <f t="shared" si="413"/>
        <v>0</v>
      </c>
      <c r="CY390" s="3">
        <f t="shared" si="413"/>
        <v>0</v>
      </c>
      <c r="CZ390" s="3">
        <f t="shared" si="413"/>
        <v>0</v>
      </c>
      <c r="DA390" s="3">
        <f t="shared" si="413"/>
        <v>0</v>
      </c>
      <c r="DB390" s="3">
        <f t="shared" si="413"/>
        <v>0</v>
      </c>
      <c r="DC390" s="3">
        <f t="shared" si="413"/>
        <v>0</v>
      </c>
      <c r="DD390" s="3">
        <f t="shared" si="413"/>
        <v>0</v>
      </c>
      <c r="DE390" s="3">
        <f t="shared" si="413"/>
        <v>0</v>
      </c>
      <c r="DF390" s="3">
        <f t="shared" si="413"/>
        <v>0</v>
      </c>
      <c r="DG390" s="4">
        <f t="shared" ref="DG390:EL390" si="414">DG397</f>
        <v>34980.94</v>
      </c>
      <c r="DH390" s="4">
        <f t="shared" si="414"/>
        <v>30000</v>
      </c>
      <c r="DI390" s="4">
        <f t="shared" si="414"/>
        <v>4980.9399999999996</v>
      </c>
      <c r="DJ390" s="4">
        <f t="shared" si="414"/>
        <v>1178.1600000000001</v>
      </c>
      <c r="DK390" s="4">
        <f t="shared" si="414"/>
        <v>0</v>
      </c>
      <c r="DL390" s="4">
        <f t="shared" si="414"/>
        <v>0</v>
      </c>
      <c r="DM390" s="4">
        <f t="shared" si="414"/>
        <v>0</v>
      </c>
      <c r="DN390" s="4">
        <f t="shared" si="414"/>
        <v>2.6912000000000003</v>
      </c>
      <c r="DO390" s="4">
        <f t="shared" si="414"/>
        <v>0</v>
      </c>
      <c r="DP390" s="4">
        <f t="shared" si="414"/>
        <v>0</v>
      </c>
      <c r="DQ390" s="4">
        <f t="shared" si="414"/>
        <v>0</v>
      </c>
      <c r="DR390" s="4">
        <f t="shared" si="414"/>
        <v>0</v>
      </c>
      <c r="DS390" s="4">
        <f t="shared" si="414"/>
        <v>0</v>
      </c>
      <c r="DT390" s="4">
        <f t="shared" si="414"/>
        <v>34980.94</v>
      </c>
      <c r="DU390" s="4">
        <f t="shared" si="414"/>
        <v>30000</v>
      </c>
      <c r="DV390" s="4">
        <f t="shared" si="414"/>
        <v>4980.9399999999996</v>
      </c>
      <c r="DW390" s="4">
        <f t="shared" si="414"/>
        <v>1178.1600000000001</v>
      </c>
      <c r="DX390" s="4">
        <f t="shared" si="414"/>
        <v>0</v>
      </c>
      <c r="DY390" s="4">
        <f t="shared" si="414"/>
        <v>0</v>
      </c>
      <c r="DZ390" s="4">
        <f t="shared" si="414"/>
        <v>0</v>
      </c>
      <c r="EA390" s="4">
        <f t="shared" si="414"/>
        <v>2.6912000000000003</v>
      </c>
      <c r="EB390" s="4">
        <f t="shared" si="414"/>
        <v>0</v>
      </c>
      <c r="EC390" s="4">
        <f t="shared" si="414"/>
        <v>0</v>
      </c>
      <c r="ED390" s="4">
        <f t="shared" si="414"/>
        <v>0</v>
      </c>
      <c r="EE390" s="4">
        <f t="shared" si="414"/>
        <v>0</v>
      </c>
      <c r="EF390" s="4">
        <f t="shared" si="414"/>
        <v>0</v>
      </c>
      <c r="EG390" s="4">
        <f t="shared" si="414"/>
        <v>0</v>
      </c>
      <c r="EH390" s="4">
        <f t="shared" si="414"/>
        <v>0</v>
      </c>
      <c r="EI390" s="4">
        <f t="shared" si="414"/>
        <v>0</v>
      </c>
      <c r="EJ390" s="4">
        <f t="shared" si="414"/>
        <v>34980.94</v>
      </c>
      <c r="EK390" s="4">
        <f t="shared" si="414"/>
        <v>4980.9399999999996</v>
      </c>
      <c r="EL390" s="4">
        <f t="shared" si="414"/>
        <v>0</v>
      </c>
      <c r="EM390" s="4">
        <f t="shared" ref="EM390:FR390" si="415">EM397</f>
        <v>30000</v>
      </c>
      <c r="EN390" s="4">
        <f t="shared" si="415"/>
        <v>30000</v>
      </c>
      <c r="EO390" s="4">
        <f t="shared" si="415"/>
        <v>30000</v>
      </c>
      <c r="EP390" s="4">
        <f t="shared" si="415"/>
        <v>0</v>
      </c>
      <c r="EQ390" s="4">
        <f t="shared" si="415"/>
        <v>30000</v>
      </c>
      <c r="ER390" s="4">
        <f t="shared" si="415"/>
        <v>0</v>
      </c>
      <c r="ES390" s="4">
        <f t="shared" si="415"/>
        <v>0</v>
      </c>
      <c r="ET390" s="4">
        <f t="shared" si="415"/>
        <v>0</v>
      </c>
      <c r="EU390" s="4">
        <f t="shared" si="415"/>
        <v>0</v>
      </c>
      <c r="EV390" s="4">
        <f t="shared" si="415"/>
        <v>0</v>
      </c>
      <c r="EW390" s="4">
        <f t="shared" si="415"/>
        <v>0</v>
      </c>
      <c r="EX390" s="4">
        <f t="shared" si="415"/>
        <v>0</v>
      </c>
      <c r="EY390" s="4">
        <f t="shared" si="415"/>
        <v>0</v>
      </c>
      <c r="EZ390" s="4">
        <f t="shared" si="415"/>
        <v>0</v>
      </c>
      <c r="FA390" s="4">
        <f t="shared" si="415"/>
        <v>0</v>
      </c>
      <c r="FB390" s="4">
        <f t="shared" si="415"/>
        <v>0</v>
      </c>
      <c r="FC390" s="4">
        <f t="shared" si="415"/>
        <v>0</v>
      </c>
      <c r="FD390" s="4">
        <f t="shared" si="415"/>
        <v>0</v>
      </c>
      <c r="FE390" s="4">
        <f t="shared" si="415"/>
        <v>0</v>
      </c>
      <c r="FF390" s="4">
        <f t="shared" si="415"/>
        <v>0</v>
      </c>
      <c r="FG390" s="4">
        <f t="shared" si="415"/>
        <v>0</v>
      </c>
      <c r="FH390" s="4">
        <f t="shared" si="415"/>
        <v>0</v>
      </c>
      <c r="FI390" s="4">
        <f t="shared" si="415"/>
        <v>0</v>
      </c>
      <c r="FJ390" s="4">
        <f t="shared" si="415"/>
        <v>0</v>
      </c>
      <c r="FK390" s="4">
        <f t="shared" si="415"/>
        <v>0</v>
      </c>
      <c r="FL390" s="4">
        <f t="shared" si="415"/>
        <v>0</v>
      </c>
      <c r="FM390" s="4">
        <f t="shared" si="415"/>
        <v>0</v>
      </c>
      <c r="FN390" s="4">
        <f t="shared" si="415"/>
        <v>0</v>
      </c>
      <c r="FO390" s="4">
        <f t="shared" si="415"/>
        <v>0</v>
      </c>
      <c r="FP390" s="4">
        <f t="shared" si="415"/>
        <v>0</v>
      </c>
      <c r="FQ390" s="4">
        <f t="shared" si="415"/>
        <v>0</v>
      </c>
      <c r="FR390" s="4">
        <f t="shared" si="415"/>
        <v>0</v>
      </c>
      <c r="FS390" s="4">
        <f t="shared" ref="FS390:GX390" si="416">FS397</f>
        <v>34980.94</v>
      </c>
      <c r="FT390" s="4">
        <f t="shared" si="416"/>
        <v>4980.9399999999996</v>
      </c>
      <c r="FU390" s="4">
        <f t="shared" si="416"/>
        <v>0</v>
      </c>
      <c r="FV390" s="4">
        <f t="shared" si="416"/>
        <v>30000</v>
      </c>
      <c r="FW390" s="4">
        <f t="shared" si="416"/>
        <v>30000</v>
      </c>
      <c r="FX390" s="4">
        <f t="shared" si="416"/>
        <v>30000</v>
      </c>
      <c r="FY390" s="4">
        <f t="shared" si="416"/>
        <v>0</v>
      </c>
      <c r="FZ390" s="4">
        <f t="shared" si="416"/>
        <v>30000</v>
      </c>
      <c r="GA390" s="4">
        <f t="shared" si="416"/>
        <v>0</v>
      </c>
      <c r="GB390" s="4">
        <f t="shared" si="416"/>
        <v>0</v>
      </c>
      <c r="GC390" s="4">
        <f t="shared" si="416"/>
        <v>0</v>
      </c>
      <c r="GD390" s="4">
        <f t="shared" si="416"/>
        <v>0</v>
      </c>
      <c r="GE390" s="4">
        <f t="shared" si="416"/>
        <v>0</v>
      </c>
      <c r="GF390" s="4">
        <f t="shared" si="416"/>
        <v>0</v>
      </c>
      <c r="GG390" s="4">
        <f t="shared" si="416"/>
        <v>0</v>
      </c>
      <c r="GH390" s="4">
        <f t="shared" si="416"/>
        <v>0</v>
      </c>
      <c r="GI390" s="4">
        <f t="shared" si="416"/>
        <v>0</v>
      </c>
      <c r="GJ390" s="4">
        <f t="shared" si="416"/>
        <v>0</v>
      </c>
      <c r="GK390" s="4">
        <f t="shared" si="416"/>
        <v>0</v>
      </c>
      <c r="GL390" s="4">
        <f t="shared" si="416"/>
        <v>0</v>
      </c>
      <c r="GM390" s="4">
        <f t="shared" si="416"/>
        <v>0</v>
      </c>
      <c r="GN390" s="4">
        <f t="shared" si="416"/>
        <v>0</v>
      </c>
      <c r="GO390" s="4">
        <f t="shared" si="416"/>
        <v>0</v>
      </c>
      <c r="GP390" s="4">
        <f t="shared" si="416"/>
        <v>0</v>
      </c>
      <c r="GQ390" s="4">
        <f t="shared" si="416"/>
        <v>0</v>
      </c>
      <c r="GR390" s="4">
        <f t="shared" si="416"/>
        <v>0</v>
      </c>
      <c r="GS390" s="4">
        <f t="shared" si="416"/>
        <v>0</v>
      </c>
      <c r="GT390" s="4">
        <f t="shared" si="416"/>
        <v>0</v>
      </c>
      <c r="GU390" s="4">
        <f t="shared" si="416"/>
        <v>0</v>
      </c>
      <c r="GV390" s="4">
        <f t="shared" si="416"/>
        <v>0</v>
      </c>
      <c r="GW390" s="4">
        <f t="shared" si="416"/>
        <v>0</v>
      </c>
      <c r="GX390" s="4">
        <f t="shared" si="416"/>
        <v>0</v>
      </c>
    </row>
    <row r="392" spans="1:255" x14ac:dyDescent="0.2">
      <c r="A392" s="2">
        <v>17</v>
      </c>
      <c r="B392" s="2">
        <v>1</v>
      </c>
      <c r="C392" s="2">
        <f>ROW(SmtRes!A728)</f>
        <v>728</v>
      </c>
      <c r="D392" s="2">
        <f>ROW(EtalonRes!A652)</f>
        <v>652</v>
      </c>
      <c r="E392" s="2" t="s">
        <v>15</v>
      </c>
      <c r="F392" s="2" t="s">
        <v>331</v>
      </c>
      <c r="G392" s="2" t="s">
        <v>332</v>
      </c>
      <c r="H392" s="2" t="s">
        <v>333</v>
      </c>
      <c r="I392" s="2">
        <v>92.8</v>
      </c>
      <c r="J392" s="2">
        <v>0</v>
      </c>
      <c r="K392" s="2"/>
      <c r="L392" s="2"/>
      <c r="M392" s="2"/>
      <c r="N392" s="2"/>
      <c r="O392" s="2">
        <f>ROUND(CP392,2)</f>
        <v>4652.05</v>
      </c>
      <c r="P392" s="2">
        <f>ROUND(CQ392*I392,2)</f>
        <v>0</v>
      </c>
      <c r="Q392" s="2">
        <f>ROUND(CR392*I392,2)</f>
        <v>4652.05</v>
      </c>
      <c r="R392" s="2">
        <f>ROUND(CS392*I392,2)</f>
        <v>1100.3699999999999</v>
      </c>
      <c r="S392" s="2">
        <f>ROUND(CT392*I392,2)</f>
        <v>0</v>
      </c>
      <c r="T392" s="2">
        <f>ROUND(CU392*I392,2)</f>
        <v>0</v>
      </c>
      <c r="U392" s="2">
        <f>CV392*I392</f>
        <v>0</v>
      </c>
      <c r="V392" s="2">
        <f>CW392*I392</f>
        <v>2.6912000000000003</v>
      </c>
      <c r="W392" s="2">
        <f>ROUND(CX392*I392,2)</f>
        <v>0</v>
      </c>
      <c r="X392" s="2">
        <f t="shared" ref="X392:Y395" si="417">ROUND(CY392,2)</f>
        <v>0</v>
      </c>
      <c r="Y392" s="2">
        <f t="shared" si="417"/>
        <v>0</v>
      </c>
      <c r="Z392" s="2"/>
      <c r="AA392" s="2">
        <v>42244862</v>
      </c>
      <c r="AB392" s="2">
        <f>ROUND((AC392+AD392+AF392),6)</f>
        <v>4.2699999999999996</v>
      </c>
      <c r="AC392" s="2">
        <f>ROUND((ES392),6)</f>
        <v>0</v>
      </c>
      <c r="AD392" s="2">
        <f>ROUND(((ET392)+ROUND(((EU392)*1.6),2)),6)</f>
        <v>4.2699999999999996</v>
      </c>
      <c r="AE392" s="2">
        <f>ROUND(((EU392)+ROUND(((EU392)*1.6),2)),6)</f>
        <v>1.01</v>
      </c>
      <c r="AF392" s="2">
        <f>ROUND(((EV392)+ROUND(((EV392)*1.6),2)),6)</f>
        <v>0</v>
      </c>
      <c r="AG392" s="2">
        <f>ROUND((AP392),6)</f>
        <v>0</v>
      </c>
      <c r="AH392" s="2">
        <f t="shared" ref="AH392:AI395" si="418">(EW392)</f>
        <v>0</v>
      </c>
      <c r="AI392" s="2">
        <f t="shared" si="418"/>
        <v>2.9000000000000001E-2</v>
      </c>
      <c r="AJ392" s="2">
        <f>(AS392)</f>
        <v>0</v>
      </c>
      <c r="AK392" s="2">
        <v>4.2699999999999996</v>
      </c>
      <c r="AL392" s="2">
        <v>0</v>
      </c>
      <c r="AM392" s="2">
        <v>3.65</v>
      </c>
      <c r="AN392" s="2">
        <v>0.39</v>
      </c>
      <c r="AO392" s="2">
        <v>0</v>
      </c>
      <c r="AP392" s="2">
        <v>0</v>
      </c>
      <c r="AQ392" s="2">
        <v>0</v>
      </c>
      <c r="AR392" s="2">
        <v>2.9000000000000001E-2</v>
      </c>
      <c r="AS392" s="2">
        <v>0</v>
      </c>
      <c r="AT392" s="2">
        <v>0</v>
      </c>
      <c r="AU392" s="2">
        <v>0</v>
      </c>
      <c r="AV392" s="2">
        <v>1</v>
      </c>
      <c r="AW392" s="2">
        <v>1</v>
      </c>
      <c r="AX392" s="2"/>
      <c r="AY392" s="2"/>
      <c r="AZ392" s="2">
        <v>1</v>
      </c>
      <c r="BA392" s="2">
        <v>11.74</v>
      </c>
      <c r="BB392" s="2">
        <v>11.74</v>
      </c>
      <c r="BC392" s="2">
        <v>1</v>
      </c>
      <c r="BD392" s="2" t="s">
        <v>3</v>
      </c>
      <c r="BE392" s="2" t="s">
        <v>3</v>
      </c>
      <c r="BF392" s="2" t="s">
        <v>3</v>
      </c>
      <c r="BG392" s="2" t="s">
        <v>3</v>
      </c>
      <c r="BH392" s="2">
        <v>0</v>
      </c>
      <c r="BI392" s="2">
        <v>1</v>
      </c>
      <c r="BJ392" s="2" t="s">
        <v>334</v>
      </c>
      <c r="BK392" s="2"/>
      <c r="BL392" s="2"/>
      <c r="BM392" s="2">
        <v>700004</v>
      </c>
      <c r="BN392" s="2">
        <v>0</v>
      </c>
      <c r="BO392" s="2" t="s">
        <v>331</v>
      </c>
      <c r="BP392" s="2">
        <v>1</v>
      </c>
      <c r="BQ392" s="2">
        <v>19</v>
      </c>
      <c r="BR392" s="2">
        <v>0</v>
      </c>
      <c r="BS392" s="2">
        <v>11.74</v>
      </c>
      <c r="BT392" s="2">
        <v>1</v>
      </c>
      <c r="BU392" s="2">
        <v>1</v>
      </c>
      <c r="BV392" s="2">
        <v>1</v>
      </c>
      <c r="BW392" s="2">
        <v>1</v>
      </c>
      <c r="BX392" s="2">
        <v>1</v>
      </c>
      <c r="BY392" s="2" t="s">
        <v>3</v>
      </c>
      <c r="BZ392" s="2">
        <v>0</v>
      </c>
      <c r="CA392" s="2">
        <v>0</v>
      </c>
      <c r="CB392" s="2"/>
      <c r="CC392" s="2"/>
      <c r="CD392" s="2"/>
      <c r="CE392" s="2">
        <v>0</v>
      </c>
      <c r="CF392" s="2">
        <v>0</v>
      </c>
      <c r="CG392" s="2">
        <v>0</v>
      </c>
      <c r="CH392" s="2"/>
      <c r="CI392" s="2"/>
      <c r="CJ392" s="2"/>
      <c r="CK392" s="2"/>
      <c r="CL392" s="2"/>
      <c r="CM392" s="2">
        <v>0</v>
      </c>
      <c r="CN392" s="2" t="s">
        <v>3</v>
      </c>
      <c r="CO392" s="2">
        <v>0</v>
      </c>
      <c r="CP392" s="2">
        <f>(P392+Q392+S392)</f>
        <v>4652.05</v>
      </c>
      <c r="CQ392" s="2">
        <f>AC392*BC392</f>
        <v>0</v>
      </c>
      <c r="CR392" s="2">
        <f>AD392*BB392</f>
        <v>50.129799999999996</v>
      </c>
      <c r="CS392" s="2">
        <f>AE392*BS392</f>
        <v>11.8574</v>
      </c>
      <c r="CT392" s="2">
        <f>AF392*BA392</f>
        <v>0</v>
      </c>
      <c r="CU392" s="2">
        <f t="shared" ref="CU392:CX395" si="419">AG392</f>
        <v>0</v>
      </c>
      <c r="CV392" s="2">
        <f t="shared" si="419"/>
        <v>0</v>
      </c>
      <c r="CW392" s="2">
        <f t="shared" si="419"/>
        <v>2.9000000000000001E-2</v>
      </c>
      <c r="CX392" s="2">
        <f t="shared" si="419"/>
        <v>0</v>
      </c>
      <c r="CY392" s="2">
        <f>(((S392+R392)*AT392)/100)</f>
        <v>0</v>
      </c>
      <c r="CZ392" s="2">
        <f>(((S392+R392)*AU392)/100)</f>
        <v>0</v>
      </c>
      <c r="DA392" s="2"/>
      <c r="DB392" s="2"/>
      <c r="DC392" s="2" t="s">
        <v>3</v>
      </c>
      <c r="DD392" s="2" t="s">
        <v>3</v>
      </c>
      <c r="DE392" s="2" t="s">
        <v>3</v>
      </c>
      <c r="DF392" s="2" t="s">
        <v>3</v>
      </c>
      <c r="DG392" s="2" t="s">
        <v>3</v>
      </c>
      <c r="DH392" s="2" t="s">
        <v>3</v>
      </c>
      <c r="DI392" s="2" t="s">
        <v>3</v>
      </c>
      <c r="DJ392" s="2" t="s">
        <v>3</v>
      </c>
      <c r="DK392" s="2" t="s">
        <v>3</v>
      </c>
      <c r="DL392" s="2" t="s">
        <v>3</v>
      </c>
      <c r="DM392" s="2" t="s">
        <v>3</v>
      </c>
      <c r="DN392" s="2">
        <v>0</v>
      </c>
      <c r="DO392" s="2">
        <v>0</v>
      </c>
      <c r="DP392" s="2">
        <v>1</v>
      </c>
      <c r="DQ392" s="2">
        <v>1</v>
      </c>
      <c r="DR392" s="2"/>
      <c r="DS392" s="2"/>
      <c r="DT392" s="2"/>
      <c r="DU392" s="2">
        <v>1013</v>
      </c>
      <c r="DV392" s="2" t="s">
        <v>333</v>
      </c>
      <c r="DW392" s="2" t="s">
        <v>333</v>
      </c>
      <c r="DX392" s="2">
        <v>1</v>
      </c>
      <c r="DY392" s="2"/>
      <c r="DZ392" s="2"/>
      <c r="EA392" s="2"/>
      <c r="EB392" s="2"/>
      <c r="EC392" s="2"/>
      <c r="ED392" s="2"/>
      <c r="EE392" s="2">
        <v>42018839</v>
      </c>
      <c r="EF392" s="2">
        <v>19</v>
      </c>
      <c r="EG392" s="2" t="s">
        <v>335</v>
      </c>
      <c r="EH392" s="2">
        <v>0</v>
      </c>
      <c r="EI392" s="2" t="s">
        <v>3</v>
      </c>
      <c r="EJ392" s="2">
        <v>1</v>
      </c>
      <c r="EK392" s="2">
        <v>700004</v>
      </c>
      <c r="EL392" s="2" t="s">
        <v>336</v>
      </c>
      <c r="EM392" s="2" t="s">
        <v>337</v>
      </c>
      <c r="EN392" s="2"/>
      <c r="EO392" s="2" t="s">
        <v>3</v>
      </c>
      <c r="EP392" s="2"/>
      <c r="EQ392" s="2">
        <v>0</v>
      </c>
      <c r="ER392" s="2">
        <v>4.2699999999999996</v>
      </c>
      <c r="ES392" s="2">
        <v>0</v>
      </c>
      <c r="ET392" s="2">
        <v>3.65</v>
      </c>
      <c r="EU392" s="2">
        <v>0.39</v>
      </c>
      <c r="EV392" s="2">
        <v>0</v>
      </c>
      <c r="EW392" s="2">
        <v>0</v>
      </c>
      <c r="EX392" s="2">
        <v>2.9000000000000001E-2</v>
      </c>
      <c r="EY392" s="2">
        <v>0</v>
      </c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>
        <v>0</v>
      </c>
      <c r="FR392" s="2">
        <f>ROUND(IF(AND(BH392=3,BI392=3),P392,0),2)</f>
        <v>0</v>
      </c>
      <c r="FS392" s="2">
        <v>0</v>
      </c>
      <c r="FT392" s="2"/>
      <c r="FU392" s="2"/>
      <c r="FV392" s="2"/>
      <c r="FW392" s="2"/>
      <c r="FX392" s="2">
        <v>0</v>
      </c>
      <c r="FY392" s="2">
        <v>0</v>
      </c>
      <c r="FZ392" s="2"/>
      <c r="GA392" s="2" t="s">
        <v>3</v>
      </c>
      <c r="GB392" s="2"/>
      <c r="GC392" s="2"/>
      <c r="GD392" s="2">
        <v>1</v>
      </c>
      <c r="GE392" s="2"/>
      <c r="GF392" s="2">
        <v>2112576718</v>
      </c>
      <c r="GG392" s="2">
        <v>2</v>
      </c>
      <c r="GH392" s="2">
        <v>1</v>
      </c>
      <c r="GI392" s="2">
        <v>2</v>
      </c>
      <c r="GJ392" s="2">
        <v>0</v>
      </c>
      <c r="GK392" s="2">
        <v>0</v>
      </c>
      <c r="GL392" s="2">
        <f>ROUND(IF(AND(BH392=3,BI392=3,FS392&lt;&gt;0),P392,0),2)</f>
        <v>0</v>
      </c>
      <c r="GM392" s="2">
        <f>ROUND(O392+X392+Y392,2)+GX392</f>
        <v>4652.05</v>
      </c>
      <c r="GN392" s="2">
        <f>IF(OR(BI392=0,BI392=1),ROUND(O392+X392+Y392,2),0)</f>
        <v>4652.05</v>
      </c>
      <c r="GO392" s="2">
        <f>IF(BI392=2,ROUND(O392+X392+Y392,2),0)</f>
        <v>0</v>
      </c>
      <c r="GP392" s="2">
        <f>IF(BI392=4,ROUND(O392+X392+Y392,2)+GX392,0)</f>
        <v>0</v>
      </c>
      <c r="GQ392" s="2"/>
      <c r="GR392" s="2">
        <v>0</v>
      </c>
      <c r="GS392" s="2">
        <v>3</v>
      </c>
      <c r="GT392" s="2">
        <v>0</v>
      </c>
      <c r="GU392" s="2" t="s">
        <v>3</v>
      </c>
      <c r="GV392" s="2">
        <f>ROUND((GT392),6)</f>
        <v>0</v>
      </c>
      <c r="GW392" s="2">
        <v>1</v>
      </c>
      <c r="GX392" s="2">
        <f>ROUND(HC392*I392,2)</f>
        <v>0</v>
      </c>
      <c r="GY392" s="2"/>
      <c r="GZ392" s="2"/>
      <c r="HA392" s="2">
        <v>0</v>
      </c>
      <c r="HB392" s="2">
        <v>0</v>
      </c>
      <c r="HC392" s="2">
        <f>GV392*GW392</f>
        <v>0</v>
      </c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>
        <v>0</v>
      </c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x14ac:dyDescent="0.2">
      <c r="A393">
        <v>17</v>
      </c>
      <c r="B393">
        <v>1</v>
      </c>
      <c r="C393">
        <f>ROW(SmtRes!A730)</f>
        <v>730</v>
      </c>
      <c r="D393">
        <f>ROW(EtalonRes!A654)</f>
        <v>654</v>
      </c>
      <c r="E393" t="s">
        <v>15</v>
      </c>
      <c r="F393" t="s">
        <v>331</v>
      </c>
      <c r="G393" t="s">
        <v>332</v>
      </c>
      <c r="H393" t="s">
        <v>333</v>
      </c>
      <c r="I393">
        <v>92.8</v>
      </c>
      <c r="J393">
        <v>0</v>
      </c>
      <c r="O393">
        <f>ROUND(CP393,2)</f>
        <v>4980.9399999999996</v>
      </c>
      <c r="P393">
        <f>ROUND(CQ393*I393,2)</f>
        <v>0</v>
      </c>
      <c r="Q393">
        <f>ROUND(CR393*I393,2)</f>
        <v>4980.9399999999996</v>
      </c>
      <c r="R393">
        <f>ROUND(CS393*I393,2)</f>
        <v>1178.1600000000001</v>
      </c>
      <c r="S393">
        <f>ROUND(CT393*I393,2)</f>
        <v>0</v>
      </c>
      <c r="T393">
        <f>ROUND(CU393*I393,2)</f>
        <v>0</v>
      </c>
      <c r="U393">
        <f>CV393*I393</f>
        <v>0</v>
      </c>
      <c r="V393">
        <f>CW393*I393</f>
        <v>2.6912000000000003</v>
      </c>
      <c r="W393">
        <f>ROUND(CX393*I393,2)</f>
        <v>0</v>
      </c>
      <c r="X393">
        <f t="shared" si="417"/>
        <v>0</v>
      </c>
      <c r="Y393">
        <f t="shared" si="417"/>
        <v>0</v>
      </c>
      <c r="AA393">
        <v>42244845</v>
      </c>
      <c r="AB393">
        <f>ROUND((AC393+AD393+AF393),6)</f>
        <v>4.2699999999999996</v>
      </c>
      <c r="AC393">
        <f>ROUND((ES393),6)</f>
        <v>0</v>
      </c>
      <c r="AD393">
        <f>ROUND(((ET393)+ROUND(((EU393)*1.6),2)),6)</f>
        <v>4.2699999999999996</v>
      </c>
      <c r="AE393">
        <f>ROUND(((EU393)+ROUND(((EU393)*1.6),2)),6)</f>
        <v>1.01</v>
      </c>
      <c r="AF393">
        <f>ROUND(((EV393)+ROUND(((EV393)*1.6),2)),6)</f>
        <v>0</v>
      </c>
      <c r="AG393">
        <f>ROUND((AP393),6)</f>
        <v>0</v>
      </c>
      <c r="AH393">
        <f t="shared" si="418"/>
        <v>0</v>
      </c>
      <c r="AI393">
        <f t="shared" si="418"/>
        <v>2.9000000000000001E-2</v>
      </c>
      <c r="AJ393">
        <f>(AS393)</f>
        <v>0</v>
      </c>
      <c r="AK393">
        <v>4.2699999999999996</v>
      </c>
      <c r="AL393">
        <v>0</v>
      </c>
      <c r="AM393">
        <v>3.65</v>
      </c>
      <c r="AN393">
        <v>0.39</v>
      </c>
      <c r="AO393">
        <v>0</v>
      </c>
      <c r="AP393">
        <v>0</v>
      </c>
      <c r="AQ393">
        <v>0</v>
      </c>
      <c r="AR393">
        <v>2.9000000000000001E-2</v>
      </c>
      <c r="AS393">
        <v>0</v>
      </c>
      <c r="AT393">
        <v>0</v>
      </c>
      <c r="AU393">
        <v>0</v>
      </c>
      <c r="AV393">
        <v>1</v>
      </c>
      <c r="AW393">
        <v>1</v>
      </c>
      <c r="AZ393">
        <v>1</v>
      </c>
      <c r="BA393">
        <v>12.57</v>
      </c>
      <c r="BB393">
        <v>12.57</v>
      </c>
      <c r="BC393">
        <v>1</v>
      </c>
      <c r="BD393" t="s">
        <v>3</v>
      </c>
      <c r="BE393" t="s">
        <v>3</v>
      </c>
      <c r="BF393" t="s">
        <v>3</v>
      </c>
      <c r="BG393" t="s">
        <v>3</v>
      </c>
      <c r="BH393">
        <v>0</v>
      </c>
      <c r="BI393">
        <v>1</v>
      </c>
      <c r="BJ393" t="s">
        <v>334</v>
      </c>
      <c r="BM393">
        <v>700004</v>
      </c>
      <c r="BN393">
        <v>0</v>
      </c>
      <c r="BO393" t="s">
        <v>331</v>
      </c>
      <c r="BP393">
        <v>1</v>
      </c>
      <c r="BQ393">
        <v>19</v>
      </c>
      <c r="BR393">
        <v>0</v>
      </c>
      <c r="BS393">
        <v>12.57</v>
      </c>
      <c r="BT393">
        <v>1</v>
      </c>
      <c r="BU393">
        <v>1</v>
      </c>
      <c r="BV393">
        <v>1</v>
      </c>
      <c r="BW393">
        <v>1</v>
      </c>
      <c r="BX393">
        <v>1</v>
      </c>
      <c r="BY393" t="s">
        <v>3</v>
      </c>
      <c r="BZ393">
        <v>0</v>
      </c>
      <c r="CA393">
        <v>0</v>
      </c>
      <c r="CE393">
        <v>0</v>
      </c>
      <c r="CF393">
        <v>0</v>
      </c>
      <c r="CG393">
        <v>0</v>
      </c>
      <c r="CM393">
        <v>0</v>
      </c>
      <c r="CN393" t="s">
        <v>3</v>
      </c>
      <c r="CO393">
        <v>0</v>
      </c>
      <c r="CP393">
        <f>(P393+Q393+S393)</f>
        <v>4980.9399999999996</v>
      </c>
      <c r="CQ393">
        <f>AC393*BC393</f>
        <v>0</v>
      </c>
      <c r="CR393">
        <f>AD393*BB393</f>
        <v>53.673899999999996</v>
      </c>
      <c r="CS393">
        <f>AE393*BS393</f>
        <v>12.6957</v>
      </c>
      <c r="CT393">
        <f>AF393*BA393</f>
        <v>0</v>
      </c>
      <c r="CU393">
        <f t="shared" si="419"/>
        <v>0</v>
      </c>
      <c r="CV393">
        <f t="shared" si="419"/>
        <v>0</v>
      </c>
      <c r="CW393">
        <f t="shared" si="419"/>
        <v>2.9000000000000001E-2</v>
      </c>
      <c r="CX393">
        <f t="shared" si="419"/>
        <v>0</v>
      </c>
      <c r="CY393">
        <f>(((S393+R393)*AT393)/100)</f>
        <v>0</v>
      </c>
      <c r="CZ393">
        <f>(((S393+R393)*AU393)/100)</f>
        <v>0</v>
      </c>
      <c r="DC393" t="s">
        <v>3</v>
      </c>
      <c r="DD393" t="s">
        <v>3</v>
      </c>
      <c r="DE393" t="s">
        <v>3</v>
      </c>
      <c r="DF393" t="s">
        <v>3</v>
      </c>
      <c r="DG393" t="s">
        <v>3</v>
      </c>
      <c r="DH393" t="s">
        <v>3</v>
      </c>
      <c r="DI393" t="s">
        <v>3</v>
      </c>
      <c r="DJ393" t="s">
        <v>3</v>
      </c>
      <c r="DK393" t="s">
        <v>3</v>
      </c>
      <c r="DL393" t="s">
        <v>3</v>
      </c>
      <c r="DM393" t="s">
        <v>3</v>
      </c>
      <c r="DN393">
        <v>0</v>
      </c>
      <c r="DO393">
        <v>0</v>
      </c>
      <c r="DP393">
        <v>1</v>
      </c>
      <c r="DQ393">
        <v>1</v>
      </c>
      <c r="DU393">
        <v>1013</v>
      </c>
      <c r="DV393" t="s">
        <v>333</v>
      </c>
      <c r="DW393" t="s">
        <v>333</v>
      </c>
      <c r="DX393">
        <v>1</v>
      </c>
      <c r="EE393">
        <v>42018839</v>
      </c>
      <c r="EF393">
        <v>19</v>
      </c>
      <c r="EG393" t="s">
        <v>335</v>
      </c>
      <c r="EH393">
        <v>0</v>
      </c>
      <c r="EI393" t="s">
        <v>3</v>
      </c>
      <c r="EJ393">
        <v>1</v>
      </c>
      <c r="EK393">
        <v>700004</v>
      </c>
      <c r="EL393" t="s">
        <v>336</v>
      </c>
      <c r="EM393" t="s">
        <v>337</v>
      </c>
      <c r="EO393" t="s">
        <v>3</v>
      </c>
      <c r="EQ393">
        <v>0</v>
      </c>
      <c r="ER393">
        <v>4.2699999999999996</v>
      </c>
      <c r="ES393">
        <v>0</v>
      </c>
      <c r="ET393">
        <v>3.65</v>
      </c>
      <c r="EU393">
        <v>0.39</v>
      </c>
      <c r="EV393">
        <v>0</v>
      </c>
      <c r="EW393">
        <v>0</v>
      </c>
      <c r="EX393">
        <v>2.9000000000000001E-2</v>
      </c>
      <c r="EY393">
        <v>0</v>
      </c>
      <c r="FQ393">
        <v>0</v>
      </c>
      <c r="FR393">
        <f>ROUND(IF(AND(BH393=3,BI393=3),P393,0),2)</f>
        <v>0</v>
      </c>
      <c r="FS393">
        <v>0</v>
      </c>
      <c r="FX393">
        <v>0</v>
      </c>
      <c r="FY393">
        <v>0</v>
      </c>
      <c r="GA393" t="s">
        <v>3</v>
      </c>
      <c r="GD393">
        <v>1</v>
      </c>
      <c r="GF393">
        <v>2112576718</v>
      </c>
      <c r="GG393">
        <v>2</v>
      </c>
      <c r="GH393">
        <v>1</v>
      </c>
      <c r="GI393">
        <v>2</v>
      </c>
      <c r="GJ393">
        <v>0</v>
      </c>
      <c r="GK393">
        <v>0</v>
      </c>
      <c r="GL393">
        <f>ROUND(IF(AND(BH393=3,BI393=3,FS393&lt;&gt;0),P393,0),2)</f>
        <v>0</v>
      </c>
      <c r="GM393">
        <f>ROUND(O393+X393+Y393,2)+GX393</f>
        <v>4980.9399999999996</v>
      </c>
      <c r="GN393">
        <f>IF(OR(BI393=0,BI393=1),ROUND(O393+X393+Y393,2),0)</f>
        <v>4980.9399999999996</v>
      </c>
      <c r="GO393">
        <f>IF(BI393=2,ROUND(O393+X393+Y393,2),0)</f>
        <v>0</v>
      </c>
      <c r="GP393">
        <f>IF(BI393=4,ROUND(O393+X393+Y393,2)+GX393,0)</f>
        <v>0</v>
      </c>
      <c r="GR393">
        <v>0</v>
      </c>
      <c r="GS393">
        <v>3</v>
      </c>
      <c r="GT393">
        <v>0</v>
      </c>
      <c r="GU393" t="s">
        <v>3</v>
      </c>
      <c r="GV393">
        <f>ROUND((GT393),6)</f>
        <v>0</v>
      </c>
      <c r="GW393">
        <v>1</v>
      </c>
      <c r="GX393">
        <f>ROUND(HC393*I393,2)</f>
        <v>0</v>
      </c>
      <c r="HA393">
        <v>0</v>
      </c>
      <c r="HB393">
        <v>0</v>
      </c>
      <c r="HC393">
        <f>GV393*GW393</f>
        <v>0</v>
      </c>
      <c r="IK393">
        <v>0</v>
      </c>
    </row>
    <row r="394" spans="1:255" x14ac:dyDescent="0.2">
      <c r="A394" s="2">
        <v>17</v>
      </c>
      <c r="B394" s="2">
        <v>1</v>
      </c>
      <c r="C394" s="2"/>
      <c r="D394" s="2"/>
      <c r="E394" s="2" t="s">
        <v>23</v>
      </c>
      <c r="F394" s="2" t="s">
        <v>338</v>
      </c>
      <c r="G394" s="2" t="s">
        <v>339</v>
      </c>
      <c r="H394" s="2" t="s">
        <v>289</v>
      </c>
      <c r="I394" s="2">
        <v>6</v>
      </c>
      <c r="J394" s="2">
        <v>0</v>
      </c>
      <c r="K394" s="2"/>
      <c r="L394" s="2"/>
      <c r="M394" s="2"/>
      <c r="N394" s="2"/>
      <c r="O394" s="2">
        <f>ROUND(CP394,2)</f>
        <v>30000</v>
      </c>
      <c r="P394" s="2">
        <f>ROUND(CQ394*I394,2)</f>
        <v>30000</v>
      </c>
      <c r="Q394" s="2">
        <f>ROUND(CR394*I394,2)</f>
        <v>0</v>
      </c>
      <c r="R394" s="2">
        <f>ROUND(CS394*I394,2)</f>
        <v>0</v>
      </c>
      <c r="S394" s="2">
        <f>ROUND(CT394*I394,2)</f>
        <v>0</v>
      </c>
      <c r="T394" s="2">
        <f>ROUND(CU394*I394,2)</f>
        <v>0</v>
      </c>
      <c r="U394" s="2">
        <f>CV394*I394</f>
        <v>0</v>
      </c>
      <c r="V394" s="2">
        <f>CW394*I394</f>
        <v>0</v>
      </c>
      <c r="W394" s="2">
        <f>ROUND(CX394*I394,2)</f>
        <v>0</v>
      </c>
      <c r="X394" s="2">
        <f t="shared" si="417"/>
        <v>0</v>
      </c>
      <c r="Y394" s="2">
        <f t="shared" si="417"/>
        <v>0</v>
      </c>
      <c r="Z394" s="2"/>
      <c r="AA394" s="2">
        <v>42244862</v>
      </c>
      <c r="AB394" s="2">
        <f>ROUND((AC394+AD394+AF394),6)</f>
        <v>5000</v>
      </c>
      <c r="AC394" s="2">
        <f>ROUND(5000,6)</f>
        <v>5000</v>
      </c>
      <c r="AD394" s="2">
        <f>ROUND((((ET394)-(EU394))+AE394),6)</f>
        <v>0</v>
      </c>
      <c r="AE394" s="2">
        <f>ROUND((EU394),6)</f>
        <v>0</v>
      </c>
      <c r="AF394" s="2">
        <f>ROUND((EV394),6)</f>
        <v>0</v>
      </c>
      <c r="AG394" s="2">
        <f>ROUND((AP394),6)</f>
        <v>0</v>
      </c>
      <c r="AH394" s="2">
        <f t="shared" si="418"/>
        <v>0</v>
      </c>
      <c r="AI394" s="2">
        <f t="shared" si="418"/>
        <v>0</v>
      </c>
      <c r="AJ394" s="2">
        <f>(AS394)</f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1</v>
      </c>
      <c r="AW394" s="2">
        <v>1</v>
      </c>
      <c r="AX394" s="2"/>
      <c r="AY394" s="2"/>
      <c r="AZ394" s="2">
        <v>1</v>
      </c>
      <c r="BA394" s="2">
        <v>1</v>
      </c>
      <c r="BB394" s="2">
        <v>1</v>
      </c>
      <c r="BC394" s="2">
        <v>1</v>
      </c>
      <c r="BD394" s="2" t="s">
        <v>3</v>
      </c>
      <c r="BE394" s="2" t="s">
        <v>3</v>
      </c>
      <c r="BF394" s="2" t="s">
        <v>3</v>
      </c>
      <c r="BG394" s="2" t="s">
        <v>3</v>
      </c>
      <c r="BH394" s="2">
        <v>0</v>
      </c>
      <c r="BI394" s="2">
        <v>4</v>
      </c>
      <c r="BJ394" s="2" t="s">
        <v>3</v>
      </c>
      <c r="BK394" s="2"/>
      <c r="BL394" s="2"/>
      <c r="BM394" s="2">
        <v>0</v>
      </c>
      <c r="BN394" s="2">
        <v>0</v>
      </c>
      <c r="BO394" s="2" t="s">
        <v>3</v>
      </c>
      <c r="BP394" s="2">
        <v>0</v>
      </c>
      <c r="BQ394" s="2">
        <v>16</v>
      </c>
      <c r="BR394" s="2">
        <v>0</v>
      </c>
      <c r="BS394" s="2">
        <v>1</v>
      </c>
      <c r="BT394" s="2">
        <v>1</v>
      </c>
      <c r="BU394" s="2">
        <v>1</v>
      </c>
      <c r="BV394" s="2">
        <v>1</v>
      </c>
      <c r="BW394" s="2">
        <v>1</v>
      </c>
      <c r="BX394" s="2">
        <v>1</v>
      </c>
      <c r="BY394" s="2" t="s">
        <v>3</v>
      </c>
      <c r="BZ394" s="2">
        <v>0</v>
      </c>
      <c r="CA394" s="2">
        <v>0</v>
      </c>
      <c r="CB394" s="2"/>
      <c r="CC394" s="2"/>
      <c r="CD394" s="2"/>
      <c r="CE394" s="2">
        <v>0</v>
      </c>
      <c r="CF394" s="2">
        <v>0</v>
      </c>
      <c r="CG394" s="2">
        <v>0</v>
      </c>
      <c r="CH394" s="2"/>
      <c r="CI394" s="2"/>
      <c r="CJ394" s="2"/>
      <c r="CK394" s="2"/>
      <c r="CL394" s="2"/>
      <c r="CM394" s="2">
        <v>0</v>
      </c>
      <c r="CN394" s="2" t="s">
        <v>3</v>
      </c>
      <c r="CO394" s="2">
        <v>0</v>
      </c>
      <c r="CP394" s="2">
        <f>(P394+Q394+S394)</f>
        <v>30000</v>
      </c>
      <c r="CQ394" s="2">
        <f>AC394*BC394</f>
        <v>5000</v>
      </c>
      <c r="CR394" s="2">
        <f>AD394*BB394</f>
        <v>0</v>
      </c>
      <c r="CS394" s="2">
        <f>AE394*BS394</f>
        <v>0</v>
      </c>
      <c r="CT394" s="2">
        <f>AF394*BA394</f>
        <v>0</v>
      </c>
      <c r="CU394" s="2">
        <f t="shared" si="419"/>
        <v>0</v>
      </c>
      <c r="CV394" s="2">
        <f t="shared" si="419"/>
        <v>0</v>
      </c>
      <c r="CW394" s="2">
        <f t="shared" si="419"/>
        <v>0</v>
      </c>
      <c r="CX394" s="2">
        <f t="shared" si="419"/>
        <v>0</v>
      </c>
      <c r="CY394" s="2">
        <f>(((S394+R394)*AT394)/100)</f>
        <v>0</v>
      </c>
      <c r="CZ394" s="2">
        <f>(((S394+R394)*AU394)/100)</f>
        <v>0</v>
      </c>
      <c r="DA394" s="2"/>
      <c r="DB394" s="2"/>
      <c r="DC394" s="2" t="s">
        <v>3</v>
      </c>
      <c r="DD394" s="2" t="s">
        <v>340</v>
      </c>
      <c r="DE394" s="2" t="s">
        <v>3</v>
      </c>
      <c r="DF394" s="2" t="s">
        <v>3</v>
      </c>
      <c r="DG394" s="2" t="s">
        <v>3</v>
      </c>
      <c r="DH394" s="2" t="s">
        <v>3</v>
      </c>
      <c r="DI394" s="2" t="s">
        <v>3</v>
      </c>
      <c r="DJ394" s="2" t="s">
        <v>3</v>
      </c>
      <c r="DK394" s="2" t="s">
        <v>3</v>
      </c>
      <c r="DL394" s="2" t="s">
        <v>3</v>
      </c>
      <c r="DM394" s="2" t="s">
        <v>3</v>
      </c>
      <c r="DN394" s="2">
        <v>0</v>
      </c>
      <c r="DO394" s="2">
        <v>0</v>
      </c>
      <c r="DP394" s="2">
        <v>1</v>
      </c>
      <c r="DQ394" s="2">
        <v>1</v>
      </c>
      <c r="DR394" s="2"/>
      <c r="DS394" s="2"/>
      <c r="DT394" s="2"/>
      <c r="DU394" s="2">
        <v>1010</v>
      </c>
      <c r="DV394" s="2" t="s">
        <v>289</v>
      </c>
      <c r="DW394" s="2" t="s">
        <v>289</v>
      </c>
      <c r="DX394" s="2">
        <v>1</v>
      </c>
      <c r="DY394" s="2"/>
      <c r="DZ394" s="2"/>
      <c r="EA394" s="2"/>
      <c r="EB394" s="2"/>
      <c r="EC394" s="2"/>
      <c r="ED394" s="2"/>
      <c r="EE394" s="2">
        <v>42018592</v>
      </c>
      <c r="EF394" s="2">
        <v>16</v>
      </c>
      <c r="EG394" s="2" t="s">
        <v>341</v>
      </c>
      <c r="EH394" s="2">
        <v>0</v>
      </c>
      <c r="EI394" s="2" t="s">
        <v>3</v>
      </c>
      <c r="EJ394" s="2">
        <v>4</v>
      </c>
      <c r="EK394" s="2">
        <v>0</v>
      </c>
      <c r="EL394" s="2" t="s">
        <v>342</v>
      </c>
      <c r="EM394" s="2" t="s">
        <v>343</v>
      </c>
      <c r="EN394" s="2"/>
      <c r="EO394" s="2" t="s">
        <v>3</v>
      </c>
      <c r="EP394" s="2"/>
      <c r="EQ394" s="2">
        <v>0</v>
      </c>
      <c r="ER394" s="2">
        <v>0</v>
      </c>
      <c r="ES394" s="2">
        <v>0</v>
      </c>
      <c r="ET394" s="2">
        <v>0</v>
      </c>
      <c r="EU394" s="2">
        <v>0</v>
      </c>
      <c r="EV394" s="2">
        <v>0</v>
      </c>
      <c r="EW394" s="2">
        <v>0</v>
      </c>
      <c r="EX394" s="2">
        <v>0</v>
      </c>
      <c r="EY394" s="2">
        <v>0</v>
      </c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>
        <v>0</v>
      </c>
      <c r="FR394" s="2">
        <f>ROUND(IF(AND(BH394=3,BI394=3),P394,0),2)</f>
        <v>0</v>
      </c>
      <c r="FS394" s="2">
        <v>0</v>
      </c>
      <c r="FT394" s="2"/>
      <c r="FU394" s="2"/>
      <c r="FV394" s="2"/>
      <c r="FW394" s="2"/>
      <c r="FX394" s="2">
        <v>0</v>
      </c>
      <c r="FY394" s="2">
        <v>0</v>
      </c>
      <c r="FZ394" s="2"/>
      <c r="GA394" s="2" t="s">
        <v>3</v>
      </c>
      <c r="GB394" s="2"/>
      <c r="GC394" s="2"/>
      <c r="GD394" s="2">
        <v>1</v>
      </c>
      <c r="GE394" s="2"/>
      <c r="GF394" s="2">
        <v>-1488000167</v>
      </c>
      <c r="GG394" s="2">
        <v>2</v>
      </c>
      <c r="GH394" s="2">
        <v>0</v>
      </c>
      <c r="GI394" s="2">
        <v>-2</v>
      </c>
      <c r="GJ394" s="2">
        <v>0</v>
      </c>
      <c r="GK394" s="2">
        <v>0</v>
      </c>
      <c r="GL394" s="2">
        <f>ROUND(IF(AND(BH394=3,BI394=3,FS394&lt;&gt;0),P394,0),2)</f>
        <v>0</v>
      </c>
      <c r="GM394" s="2">
        <f>ROUND(O394+X394+Y394,2)+GX394</f>
        <v>30000</v>
      </c>
      <c r="GN394" s="2">
        <f>IF(OR(BI394=0,BI394=1),ROUND(O394+X394+Y394,2),0)</f>
        <v>0</v>
      </c>
      <c r="GO394" s="2">
        <f>IF(BI394=2,ROUND(O394+X394+Y394,2),0)</f>
        <v>0</v>
      </c>
      <c r="GP394" s="2">
        <f>IF(BI394=4,ROUND(O394+X394+Y394,2)+GX394,0)</f>
        <v>30000</v>
      </c>
      <c r="GQ394" s="2"/>
      <c r="GR394" s="2">
        <v>0</v>
      </c>
      <c r="GS394" s="2">
        <v>3</v>
      </c>
      <c r="GT394" s="2">
        <v>0</v>
      </c>
      <c r="GU394" s="2" t="s">
        <v>3</v>
      </c>
      <c r="GV394" s="2">
        <f>ROUND((GT394),6)</f>
        <v>0</v>
      </c>
      <c r="GW394" s="2">
        <v>1</v>
      </c>
      <c r="GX394" s="2">
        <f>ROUND(HC394*I394,2)</f>
        <v>0</v>
      </c>
      <c r="GY394" s="2"/>
      <c r="GZ394" s="2"/>
      <c r="HA394" s="2">
        <v>0</v>
      </c>
      <c r="HB394" s="2">
        <v>0</v>
      </c>
      <c r="HC394" s="2">
        <f>GV394*GW394</f>
        <v>0</v>
      </c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>
        <v>0</v>
      </c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x14ac:dyDescent="0.2">
      <c r="A395">
        <v>17</v>
      </c>
      <c r="B395">
        <v>1</v>
      </c>
      <c r="E395" t="s">
        <v>23</v>
      </c>
      <c r="F395" t="s">
        <v>338</v>
      </c>
      <c r="G395" t="s">
        <v>339</v>
      </c>
      <c r="H395" t="s">
        <v>289</v>
      </c>
      <c r="I395">
        <v>6</v>
      </c>
      <c r="J395">
        <v>0</v>
      </c>
      <c r="O395">
        <f>ROUND(CP395,2)</f>
        <v>30000</v>
      </c>
      <c r="P395">
        <f>ROUND(CQ395*I395,2)</f>
        <v>30000</v>
      </c>
      <c r="Q395">
        <f>ROUND(CR395*I395,2)</f>
        <v>0</v>
      </c>
      <c r="R395">
        <f>ROUND(CS395*I395,2)</f>
        <v>0</v>
      </c>
      <c r="S395">
        <f>ROUND(CT395*I395,2)</f>
        <v>0</v>
      </c>
      <c r="T395">
        <f>ROUND(CU395*I395,2)</f>
        <v>0</v>
      </c>
      <c r="U395">
        <f>CV395*I395</f>
        <v>0</v>
      </c>
      <c r="V395">
        <f>CW395*I395</f>
        <v>0</v>
      </c>
      <c r="W395">
        <f>ROUND(CX395*I395,2)</f>
        <v>0</v>
      </c>
      <c r="X395">
        <f t="shared" si="417"/>
        <v>0</v>
      </c>
      <c r="Y395">
        <f t="shared" si="417"/>
        <v>0</v>
      </c>
      <c r="AA395">
        <v>42244845</v>
      </c>
      <c r="AB395">
        <f>ROUND((AC395+AD395+AF395),6)</f>
        <v>5000</v>
      </c>
      <c r="AC395">
        <f>ROUND(5000,6)</f>
        <v>5000</v>
      </c>
      <c r="AD395">
        <f>ROUND((((ET395)-(EU395))+AE395),6)</f>
        <v>0</v>
      </c>
      <c r="AE395">
        <f>ROUND((EU395),6)</f>
        <v>0</v>
      </c>
      <c r="AF395">
        <f>ROUND((EV395),6)</f>
        <v>0</v>
      </c>
      <c r="AG395">
        <f>ROUND((AP395),6)</f>
        <v>0</v>
      </c>
      <c r="AH395">
        <f t="shared" si="418"/>
        <v>0</v>
      </c>
      <c r="AI395">
        <f t="shared" si="418"/>
        <v>0</v>
      </c>
      <c r="AJ395">
        <f>(AS395)</f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1</v>
      </c>
      <c r="AW395">
        <v>1</v>
      </c>
      <c r="AZ395">
        <v>1</v>
      </c>
      <c r="BA395">
        <v>1</v>
      </c>
      <c r="BB395">
        <v>1</v>
      </c>
      <c r="BC395">
        <v>1</v>
      </c>
      <c r="BD395" t="s">
        <v>3</v>
      </c>
      <c r="BE395" t="s">
        <v>3</v>
      </c>
      <c r="BF395" t="s">
        <v>3</v>
      </c>
      <c r="BG395" t="s">
        <v>3</v>
      </c>
      <c r="BH395">
        <v>0</v>
      </c>
      <c r="BI395">
        <v>4</v>
      </c>
      <c r="BJ395" t="s">
        <v>3</v>
      </c>
      <c r="BM395">
        <v>0</v>
      </c>
      <c r="BN395">
        <v>0</v>
      </c>
      <c r="BO395" t="s">
        <v>3</v>
      </c>
      <c r="BP395">
        <v>0</v>
      </c>
      <c r="BQ395">
        <v>16</v>
      </c>
      <c r="BR395">
        <v>0</v>
      </c>
      <c r="BS395">
        <v>1</v>
      </c>
      <c r="BT395">
        <v>1</v>
      </c>
      <c r="BU395">
        <v>1</v>
      </c>
      <c r="BV395">
        <v>1</v>
      </c>
      <c r="BW395">
        <v>1</v>
      </c>
      <c r="BX395">
        <v>1</v>
      </c>
      <c r="BY395" t="s">
        <v>3</v>
      </c>
      <c r="BZ395">
        <v>0</v>
      </c>
      <c r="CA395">
        <v>0</v>
      </c>
      <c r="CE395">
        <v>0</v>
      </c>
      <c r="CF395">
        <v>0</v>
      </c>
      <c r="CG395">
        <v>0</v>
      </c>
      <c r="CM395">
        <v>0</v>
      </c>
      <c r="CN395" t="s">
        <v>3</v>
      </c>
      <c r="CO395">
        <v>0</v>
      </c>
      <c r="CP395">
        <f>(P395+Q395+S395)</f>
        <v>30000</v>
      </c>
      <c r="CQ395">
        <f>AC395*BC395</f>
        <v>5000</v>
      </c>
      <c r="CR395">
        <f>AD395*BB395</f>
        <v>0</v>
      </c>
      <c r="CS395">
        <f>AE395*BS395</f>
        <v>0</v>
      </c>
      <c r="CT395">
        <f>AF395*BA395</f>
        <v>0</v>
      </c>
      <c r="CU395">
        <f t="shared" si="419"/>
        <v>0</v>
      </c>
      <c r="CV395">
        <f t="shared" si="419"/>
        <v>0</v>
      </c>
      <c r="CW395">
        <f t="shared" si="419"/>
        <v>0</v>
      </c>
      <c r="CX395">
        <f t="shared" si="419"/>
        <v>0</v>
      </c>
      <c r="CY395">
        <f>(((S395+R395)*AT395)/100)</f>
        <v>0</v>
      </c>
      <c r="CZ395">
        <f>(((S395+R395)*AU395)/100)</f>
        <v>0</v>
      </c>
      <c r="DC395" t="s">
        <v>3</v>
      </c>
      <c r="DD395" t="s">
        <v>340</v>
      </c>
      <c r="DE395" t="s">
        <v>3</v>
      </c>
      <c r="DF395" t="s">
        <v>3</v>
      </c>
      <c r="DG395" t="s">
        <v>3</v>
      </c>
      <c r="DH395" t="s">
        <v>3</v>
      </c>
      <c r="DI395" t="s">
        <v>3</v>
      </c>
      <c r="DJ395" t="s">
        <v>3</v>
      </c>
      <c r="DK395" t="s">
        <v>3</v>
      </c>
      <c r="DL395" t="s">
        <v>3</v>
      </c>
      <c r="DM395" t="s">
        <v>3</v>
      </c>
      <c r="DN395">
        <v>0</v>
      </c>
      <c r="DO395">
        <v>0</v>
      </c>
      <c r="DP395">
        <v>1</v>
      </c>
      <c r="DQ395">
        <v>1</v>
      </c>
      <c r="DU395">
        <v>1010</v>
      </c>
      <c r="DV395" t="s">
        <v>289</v>
      </c>
      <c r="DW395" t="s">
        <v>289</v>
      </c>
      <c r="DX395">
        <v>1</v>
      </c>
      <c r="EE395">
        <v>42018592</v>
      </c>
      <c r="EF395">
        <v>16</v>
      </c>
      <c r="EG395" t="s">
        <v>341</v>
      </c>
      <c r="EH395">
        <v>0</v>
      </c>
      <c r="EI395" t="s">
        <v>3</v>
      </c>
      <c r="EJ395">
        <v>4</v>
      </c>
      <c r="EK395">
        <v>0</v>
      </c>
      <c r="EL395" t="s">
        <v>342</v>
      </c>
      <c r="EM395" t="s">
        <v>343</v>
      </c>
      <c r="EO395" t="s">
        <v>3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FQ395">
        <v>0</v>
      </c>
      <c r="FR395">
        <f>ROUND(IF(AND(BH395=3,BI395=3),P395,0),2)</f>
        <v>0</v>
      </c>
      <c r="FS395">
        <v>0</v>
      </c>
      <c r="FX395">
        <v>0</v>
      </c>
      <c r="FY395">
        <v>0</v>
      </c>
      <c r="GA395" t="s">
        <v>3</v>
      </c>
      <c r="GD395">
        <v>1</v>
      </c>
      <c r="GF395">
        <v>-1488000167</v>
      </c>
      <c r="GG395">
        <v>2</v>
      </c>
      <c r="GH395">
        <v>0</v>
      </c>
      <c r="GI395">
        <v>-2</v>
      </c>
      <c r="GJ395">
        <v>0</v>
      </c>
      <c r="GK395">
        <v>0</v>
      </c>
      <c r="GL395">
        <f>ROUND(IF(AND(BH395=3,BI395=3,FS395&lt;&gt;0),P395,0),2)</f>
        <v>0</v>
      </c>
      <c r="GM395">
        <f>ROUND(O395+X395+Y395,2)+GX395</f>
        <v>30000</v>
      </c>
      <c r="GN395">
        <f>IF(OR(BI395=0,BI395=1),ROUND(O395+X395+Y395,2),0)</f>
        <v>0</v>
      </c>
      <c r="GO395">
        <f>IF(BI395=2,ROUND(O395+X395+Y395,2),0)</f>
        <v>0</v>
      </c>
      <c r="GP395">
        <f>IF(BI395=4,ROUND(O395+X395+Y395,2)+GX395,0)</f>
        <v>30000</v>
      </c>
      <c r="GR395">
        <v>0</v>
      </c>
      <c r="GS395">
        <v>3</v>
      </c>
      <c r="GT395">
        <v>0</v>
      </c>
      <c r="GU395" t="s">
        <v>3</v>
      </c>
      <c r="GV395">
        <f>ROUND((GT395),6)</f>
        <v>0</v>
      </c>
      <c r="GW395">
        <v>1</v>
      </c>
      <c r="GX395">
        <f>ROUND(HC395*I395,2)</f>
        <v>0</v>
      </c>
      <c r="HA395">
        <v>0</v>
      </c>
      <c r="HB395">
        <v>0</v>
      </c>
      <c r="HC395">
        <f>GV395*GW395</f>
        <v>0</v>
      </c>
      <c r="IK395">
        <v>0</v>
      </c>
    </row>
    <row r="397" spans="1:255" x14ac:dyDescent="0.2">
      <c r="A397" s="3">
        <v>51</v>
      </c>
      <c r="B397" s="3">
        <f>B388</f>
        <v>1</v>
      </c>
      <c r="C397" s="3">
        <f>A388</f>
        <v>4</v>
      </c>
      <c r="D397" s="3">
        <f>ROW(A388)</f>
        <v>388</v>
      </c>
      <c r="E397" s="3"/>
      <c r="F397" s="3" t="str">
        <f>IF(F388&lt;&gt;"",F388,"")</f>
        <v>Новый раздел</v>
      </c>
      <c r="G397" s="3" t="str">
        <f>IF(G388&lt;&gt;"",G388,"")</f>
        <v>Вывоз мусора</v>
      </c>
      <c r="H397" s="3">
        <v>0</v>
      </c>
      <c r="I397" s="3"/>
      <c r="J397" s="3"/>
      <c r="K397" s="3"/>
      <c r="L397" s="3"/>
      <c r="M397" s="3"/>
      <c r="N397" s="3"/>
      <c r="O397" s="3">
        <f t="shared" ref="O397:T397" si="420">ROUND(AB397,2)</f>
        <v>34652.050000000003</v>
      </c>
      <c r="P397" s="3">
        <f t="shared" si="420"/>
        <v>30000</v>
      </c>
      <c r="Q397" s="3">
        <f t="shared" si="420"/>
        <v>4652.05</v>
      </c>
      <c r="R397" s="3">
        <f t="shared" si="420"/>
        <v>1100.3699999999999</v>
      </c>
      <c r="S397" s="3">
        <f t="shared" si="420"/>
        <v>0</v>
      </c>
      <c r="T397" s="3">
        <f t="shared" si="420"/>
        <v>0</v>
      </c>
      <c r="U397" s="3">
        <f>AH397</f>
        <v>0</v>
      </c>
      <c r="V397" s="3">
        <f>AI397</f>
        <v>2.6912000000000003</v>
      </c>
      <c r="W397" s="3">
        <f>ROUND(AJ397,2)</f>
        <v>0</v>
      </c>
      <c r="X397" s="3">
        <f>ROUND(AK397,2)</f>
        <v>0</v>
      </c>
      <c r="Y397" s="3">
        <f>ROUND(AL397,2)</f>
        <v>0</v>
      </c>
      <c r="Z397" s="3"/>
      <c r="AA397" s="3"/>
      <c r="AB397" s="3">
        <f>ROUND(SUMIF(AA392:AA395,"=42244862",O392:O395),2)</f>
        <v>34652.050000000003</v>
      </c>
      <c r="AC397" s="3">
        <f>ROUND(SUMIF(AA392:AA395,"=42244862",P392:P395),2)</f>
        <v>30000</v>
      </c>
      <c r="AD397" s="3">
        <f>ROUND(SUMIF(AA392:AA395,"=42244862",Q392:Q395),2)</f>
        <v>4652.05</v>
      </c>
      <c r="AE397" s="3">
        <f>ROUND(SUMIF(AA392:AA395,"=42244862",R392:R395),2)</f>
        <v>1100.3699999999999</v>
      </c>
      <c r="AF397" s="3">
        <f>ROUND(SUMIF(AA392:AA395,"=42244862",S392:S395),2)</f>
        <v>0</v>
      </c>
      <c r="AG397" s="3">
        <f>ROUND(SUMIF(AA392:AA395,"=42244862",T392:T395),2)</f>
        <v>0</v>
      </c>
      <c r="AH397" s="3">
        <f>SUMIF(AA392:AA395,"=42244862",U392:U395)</f>
        <v>0</v>
      </c>
      <c r="AI397" s="3">
        <f>SUMIF(AA392:AA395,"=42244862",V392:V395)</f>
        <v>2.6912000000000003</v>
      </c>
      <c r="AJ397" s="3">
        <f>ROUND(SUMIF(AA392:AA395,"=42244862",W392:W395),2)</f>
        <v>0</v>
      </c>
      <c r="AK397" s="3">
        <f>ROUND(SUMIF(AA392:AA395,"=42244862",X392:X395),2)</f>
        <v>0</v>
      </c>
      <c r="AL397" s="3">
        <f>ROUND(SUMIF(AA392:AA395,"=42244862",Y392:Y395),2)</f>
        <v>0</v>
      </c>
      <c r="AM397" s="3"/>
      <c r="AN397" s="3"/>
      <c r="AO397" s="3">
        <f t="shared" ref="AO397:BC397" si="421">ROUND(BX397,2)</f>
        <v>0</v>
      </c>
      <c r="AP397" s="3">
        <f t="shared" si="421"/>
        <v>0</v>
      </c>
      <c r="AQ397" s="3">
        <f t="shared" si="421"/>
        <v>0</v>
      </c>
      <c r="AR397" s="3">
        <f t="shared" si="421"/>
        <v>34652.050000000003</v>
      </c>
      <c r="AS397" s="3">
        <f t="shared" si="421"/>
        <v>4652.05</v>
      </c>
      <c r="AT397" s="3">
        <f t="shared" si="421"/>
        <v>0</v>
      </c>
      <c r="AU397" s="3">
        <f t="shared" si="421"/>
        <v>30000</v>
      </c>
      <c r="AV397" s="3">
        <f t="shared" si="421"/>
        <v>30000</v>
      </c>
      <c r="AW397" s="3">
        <f t="shared" si="421"/>
        <v>30000</v>
      </c>
      <c r="AX397" s="3">
        <f t="shared" si="421"/>
        <v>0</v>
      </c>
      <c r="AY397" s="3">
        <f t="shared" si="421"/>
        <v>30000</v>
      </c>
      <c r="AZ397" s="3">
        <f t="shared" si="421"/>
        <v>0</v>
      </c>
      <c r="BA397" s="3">
        <f t="shared" si="421"/>
        <v>0</v>
      </c>
      <c r="BB397" s="3">
        <f t="shared" si="421"/>
        <v>0</v>
      </c>
      <c r="BC397" s="3">
        <f t="shared" si="421"/>
        <v>0</v>
      </c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>
        <f>ROUND(SUMIF(AA392:AA395,"=42244862",FQ392:FQ395),2)</f>
        <v>0</v>
      </c>
      <c r="BY397" s="3">
        <f>ROUND(SUMIF(AA392:AA395,"=42244862",FR392:FR395),2)</f>
        <v>0</v>
      </c>
      <c r="BZ397" s="3">
        <f>ROUND(SUMIF(AA392:AA395,"=42244862",GL392:GL395),2)</f>
        <v>0</v>
      </c>
      <c r="CA397" s="3">
        <f>ROUND(SUMIF(AA392:AA395,"=42244862",GM392:GM395),2)</f>
        <v>34652.050000000003</v>
      </c>
      <c r="CB397" s="3">
        <f>ROUND(SUMIF(AA392:AA395,"=42244862",GN392:GN395),2)</f>
        <v>4652.05</v>
      </c>
      <c r="CC397" s="3">
        <f>ROUND(SUMIF(AA392:AA395,"=42244862",GO392:GO395),2)</f>
        <v>0</v>
      </c>
      <c r="CD397" s="3">
        <f>ROUND(SUMIF(AA392:AA395,"=42244862",GP392:GP395),2)</f>
        <v>30000</v>
      </c>
      <c r="CE397" s="3">
        <f>AC397-BX397</f>
        <v>30000</v>
      </c>
      <c r="CF397" s="3">
        <f>AC397-BY397</f>
        <v>30000</v>
      </c>
      <c r="CG397" s="3">
        <f>BX397-BZ397</f>
        <v>0</v>
      </c>
      <c r="CH397" s="3">
        <f>AC397-BX397-BY397+BZ397</f>
        <v>30000</v>
      </c>
      <c r="CI397" s="3">
        <f>BY397-BZ397</f>
        <v>0</v>
      </c>
      <c r="CJ397" s="3">
        <f>ROUND(SUMIF(AA392:AA395,"=42244862",GX392:GX395),2)</f>
        <v>0</v>
      </c>
      <c r="CK397" s="3">
        <f>ROUND(SUMIF(AA392:AA395,"=42244862",GY392:GY395),2)</f>
        <v>0</v>
      </c>
      <c r="CL397" s="3">
        <f>ROUND(SUMIF(AA392:AA395,"=42244862",GZ392:GZ395),2)</f>
        <v>0</v>
      </c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4">
        <f t="shared" ref="DG397:DL397" si="422">ROUND(DT397,2)</f>
        <v>34980.94</v>
      </c>
      <c r="DH397" s="4">
        <f t="shared" si="422"/>
        <v>30000</v>
      </c>
      <c r="DI397" s="4">
        <f t="shared" si="422"/>
        <v>4980.9399999999996</v>
      </c>
      <c r="DJ397" s="4">
        <f t="shared" si="422"/>
        <v>1178.1600000000001</v>
      </c>
      <c r="DK397" s="4">
        <f t="shared" si="422"/>
        <v>0</v>
      </c>
      <c r="DL397" s="4">
        <f t="shared" si="422"/>
        <v>0</v>
      </c>
      <c r="DM397" s="4">
        <f>DZ397</f>
        <v>0</v>
      </c>
      <c r="DN397" s="4">
        <f>EA397</f>
        <v>2.6912000000000003</v>
      </c>
      <c r="DO397" s="4">
        <f>ROUND(EB397,2)</f>
        <v>0</v>
      </c>
      <c r="DP397" s="4">
        <f>ROUND(EC397,2)</f>
        <v>0</v>
      </c>
      <c r="DQ397" s="4">
        <f>ROUND(ED397,2)</f>
        <v>0</v>
      </c>
      <c r="DR397" s="4"/>
      <c r="DS397" s="4"/>
      <c r="DT397" s="4">
        <f>ROUND(SUMIF(AA392:AA395,"=42244845",O392:O395),2)</f>
        <v>34980.94</v>
      </c>
      <c r="DU397" s="4">
        <f>ROUND(SUMIF(AA392:AA395,"=42244845",P392:P395),2)</f>
        <v>30000</v>
      </c>
      <c r="DV397" s="4">
        <f>ROUND(SUMIF(AA392:AA395,"=42244845",Q392:Q395),2)</f>
        <v>4980.9399999999996</v>
      </c>
      <c r="DW397" s="4">
        <f>ROUND(SUMIF(AA392:AA395,"=42244845",R392:R395),2)</f>
        <v>1178.1600000000001</v>
      </c>
      <c r="DX397" s="4">
        <f>ROUND(SUMIF(AA392:AA395,"=42244845",S392:S395),2)</f>
        <v>0</v>
      </c>
      <c r="DY397" s="4">
        <f>ROUND(SUMIF(AA392:AA395,"=42244845",T392:T395),2)</f>
        <v>0</v>
      </c>
      <c r="DZ397" s="4">
        <f>SUMIF(AA392:AA395,"=42244845",U392:U395)</f>
        <v>0</v>
      </c>
      <c r="EA397" s="4">
        <f>SUMIF(AA392:AA395,"=42244845",V392:V395)</f>
        <v>2.6912000000000003</v>
      </c>
      <c r="EB397" s="4">
        <f>ROUND(SUMIF(AA392:AA395,"=42244845",W392:W395),2)</f>
        <v>0</v>
      </c>
      <c r="EC397" s="4">
        <f>ROUND(SUMIF(AA392:AA395,"=42244845",X392:X395),2)</f>
        <v>0</v>
      </c>
      <c r="ED397" s="4">
        <f>ROUND(SUMIF(AA392:AA395,"=42244845",Y392:Y395),2)</f>
        <v>0</v>
      </c>
      <c r="EE397" s="4"/>
      <c r="EF397" s="4"/>
      <c r="EG397" s="4">
        <f t="shared" ref="EG397:EU397" si="423">ROUND(FP397,2)</f>
        <v>0</v>
      </c>
      <c r="EH397" s="4">
        <f t="shared" si="423"/>
        <v>0</v>
      </c>
      <c r="EI397" s="4">
        <f t="shared" si="423"/>
        <v>0</v>
      </c>
      <c r="EJ397" s="4">
        <f t="shared" si="423"/>
        <v>34980.94</v>
      </c>
      <c r="EK397" s="4">
        <f t="shared" si="423"/>
        <v>4980.9399999999996</v>
      </c>
      <c r="EL397" s="4">
        <f t="shared" si="423"/>
        <v>0</v>
      </c>
      <c r="EM397" s="4">
        <f t="shared" si="423"/>
        <v>30000</v>
      </c>
      <c r="EN397" s="4">
        <f t="shared" si="423"/>
        <v>30000</v>
      </c>
      <c r="EO397" s="4">
        <f t="shared" si="423"/>
        <v>30000</v>
      </c>
      <c r="EP397" s="4">
        <f t="shared" si="423"/>
        <v>0</v>
      </c>
      <c r="EQ397" s="4">
        <f t="shared" si="423"/>
        <v>30000</v>
      </c>
      <c r="ER397" s="4">
        <f t="shared" si="423"/>
        <v>0</v>
      </c>
      <c r="ES397" s="4">
        <f t="shared" si="423"/>
        <v>0</v>
      </c>
      <c r="ET397" s="4">
        <f t="shared" si="423"/>
        <v>0</v>
      </c>
      <c r="EU397" s="4">
        <f t="shared" si="423"/>
        <v>0</v>
      </c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>
        <f>ROUND(SUMIF(AA392:AA395,"=42244845",FQ392:FQ395),2)</f>
        <v>0</v>
      </c>
      <c r="FQ397" s="4">
        <f>ROUND(SUMIF(AA392:AA395,"=42244845",FR392:FR395),2)</f>
        <v>0</v>
      </c>
      <c r="FR397" s="4">
        <f>ROUND(SUMIF(AA392:AA395,"=42244845",GL392:GL395),2)</f>
        <v>0</v>
      </c>
      <c r="FS397" s="4">
        <f>ROUND(SUMIF(AA392:AA395,"=42244845",GM392:GM395),2)</f>
        <v>34980.94</v>
      </c>
      <c r="FT397" s="4">
        <f>ROUND(SUMIF(AA392:AA395,"=42244845",GN392:GN395),2)</f>
        <v>4980.9399999999996</v>
      </c>
      <c r="FU397" s="4">
        <f>ROUND(SUMIF(AA392:AA395,"=42244845",GO392:GO395),2)</f>
        <v>0</v>
      </c>
      <c r="FV397" s="4">
        <f>ROUND(SUMIF(AA392:AA395,"=42244845",GP392:GP395),2)</f>
        <v>30000</v>
      </c>
      <c r="FW397" s="4">
        <f>DU397-FP397</f>
        <v>30000</v>
      </c>
      <c r="FX397" s="4">
        <f>DU397-FQ397</f>
        <v>30000</v>
      </c>
      <c r="FY397" s="4">
        <f>FP397-FR397</f>
        <v>0</v>
      </c>
      <c r="FZ397" s="4">
        <f>DU397-FP397-FQ397+FR397</f>
        <v>30000</v>
      </c>
      <c r="GA397" s="4">
        <f>FQ397-FR397</f>
        <v>0</v>
      </c>
      <c r="GB397" s="4">
        <f>ROUND(SUMIF(AA392:AA395,"=42244845",GX392:GX395),2)</f>
        <v>0</v>
      </c>
      <c r="GC397" s="4">
        <f>ROUND(SUMIF(AA392:AA395,"=42244845",GY392:GY395),2)</f>
        <v>0</v>
      </c>
      <c r="GD397" s="4">
        <f>ROUND(SUMIF(AA392:AA395,"=42244845",GZ392:GZ395),2)</f>
        <v>0</v>
      </c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>
        <v>0</v>
      </c>
    </row>
    <row r="399" spans="1:255" x14ac:dyDescent="0.2">
      <c r="A399" s="5">
        <v>50</v>
      </c>
      <c r="B399" s="5">
        <v>0</v>
      </c>
      <c r="C399" s="5">
        <v>0</v>
      </c>
      <c r="D399" s="5">
        <v>1</v>
      </c>
      <c r="E399" s="5">
        <v>201</v>
      </c>
      <c r="F399" s="5">
        <f>ROUND(Source!O397,O399)</f>
        <v>34652.050000000003</v>
      </c>
      <c r="G399" s="5" t="s">
        <v>131</v>
      </c>
      <c r="H399" s="5" t="s">
        <v>132</v>
      </c>
      <c r="I399" s="5"/>
      <c r="J399" s="5"/>
      <c r="K399" s="5">
        <v>201</v>
      </c>
      <c r="L399" s="5">
        <v>1</v>
      </c>
      <c r="M399" s="5">
        <v>3</v>
      </c>
      <c r="N399" s="5" t="s">
        <v>3</v>
      </c>
      <c r="O399" s="5">
        <v>2</v>
      </c>
      <c r="P399" s="5">
        <f>ROUND(Source!DG397,O399)</f>
        <v>34980.94</v>
      </c>
      <c r="Q399" s="5"/>
      <c r="R399" s="5"/>
      <c r="S399" s="5"/>
      <c r="T399" s="5"/>
      <c r="U399" s="5"/>
      <c r="V399" s="5"/>
      <c r="W399" s="5"/>
    </row>
    <row r="400" spans="1:255" x14ac:dyDescent="0.2">
      <c r="A400" s="5">
        <v>50</v>
      </c>
      <c r="B400" s="5">
        <v>0</v>
      </c>
      <c r="C400" s="5">
        <v>0</v>
      </c>
      <c r="D400" s="5">
        <v>1</v>
      </c>
      <c r="E400" s="5">
        <v>202</v>
      </c>
      <c r="F400" s="5">
        <f>ROUND(Source!P397,O400)</f>
        <v>30000</v>
      </c>
      <c r="G400" s="5" t="s">
        <v>133</v>
      </c>
      <c r="H400" s="5" t="s">
        <v>134</v>
      </c>
      <c r="I400" s="5"/>
      <c r="J400" s="5"/>
      <c r="K400" s="5">
        <v>202</v>
      </c>
      <c r="L400" s="5">
        <v>2</v>
      </c>
      <c r="M400" s="5">
        <v>3</v>
      </c>
      <c r="N400" s="5" t="s">
        <v>3</v>
      </c>
      <c r="O400" s="5">
        <v>2</v>
      </c>
      <c r="P400" s="5">
        <f>ROUND(Source!DH397,O400)</f>
        <v>30000</v>
      </c>
      <c r="Q400" s="5"/>
      <c r="R400" s="5"/>
      <c r="S400" s="5"/>
      <c r="T400" s="5"/>
      <c r="U400" s="5"/>
      <c r="V400" s="5"/>
      <c r="W400" s="5"/>
    </row>
    <row r="401" spans="1:23" x14ac:dyDescent="0.2">
      <c r="A401" s="5">
        <v>50</v>
      </c>
      <c r="B401" s="5">
        <v>0</v>
      </c>
      <c r="C401" s="5">
        <v>0</v>
      </c>
      <c r="D401" s="5">
        <v>1</v>
      </c>
      <c r="E401" s="5">
        <v>222</v>
      </c>
      <c r="F401" s="5">
        <f>ROUND(Source!AO397,O401)</f>
        <v>0</v>
      </c>
      <c r="G401" s="5" t="s">
        <v>135</v>
      </c>
      <c r="H401" s="5" t="s">
        <v>136</v>
      </c>
      <c r="I401" s="5"/>
      <c r="J401" s="5"/>
      <c r="K401" s="5">
        <v>222</v>
      </c>
      <c r="L401" s="5">
        <v>3</v>
      </c>
      <c r="M401" s="5">
        <v>3</v>
      </c>
      <c r="N401" s="5" t="s">
        <v>3</v>
      </c>
      <c r="O401" s="5">
        <v>2</v>
      </c>
      <c r="P401" s="5">
        <f>ROUND(Source!EG397,O401)</f>
        <v>0</v>
      </c>
      <c r="Q401" s="5"/>
      <c r="R401" s="5"/>
      <c r="S401" s="5"/>
      <c r="T401" s="5"/>
      <c r="U401" s="5"/>
      <c r="V401" s="5"/>
      <c r="W401" s="5"/>
    </row>
    <row r="402" spans="1:23" x14ac:dyDescent="0.2">
      <c r="A402" s="5">
        <v>50</v>
      </c>
      <c r="B402" s="5">
        <v>0</v>
      </c>
      <c r="C402" s="5">
        <v>0</v>
      </c>
      <c r="D402" s="5">
        <v>1</v>
      </c>
      <c r="E402" s="5">
        <v>225</v>
      </c>
      <c r="F402" s="5">
        <f>ROUND(Source!AV397,O402)</f>
        <v>30000</v>
      </c>
      <c r="G402" s="5" t="s">
        <v>137</v>
      </c>
      <c r="H402" s="5" t="s">
        <v>138</v>
      </c>
      <c r="I402" s="5"/>
      <c r="J402" s="5"/>
      <c r="K402" s="5">
        <v>225</v>
      </c>
      <c r="L402" s="5">
        <v>4</v>
      </c>
      <c r="M402" s="5">
        <v>3</v>
      </c>
      <c r="N402" s="5" t="s">
        <v>3</v>
      </c>
      <c r="O402" s="5">
        <v>2</v>
      </c>
      <c r="P402" s="5">
        <f>ROUND(Source!EN397,O402)</f>
        <v>30000</v>
      </c>
      <c r="Q402" s="5"/>
      <c r="R402" s="5"/>
      <c r="S402" s="5"/>
      <c r="T402" s="5"/>
      <c r="U402" s="5"/>
      <c r="V402" s="5"/>
      <c r="W402" s="5"/>
    </row>
    <row r="403" spans="1:23" x14ac:dyDescent="0.2">
      <c r="A403" s="5">
        <v>50</v>
      </c>
      <c r="B403" s="5">
        <v>0</v>
      </c>
      <c r="C403" s="5">
        <v>0</v>
      </c>
      <c r="D403" s="5">
        <v>1</v>
      </c>
      <c r="E403" s="5">
        <v>226</v>
      </c>
      <c r="F403" s="5">
        <f>ROUND(Source!AW397,O403)</f>
        <v>30000</v>
      </c>
      <c r="G403" s="5" t="s">
        <v>139</v>
      </c>
      <c r="H403" s="5" t="s">
        <v>140</v>
      </c>
      <c r="I403" s="5"/>
      <c r="J403" s="5"/>
      <c r="K403" s="5">
        <v>226</v>
      </c>
      <c r="L403" s="5">
        <v>5</v>
      </c>
      <c r="M403" s="5">
        <v>3</v>
      </c>
      <c r="N403" s="5" t="s">
        <v>3</v>
      </c>
      <c r="O403" s="5">
        <v>2</v>
      </c>
      <c r="P403" s="5">
        <f>ROUND(Source!EO397,O403)</f>
        <v>30000</v>
      </c>
      <c r="Q403" s="5"/>
      <c r="R403" s="5"/>
      <c r="S403" s="5"/>
      <c r="T403" s="5"/>
      <c r="U403" s="5"/>
      <c r="V403" s="5"/>
      <c r="W403" s="5"/>
    </row>
    <row r="404" spans="1:23" x14ac:dyDescent="0.2">
      <c r="A404" s="5">
        <v>50</v>
      </c>
      <c r="B404" s="5">
        <v>0</v>
      </c>
      <c r="C404" s="5">
        <v>0</v>
      </c>
      <c r="D404" s="5">
        <v>1</v>
      </c>
      <c r="E404" s="5">
        <v>227</v>
      </c>
      <c r="F404" s="5">
        <f>ROUND(Source!AX397,O404)</f>
        <v>0</v>
      </c>
      <c r="G404" s="5" t="s">
        <v>141</v>
      </c>
      <c r="H404" s="5" t="s">
        <v>142</v>
      </c>
      <c r="I404" s="5"/>
      <c r="J404" s="5"/>
      <c r="K404" s="5">
        <v>227</v>
      </c>
      <c r="L404" s="5">
        <v>6</v>
      </c>
      <c r="M404" s="5">
        <v>3</v>
      </c>
      <c r="N404" s="5" t="s">
        <v>3</v>
      </c>
      <c r="O404" s="5">
        <v>2</v>
      </c>
      <c r="P404" s="5">
        <f>ROUND(Source!EP397,O404)</f>
        <v>0</v>
      </c>
      <c r="Q404" s="5"/>
      <c r="R404" s="5"/>
      <c r="S404" s="5"/>
      <c r="T404" s="5"/>
      <c r="U404" s="5"/>
      <c r="V404" s="5"/>
      <c r="W404" s="5"/>
    </row>
    <row r="405" spans="1:23" x14ac:dyDescent="0.2">
      <c r="A405" s="5">
        <v>50</v>
      </c>
      <c r="B405" s="5">
        <v>0</v>
      </c>
      <c r="C405" s="5">
        <v>0</v>
      </c>
      <c r="D405" s="5">
        <v>1</v>
      </c>
      <c r="E405" s="5">
        <v>228</v>
      </c>
      <c r="F405" s="5">
        <f>ROUND(Source!AY397,O405)</f>
        <v>30000</v>
      </c>
      <c r="G405" s="5" t="s">
        <v>143</v>
      </c>
      <c r="H405" s="5" t="s">
        <v>144</v>
      </c>
      <c r="I405" s="5"/>
      <c r="J405" s="5"/>
      <c r="K405" s="5">
        <v>228</v>
      </c>
      <c r="L405" s="5">
        <v>7</v>
      </c>
      <c r="M405" s="5">
        <v>3</v>
      </c>
      <c r="N405" s="5" t="s">
        <v>3</v>
      </c>
      <c r="O405" s="5">
        <v>2</v>
      </c>
      <c r="P405" s="5">
        <f>ROUND(Source!EQ397,O405)</f>
        <v>30000</v>
      </c>
      <c r="Q405" s="5"/>
      <c r="R405" s="5"/>
      <c r="S405" s="5"/>
      <c r="T405" s="5"/>
      <c r="U405" s="5"/>
      <c r="V405" s="5"/>
      <c r="W405" s="5"/>
    </row>
    <row r="406" spans="1:23" x14ac:dyDescent="0.2">
      <c r="A406" s="5">
        <v>50</v>
      </c>
      <c r="B406" s="5">
        <v>0</v>
      </c>
      <c r="C406" s="5">
        <v>0</v>
      </c>
      <c r="D406" s="5">
        <v>1</v>
      </c>
      <c r="E406" s="5">
        <v>216</v>
      </c>
      <c r="F406" s="5">
        <f>ROUND(Source!AP397,O406)</f>
        <v>0</v>
      </c>
      <c r="G406" s="5" t="s">
        <v>145</v>
      </c>
      <c r="H406" s="5" t="s">
        <v>146</v>
      </c>
      <c r="I406" s="5"/>
      <c r="J406" s="5"/>
      <c r="K406" s="5">
        <v>216</v>
      </c>
      <c r="L406" s="5">
        <v>8</v>
      </c>
      <c r="M406" s="5">
        <v>3</v>
      </c>
      <c r="N406" s="5" t="s">
        <v>3</v>
      </c>
      <c r="O406" s="5">
        <v>2</v>
      </c>
      <c r="P406" s="5">
        <f>ROUND(Source!EH397,O406)</f>
        <v>0</v>
      </c>
      <c r="Q406" s="5"/>
      <c r="R406" s="5"/>
      <c r="S406" s="5"/>
      <c r="T406" s="5"/>
      <c r="U406" s="5"/>
      <c r="V406" s="5"/>
      <c r="W406" s="5"/>
    </row>
    <row r="407" spans="1:23" x14ac:dyDescent="0.2">
      <c r="A407" s="5">
        <v>50</v>
      </c>
      <c r="B407" s="5">
        <v>0</v>
      </c>
      <c r="C407" s="5">
        <v>0</v>
      </c>
      <c r="D407" s="5">
        <v>1</v>
      </c>
      <c r="E407" s="5">
        <v>223</v>
      </c>
      <c r="F407" s="5">
        <f>ROUND(Source!AQ397,O407)</f>
        <v>0</v>
      </c>
      <c r="G407" s="5" t="s">
        <v>147</v>
      </c>
      <c r="H407" s="5" t="s">
        <v>148</v>
      </c>
      <c r="I407" s="5"/>
      <c r="J407" s="5"/>
      <c r="K407" s="5">
        <v>223</v>
      </c>
      <c r="L407" s="5">
        <v>9</v>
      </c>
      <c r="M407" s="5">
        <v>3</v>
      </c>
      <c r="N407" s="5" t="s">
        <v>3</v>
      </c>
      <c r="O407" s="5">
        <v>2</v>
      </c>
      <c r="P407" s="5">
        <f>ROUND(Source!EI397,O407)</f>
        <v>0</v>
      </c>
      <c r="Q407" s="5"/>
      <c r="R407" s="5"/>
      <c r="S407" s="5"/>
      <c r="T407" s="5"/>
      <c r="U407" s="5"/>
      <c r="V407" s="5"/>
      <c r="W407" s="5"/>
    </row>
    <row r="408" spans="1:23" x14ac:dyDescent="0.2">
      <c r="A408" s="5">
        <v>50</v>
      </c>
      <c r="B408" s="5">
        <v>0</v>
      </c>
      <c r="C408" s="5">
        <v>0</v>
      </c>
      <c r="D408" s="5">
        <v>1</v>
      </c>
      <c r="E408" s="5">
        <v>229</v>
      </c>
      <c r="F408" s="5">
        <f>ROUND(Source!AZ397,O408)</f>
        <v>0</v>
      </c>
      <c r="G408" s="5" t="s">
        <v>149</v>
      </c>
      <c r="H408" s="5" t="s">
        <v>150</v>
      </c>
      <c r="I408" s="5"/>
      <c r="J408" s="5"/>
      <c r="K408" s="5">
        <v>229</v>
      </c>
      <c r="L408" s="5">
        <v>10</v>
      </c>
      <c r="M408" s="5">
        <v>3</v>
      </c>
      <c r="N408" s="5" t="s">
        <v>3</v>
      </c>
      <c r="O408" s="5">
        <v>2</v>
      </c>
      <c r="P408" s="5">
        <f>ROUND(Source!ER397,O408)</f>
        <v>0</v>
      </c>
      <c r="Q408" s="5"/>
      <c r="R408" s="5"/>
      <c r="S408" s="5"/>
      <c r="T408" s="5"/>
      <c r="U408" s="5"/>
      <c r="V408" s="5"/>
      <c r="W408" s="5"/>
    </row>
    <row r="409" spans="1:23" x14ac:dyDescent="0.2">
      <c r="A409" s="5">
        <v>50</v>
      </c>
      <c r="B409" s="5">
        <v>0</v>
      </c>
      <c r="C409" s="5">
        <v>0</v>
      </c>
      <c r="D409" s="5">
        <v>1</v>
      </c>
      <c r="E409" s="5">
        <v>203</v>
      </c>
      <c r="F409" s="5">
        <f>ROUND(Source!Q397,O409)</f>
        <v>4652.05</v>
      </c>
      <c r="G409" s="5" t="s">
        <v>151</v>
      </c>
      <c r="H409" s="5" t="s">
        <v>152</v>
      </c>
      <c r="I409" s="5"/>
      <c r="J409" s="5"/>
      <c r="K409" s="5">
        <v>203</v>
      </c>
      <c r="L409" s="5">
        <v>11</v>
      </c>
      <c r="M409" s="5">
        <v>3</v>
      </c>
      <c r="N409" s="5" t="s">
        <v>3</v>
      </c>
      <c r="O409" s="5">
        <v>2</v>
      </c>
      <c r="P409" s="5">
        <f>ROUND(Source!DI397,O409)</f>
        <v>4980.9399999999996</v>
      </c>
      <c r="Q409" s="5"/>
      <c r="R409" s="5"/>
      <c r="S409" s="5"/>
      <c r="T409" s="5"/>
      <c r="U409" s="5"/>
      <c r="V409" s="5"/>
      <c r="W409" s="5"/>
    </row>
    <row r="410" spans="1:23" x14ac:dyDescent="0.2">
      <c r="A410" s="5">
        <v>50</v>
      </c>
      <c r="B410" s="5">
        <v>0</v>
      </c>
      <c r="C410" s="5">
        <v>0</v>
      </c>
      <c r="D410" s="5">
        <v>1</v>
      </c>
      <c r="E410" s="5">
        <v>231</v>
      </c>
      <c r="F410" s="5">
        <f>ROUND(Source!BB397,O410)</f>
        <v>0</v>
      </c>
      <c r="G410" s="5" t="s">
        <v>153</v>
      </c>
      <c r="H410" s="5" t="s">
        <v>154</v>
      </c>
      <c r="I410" s="5"/>
      <c r="J410" s="5"/>
      <c r="K410" s="5">
        <v>231</v>
      </c>
      <c r="L410" s="5">
        <v>12</v>
      </c>
      <c r="M410" s="5">
        <v>3</v>
      </c>
      <c r="N410" s="5" t="s">
        <v>3</v>
      </c>
      <c r="O410" s="5">
        <v>2</v>
      </c>
      <c r="P410" s="5">
        <f>ROUND(Source!ET397,O410)</f>
        <v>0</v>
      </c>
      <c r="Q410" s="5"/>
      <c r="R410" s="5"/>
      <c r="S410" s="5"/>
      <c r="T410" s="5"/>
      <c r="U410" s="5"/>
      <c r="V410" s="5"/>
      <c r="W410" s="5"/>
    </row>
    <row r="411" spans="1:23" x14ac:dyDescent="0.2">
      <c r="A411" s="5">
        <v>50</v>
      </c>
      <c r="B411" s="5">
        <v>0</v>
      </c>
      <c r="C411" s="5">
        <v>0</v>
      </c>
      <c r="D411" s="5">
        <v>1</v>
      </c>
      <c r="E411" s="5">
        <v>204</v>
      </c>
      <c r="F411" s="5">
        <f>ROUND(Source!R397,O411)</f>
        <v>1100.3699999999999</v>
      </c>
      <c r="G411" s="5" t="s">
        <v>155</v>
      </c>
      <c r="H411" s="5" t="s">
        <v>156</v>
      </c>
      <c r="I411" s="5"/>
      <c r="J411" s="5"/>
      <c r="K411" s="5">
        <v>204</v>
      </c>
      <c r="L411" s="5">
        <v>13</v>
      </c>
      <c r="M411" s="5">
        <v>3</v>
      </c>
      <c r="N411" s="5" t="s">
        <v>3</v>
      </c>
      <c r="O411" s="5">
        <v>2</v>
      </c>
      <c r="P411" s="5">
        <f>ROUND(Source!DJ397,O411)</f>
        <v>1178.1600000000001</v>
      </c>
      <c r="Q411" s="5"/>
      <c r="R411" s="5"/>
      <c r="S411" s="5"/>
      <c r="T411" s="5"/>
      <c r="U411" s="5"/>
      <c r="V411" s="5"/>
      <c r="W411" s="5"/>
    </row>
    <row r="412" spans="1:23" x14ac:dyDescent="0.2">
      <c r="A412" s="5">
        <v>50</v>
      </c>
      <c r="B412" s="5">
        <v>0</v>
      </c>
      <c r="C412" s="5">
        <v>0</v>
      </c>
      <c r="D412" s="5">
        <v>1</v>
      </c>
      <c r="E412" s="5">
        <v>205</v>
      </c>
      <c r="F412" s="5">
        <f>ROUND(Source!S397,O412)</f>
        <v>0</v>
      </c>
      <c r="G412" s="5" t="s">
        <v>157</v>
      </c>
      <c r="H412" s="5" t="s">
        <v>158</v>
      </c>
      <c r="I412" s="5"/>
      <c r="J412" s="5"/>
      <c r="K412" s="5">
        <v>205</v>
      </c>
      <c r="L412" s="5">
        <v>14</v>
      </c>
      <c r="M412" s="5">
        <v>3</v>
      </c>
      <c r="N412" s="5" t="s">
        <v>3</v>
      </c>
      <c r="O412" s="5">
        <v>2</v>
      </c>
      <c r="P412" s="5">
        <f>ROUND(Source!DK397,O412)</f>
        <v>0</v>
      </c>
      <c r="Q412" s="5"/>
      <c r="R412" s="5"/>
      <c r="S412" s="5"/>
      <c r="T412" s="5"/>
      <c r="U412" s="5"/>
      <c r="V412" s="5"/>
      <c r="W412" s="5"/>
    </row>
    <row r="413" spans="1:23" x14ac:dyDescent="0.2">
      <c r="A413" s="5">
        <v>50</v>
      </c>
      <c r="B413" s="5">
        <v>0</v>
      </c>
      <c r="C413" s="5">
        <v>0</v>
      </c>
      <c r="D413" s="5">
        <v>1</v>
      </c>
      <c r="E413" s="5">
        <v>232</v>
      </c>
      <c r="F413" s="5">
        <f>ROUND(Source!BC397,O413)</f>
        <v>0</v>
      </c>
      <c r="G413" s="5" t="s">
        <v>159</v>
      </c>
      <c r="H413" s="5" t="s">
        <v>160</v>
      </c>
      <c r="I413" s="5"/>
      <c r="J413" s="5"/>
      <c r="K413" s="5">
        <v>232</v>
      </c>
      <c r="L413" s="5">
        <v>15</v>
      </c>
      <c r="M413" s="5">
        <v>3</v>
      </c>
      <c r="N413" s="5" t="s">
        <v>3</v>
      </c>
      <c r="O413" s="5">
        <v>2</v>
      </c>
      <c r="P413" s="5">
        <f>ROUND(Source!EU397,O413)</f>
        <v>0</v>
      </c>
      <c r="Q413" s="5"/>
      <c r="R413" s="5"/>
      <c r="S413" s="5"/>
      <c r="T413" s="5"/>
      <c r="U413" s="5"/>
      <c r="V413" s="5"/>
      <c r="W413" s="5"/>
    </row>
    <row r="414" spans="1:23" x14ac:dyDescent="0.2">
      <c r="A414" s="5">
        <v>50</v>
      </c>
      <c r="B414" s="5">
        <v>0</v>
      </c>
      <c r="C414" s="5">
        <v>0</v>
      </c>
      <c r="D414" s="5">
        <v>1</v>
      </c>
      <c r="E414" s="5">
        <v>214</v>
      </c>
      <c r="F414" s="5">
        <f>ROUND(Source!AS397,O414)</f>
        <v>4652.05</v>
      </c>
      <c r="G414" s="5" t="s">
        <v>161</v>
      </c>
      <c r="H414" s="5" t="s">
        <v>162</v>
      </c>
      <c r="I414" s="5"/>
      <c r="J414" s="5"/>
      <c r="K414" s="5">
        <v>214</v>
      </c>
      <c r="L414" s="5">
        <v>16</v>
      </c>
      <c r="M414" s="5">
        <v>3</v>
      </c>
      <c r="N414" s="5" t="s">
        <v>3</v>
      </c>
      <c r="O414" s="5">
        <v>2</v>
      </c>
      <c r="P414" s="5">
        <f>ROUND(Source!EK397,O414)</f>
        <v>4980.9399999999996</v>
      </c>
      <c r="Q414" s="5"/>
      <c r="R414" s="5"/>
      <c r="S414" s="5"/>
      <c r="T414" s="5"/>
      <c r="U414" s="5"/>
      <c r="V414" s="5"/>
      <c r="W414" s="5"/>
    </row>
    <row r="415" spans="1:23" x14ac:dyDescent="0.2">
      <c r="A415" s="5">
        <v>50</v>
      </c>
      <c r="B415" s="5">
        <v>0</v>
      </c>
      <c r="C415" s="5">
        <v>0</v>
      </c>
      <c r="D415" s="5">
        <v>1</v>
      </c>
      <c r="E415" s="5">
        <v>215</v>
      </c>
      <c r="F415" s="5">
        <f>ROUND(Source!AT397,O415)</f>
        <v>0</v>
      </c>
      <c r="G415" s="5" t="s">
        <v>163</v>
      </c>
      <c r="H415" s="5" t="s">
        <v>164</v>
      </c>
      <c r="I415" s="5"/>
      <c r="J415" s="5"/>
      <c r="K415" s="5">
        <v>215</v>
      </c>
      <c r="L415" s="5">
        <v>17</v>
      </c>
      <c r="M415" s="5">
        <v>3</v>
      </c>
      <c r="N415" s="5" t="s">
        <v>3</v>
      </c>
      <c r="O415" s="5">
        <v>2</v>
      </c>
      <c r="P415" s="5">
        <f>ROUND(Source!EL397,O415)</f>
        <v>0</v>
      </c>
      <c r="Q415" s="5"/>
      <c r="R415" s="5"/>
      <c r="S415" s="5"/>
      <c r="T415" s="5"/>
      <c r="U415" s="5"/>
      <c r="V415" s="5"/>
      <c r="W415" s="5"/>
    </row>
    <row r="416" spans="1:23" x14ac:dyDescent="0.2">
      <c r="A416" s="5">
        <v>50</v>
      </c>
      <c r="B416" s="5">
        <v>0</v>
      </c>
      <c r="C416" s="5">
        <v>0</v>
      </c>
      <c r="D416" s="5">
        <v>1</v>
      </c>
      <c r="E416" s="5">
        <v>217</v>
      </c>
      <c r="F416" s="5">
        <f>ROUND(Source!AU397,O416)</f>
        <v>30000</v>
      </c>
      <c r="G416" s="5" t="s">
        <v>165</v>
      </c>
      <c r="H416" s="5" t="s">
        <v>166</v>
      </c>
      <c r="I416" s="5"/>
      <c r="J416" s="5"/>
      <c r="K416" s="5">
        <v>217</v>
      </c>
      <c r="L416" s="5">
        <v>18</v>
      </c>
      <c r="M416" s="5">
        <v>3</v>
      </c>
      <c r="N416" s="5" t="s">
        <v>3</v>
      </c>
      <c r="O416" s="5">
        <v>2</v>
      </c>
      <c r="P416" s="5">
        <f>ROUND(Source!EM397,O416)</f>
        <v>30000</v>
      </c>
      <c r="Q416" s="5"/>
      <c r="R416" s="5"/>
      <c r="S416" s="5"/>
      <c r="T416" s="5"/>
      <c r="U416" s="5"/>
      <c r="V416" s="5"/>
      <c r="W416" s="5"/>
    </row>
    <row r="417" spans="1:206" x14ac:dyDescent="0.2">
      <c r="A417" s="5">
        <v>50</v>
      </c>
      <c r="B417" s="5">
        <v>0</v>
      </c>
      <c r="C417" s="5">
        <v>0</v>
      </c>
      <c r="D417" s="5">
        <v>1</v>
      </c>
      <c r="E417" s="5">
        <v>230</v>
      </c>
      <c r="F417" s="5">
        <f>ROUND(Source!BA397,O417)</f>
        <v>0</v>
      </c>
      <c r="G417" s="5" t="s">
        <v>167</v>
      </c>
      <c r="H417" s="5" t="s">
        <v>168</v>
      </c>
      <c r="I417" s="5"/>
      <c r="J417" s="5"/>
      <c r="K417" s="5">
        <v>230</v>
      </c>
      <c r="L417" s="5">
        <v>19</v>
      </c>
      <c r="M417" s="5">
        <v>3</v>
      </c>
      <c r="N417" s="5" t="s">
        <v>3</v>
      </c>
      <c r="O417" s="5">
        <v>2</v>
      </c>
      <c r="P417" s="5">
        <f>ROUND(Source!ES397,O417)</f>
        <v>0</v>
      </c>
      <c r="Q417" s="5"/>
      <c r="R417" s="5"/>
      <c r="S417" s="5"/>
      <c r="T417" s="5"/>
      <c r="U417" s="5"/>
      <c r="V417" s="5"/>
      <c r="W417" s="5"/>
    </row>
    <row r="418" spans="1:206" x14ac:dyDescent="0.2">
      <c r="A418" s="5">
        <v>50</v>
      </c>
      <c r="B418" s="5">
        <v>0</v>
      </c>
      <c r="C418" s="5">
        <v>0</v>
      </c>
      <c r="D418" s="5">
        <v>1</v>
      </c>
      <c r="E418" s="5">
        <v>206</v>
      </c>
      <c r="F418" s="5">
        <f>ROUND(Source!T397,O418)</f>
        <v>0</v>
      </c>
      <c r="G418" s="5" t="s">
        <v>169</v>
      </c>
      <c r="H418" s="5" t="s">
        <v>170</v>
      </c>
      <c r="I418" s="5"/>
      <c r="J418" s="5"/>
      <c r="K418" s="5">
        <v>206</v>
      </c>
      <c r="L418" s="5">
        <v>20</v>
      </c>
      <c r="M418" s="5">
        <v>3</v>
      </c>
      <c r="N418" s="5" t="s">
        <v>3</v>
      </c>
      <c r="O418" s="5">
        <v>2</v>
      </c>
      <c r="P418" s="5">
        <f>ROUND(Source!DL397,O418)</f>
        <v>0</v>
      </c>
      <c r="Q418" s="5"/>
      <c r="R418" s="5"/>
      <c r="S418" s="5"/>
      <c r="T418" s="5"/>
      <c r="U418" s="5"/>
      <c r="V418" s="5"/>
      <c r="W418" s="5"/>
    </row>
    <row r="419" spans="1:206" x14ac:dyDescent="0.2">
      <c r="A419" s="5">
        <v>50</v>
      </c>
      <c r="B419" s="5">
        <v>0</v>
      </c>
      <c r="C419" s="5">
        <v>0</v>
      </c>
      <c r="D419" s="5">
        <v>1</v>
      </c>
      <c r="E419" s="5">
        <v>207</v>
      </c>
      <c r="F419" s="5">
        <f>Source!U397</f>
        <v>0</v>
      </c>
      <c r="G419" s="5" t="s">
        <v>171</v>
      </c>
      <c r="H419" s="5" t="s">
        <v>172</v>
      </c>
      <c r="I419" s="5"/>
      <c r="J419" s="5"/>
      <c r="K419" s="5">
        <v>207</v>
      </c>
      <c r="L419" s="5">
        <v>21</v>
      </c>
      <c r="M419" s="5">
        <v>3</v>
      </c>
      <c r="N419" s="5" t="s">
        <v>3</v>
      </c>
      <c r="O419" s="5">
        <v>-1</v>
      </c>
      <c r="P419" s="5">
        <f>Source!DM397</f>
        <v>0</v>
      </c>
      <c r="Q419" s="5"/>
      <c r="R419" s="5"/>
      <c r="S419" s="5"/>
      <c r="T419" s="5"/>
      <c r="U419" s="5"/>
      <c r="V419" s="5"/>
      <c r="W419" s="5"/>
    </row>
    <row r="420" spans="1:206" x14ac:dyDescent="0.2">
      <c r="A420" s="5">
        <v>50</v>
      </c>
      <c r="B420" s="5">
        <v>0</v>
      </c>
      <c r="C420" s="5">
        <v>0</v>
      </c>
      <c r="D420" s="5">
        <v>1</v>
      </c>
      <c r="E420" s="5">
        <v>208</v>
      </c>
      <c r="F420" s="5">
        <f>Source!V397</f>
        <v>2.6912000000000003</v>
      </c>
      <c r="G420" s="5" t="s">
        <v>173</v>
      </c>
      <c r="H420" s="5" t="s">
        <v>174</v>
      </c>
      <c r="I420" s="5"/>
      <c r="J420" s="5"/>
      <c r="K420" s="5">
        <v>208</v>
      </c>
      <c r="L420" s="5">
        <v>22</v>
      </c>
      <c r="M420" s="5">
        <v>3</v>
      </c>
      <c r="N420" s="5" t="s">
        <v>3</v>
      </c>
      <c r="O420" s="5">
        <v>-1</v>
      </c>
      <c r="P420" s="5">
        <f>Source!DN397</f>
        <v>2.6912000000000003</v>
      </c>
      <c r="Q420" s="5"/>
      <c r="R420" s="5"/>
      <c r="S420" s="5"/>
      <c r="T420" s="5"/>
      <c r="U420" s="5"/>
      <c r="V420" s="5"/>
      <c r="W420" s="5"/>
    </row>
    <row r="421" spans="1:206" x14ac:dyDescent="0.2">
      <c r="A421" s="5">
        <v>50</v>
      </c>
      <c r="B421" s="5">
        <v>0</v>
      </c>
      <c r="C421" s="5">
        <v>0</v>
      </c>
      <c r="D421" s="5">
        <v>1</v>
      </c>
      <c r="E421" s="5">
        <v>209</v>
      </c>
      <c r="F421" s="5">
        <f>ROUND(Source!W397,O421)</f>
        <v>0</v>
      </c>
      <c r="G421" s="5" t="s">
        <v>175</v>
      </c>
      <c r="H421" s="5" t="s">
        <v>176</v>
      </c>
      <c r="I421" s="5"/>
      <c r="J421" s="5"/>
      <c r="K421" s="5">
        <v>209</v>
      </c>
      <c r="L421" s="5">
        <v>23</v>
      </c>
      <c r="M421" s="5">
        <v>3</v>
      </c>
      <c r="N421" s="5" t="s">
        <v>3</v>
      </c>
      <c r="O421" s="5">
        <v>2</v>
      </c>
      <c r="P421" s="5">
        <f>ROUND(Source!DO397,O421)</f>
        <v>0</v>
      </c>
      <c r="Q421" s="5"/>
      <c r="R421" s="5"/>
      <c r="S421" s="5"/>
      <c r="T421" s="5"/>
      <c r="U421" s="5"/>
      <c r="V421" s="5"/>
      <c r="W421" s="5"/>
    </row>
    <row r="422" spans="1:206" x14ac:dyDescent="0.2">
      <c r="A422" s="5">
        <v>50</v>
      </c>
      <c r="B422" s="5">
        <v>0</v>
      </c>
      <c r="C422" s="5">
        <v>0</v>
      </c>
      <c r="D422" s="5">
        <v>1</v>
      </c>
      <c r="E422" s="5">
        <v>210</v>
      </c>
      <c r="F422" s="5">
        <f>ROUND(Source!X397,O422)</f>
        <v>0</v>
      </c>
      <c r="G422" s="5" t="s">
        <v>177</v>
      </c>
      <c r="H422" s="5" t="s">
        <v>178</v>
      </c>
      <c r="I422" s="5"/>
      <c r="J422" s="5"/>
      <c r="K422" s="5">
        <v>210</v>
      </c>
      <c r="L422" s="5">
        <v>24</v>
      </c>
      <c r="M422" s="5">
        <v>3</v>
      </c>
      <c r="N422" s="5" t="s">
        <v>3</v>
      </c>
      <c r="O422" s="5">
        <v>2</v>
      </c>
      <c r="P422" s="5">
        <f>ROUND(Source!DP397,O422)</f>
        <v>0</v>
      </c>
      <c r="Q422" s="5"/>
      <c r="R422" s="5"/>
      <c r="S422" s="5"/>
      <c r="T422" s="5"/>
      <c r="U422" s="5"/>
      <c r="V422" s="5"/>
      <c r="W422" s="5"/>
    </row>
    <row r="423" spans="1:206" x14ac:dyDescent="0.2">
      <c r="A423" s="5">
        <v>50</v>
      </c>
      <c r="B423" s="5">
        <v>0</v>
      </c>
      <c r="C423" s="5">
        <v>0</v>
      </c>
      <c r="D423" s="5">
        <v>1</v>
      </c>
      <c r="E423" s="5">
        <v>211</v>
      </c>
      <c r="F423" s="5">
        <f>ROUND(Source!Y397,O423)</f>
        <v>0</v>
      </c>
      <c r="G423" s="5" t="s">
        <v>179</v>
      </c>
      <c r="H423" s="5" t="s">
        <v>180</v>
      </c>
      <c r="I423" s="5"/>
      <c r="J423" s="5"/>
      <c r="K423" s="5">
        <v>211</v>
      </c>
      <c r="L423" s="5">
        <v>25</v>
      </c>
      <c r="M423" s="5">
        <v>3</v>
      </c>
      <c r="N423" s="5" t="s">
        <v>3</v>
      </c>
      <c r="O423" s="5">
        <v>2</v>
      </c>
      <c r="P423" s="5">
        <f>ROUND(Source!DQ397,O423)</f>
        <v>0</v>
      </c>
      <c r="Q423" s="5"/>
      <c r="R423" s="5"/>
      <c r="S423" s="5"/>
      <c r="T423" s="5"/>
      <c r="U423" s="5"/>
      <c r="V423" s="5"/>
      <c r="W423" s="5"/>
    </row>
    <row r="424" spans="1:206" x14ac:dyDescent="0.2">
      <c r="A424" s="5">
        <v>50</v>
      </c>
      <c r="B424" s="5">
        <v>0</v>
      </c>
      <c r="C424" s="5">
        <v>0</v>
      </c>
      <c r="D424" s="5">
        <v>1</v>
      </c>
      <c r="E424" s="5">
        <v>224</v>
      </c>
      <c r="F424" s="5">
        <f>ROUND(Source!AR397,O424)</f>
        <v>34652.050000000003</v>
      </c>
      <c r="G424" s="5" t="s">
        <v>181</v>
      </c>
      <c r="H424" s="5" t="s">
        <v>182</v>
      </c>
      <c r="I424" s="5"/>
      <c r="J424" s="5"/>
      <c r="K424" s="5">
        <v>224</v>
      </c>
      <c r="L424" s="5">
        <v>26</v>
      </c>
      <c r="M424" s="5">
        <v>3</v>
      </c>
      <c r="N424" s="5" t="s">
        <v>3</v>
      </c>
      <c r="O424" s="5">
        <v>2</v>
      </c>
      <c r="P424" s="5">
        <f>ROUND(Source!EJ397,O424)</f>
        <v>34980.94</v>
      </c>
      <c r="Q424" s="5"/>
      <c r="R424" s="5"/>
      <c r="S424" s="5"/>
      <c r="T424" s="5"/>
      <c r="U424" s="5"/>
      <c r="V424" s="5"/>
      <c r="W424" s="5"/>
    </row>
    <row r="425" spans="1:206" x14ac:dyDescent="0.2">
      <c r="A425" s="5">
        <v>50</v>
      </c>
      <c r="B425" s="5">
        <v>1</v>
      </c>
      <c r="C425" s="5">
        <v>0</v>
      </c>
      <c r="D425" s="5">
        <v>2</v>
      </c>
      <c r="E425" s="5">
        <v>0</v>
      </c>
      <c r="F425" s="5">
        <f>ROUND(F399+F422+F423,O425)</f>
        <v>34652.050000000003</v>
      </c>
      <c r="G425" s="5" t="s">
        <v>183</v>
      </c>
      <c r="H425" s="5" t="s">
        <v>184</v>
      </c>
      <c r="I425" s="5"/>
      <c r="J425" s="5"/>
      <c r="K425" s="5">
        <v>212</v>
      </c>
      <c r="L425" s="5">
        <v>27</v>
      </c>
      <c r="M425" s="5">
        <v>0</v>
      </c>
      <c r="N425" s="5" t="s">
        <v>3</v>
      </c>
      <c r="O425" s="5">
        <v>2</v>
      </c>
      <c r="P425" s="5">
        <f>ROUND(P399+P422+P423,O425)</f>
        <v>34980.94</v>
      </c>
      <c r="Q425" s="5"/>
      <c r="R425" s="5"/>
      <c r="S425" s="5"/>
      <c r="T425" s="5"/>
      <c r="U425" s="5"/>
      <c r="V425" s="5"/>
      <c r="W425" s="5"/>
    </row>
    <row r="426" spans="1:206" x14ac:dyDescent="0.2">
      <c r="A426" s="5">
        <v>50</v>
      </c>
      <c r="B426" s="5">
        <v>1</v>
      </c>
      <c r="C426" s="5">
        <v>0</v>
      </c>
      <c r="D426" s="5">
        <v>2</v>
      </c>
      <c r="E426" s="5">
        <v>0</v>
      </c>
      <c r="F426" s="5">
        <f>ROUND(F425*0.2,O426)</f>
        <v>6930.41</v>
      </c>
      <c r="G426" s="5" t="s">
        <v>185</v>
      </c>
      <c r="H426" s="5" t="s">
        <v>186</v>
      </c>
      <c r="I426" s="5"/>
      <c r="J426" s="5"/>
      <c r="K426" s="5">
        <v>212</v>
      </c>
      <c r="L426" s="5">
        <v>28</v>
      </c>
      <c r="M426" s="5">
        <v>0</v>
      </c>
      <c r="N426" s="5" t="s">
        <v>3</v>
      </c>
      <c r="O426" s="5">
        <v>2</v>
      </c>
      <c r="P426" s="5">
        <f>ROUND(P425*0.2,O426)</f>
        <v>6996.19</v>
      </c>
      <c r="Q426" s="5"/>
      <c r="R426" s="5"/>
      <c r="S426" s="5"/>
      <c r="T426" s="5"/>
      <c r="U426" s="5"/>
      <c r="V426" s="5"/>
      <c r="W426" s="5"/>
    </row>
    <row r="427" spans="1:206" x14ac:dyDescent="0.2">
      <c r="A427" s="5">
        <v>50</v>
      </c>
      <c r="B427" s="5">
        <v>1</v>
      </c>
      <c r="C427" s="5">
        <v>0</v>
      </c>
      <c r="D427" s="5">
        <v>2</v>
      </c>
      <c r="E427" s="5">
        <v>213</v>
      </c>
      <c r="F427" s="5">
        <f>ROUND(F425+F426,O427)</f>
        <v>41582.46</v>
      </c>
      <c r="G427" s="5" t="s">
        <v>187</v>
      </c>
      <c r="H427" s="5" t="s">
        <v>181</v>
      </c>
      <c r="I427" s="5"/>
      <c r="J427" s="5"/>
      <c r="K427" s="5">
        <v>212</v>
      </c>
      <c r="L427" s="5">
        <v>29</v>
      </c>
      <c r="M427" s="5">
        <v>0</v>
      </c>
      <c r="N427" s="5" t="s">
        <v>3</v>
      </c>
      <c r="O427" s="5">
        <v>2</v>
      </c>
      <c r="P427" s="5">
        <f>ROUND(P425+P426,O427)</f>
        <v>41977.13</v>
      </c>
      <c r="Q427" s="5"/>
      <c r="R427" s="5"/>
      <c r="S427" s="5"/>
      <c r="T427" s="5"/>
      <c r="U427" s="5"/>
      <c r="V427" s="5"/>
      <c r="W427" s="5"/>
    </row>
    <row r="429" spans="1:206" x14ac:dyDescent="0.2">
      <c r="A429" s="3">
        <v>51</v>
      </c>
      <c r="B429" s="3">
        <f>B20</f>
        <v>1</v>
      </c>
      <c r="C429" s="3">
        <f>A20</f>
        <v>3</v>
      </c>
      <c r="D429" s="3">
        <f>ROW(A20)</f>
        <v>20</v>
      </c>
      <c r="E429" s="3"/>
      <c r="F429" s="3" t="str">
        <f>IF(F20&lt;&gt;"",F20,"")</f>
        <v>Новая локальная смета</v>
      </c>
      <c r="G429" s="3" t="str">
        <f>IF(G20&lt;&gt;"",G20,"")</f>
        <v>Новая локальная смета</v>
      </c>
      <c r="H429" s="3">
        <v>0</v>
      </c>
      <c r="I429" s="3"/>
      <c r="J429" s="3"/>
      <c r="K429" s="3"/>
      <c r="L429" s="3"/>
      <c r="M429" s="3"/>
      <c r="N429" s="3"/>
      <c r="O429" s="3">
        <f t="shared" ref="O429:T429" si="424">ROUND(O77+O184+O295+O356+O397+AB429,2)</f>
        <v>746781.5</v>
      </c>
      <c r="P429" s="3">
        <f t="shared" si="424"/>
        <v>476375.29</v>
      </c>
      <c r="Q429" s="3">
        <f t="shared" si="424"/>
        <v>29843.55</v>
      </c>
      <c r="R429" s="3">
        <f t="shared" si="424"/>
        <v>12206.48</v>
      </c>
      <c r="S429" s="3">
        <f t="shared" si="424"/>
        <v>240562.66</v>
      </c>
      <c r="T429" s="3">
        <f t="shared" si="424"/>
        <v>0</v>
      </c>
      <c r="U429" s="3">
        <f>U77+U184+U295+U356+U397+AH429</f>
        <v>998.16333550000002</v>
      </c>
      <c r="V429" s="3">
        <f>V77+V184+V295+V356+V397+AI429</f>
        <v>37.527464500000001</v>
      </c>
      <c r="W429" s="3">
        <f>ROUND(W77+W184+W295+W356+W397+AJ429,2)</f>
        <v>952</v>
      </c>
      <c r="X429" s="3">
        <f>ROUND(X77+X184+X295+X356+X397+AK429,2)</f>
        <v>303989.55</v>
      </c>
      <c r="Y429" s="3">
        <f>ROUND(Y77+Y184+Y295+Y356+Y397+AL429,2)</f>
        <v>192360.59</v>
      </c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>
        <f t="shared" ref="AO429:BC429" si="425">ROUND(AO77+AO184+AO295+AO356+AO397+BX429,2)</f>
        <v>0</v>
      </c>
      <c r="AP429" s="3">
        <f t="shared" si="425"/>
        <v>0</v>
      </c>
      <c r="AQ429" s="3">
        <f t="shared" si="425"/>
        <v>0</v>
      </c>
      <c r="AR429" s="3">
        <f t="shared" si="425"/>
        <v>1243131.6399999999</v>
      </c>
      <c r="AS429" s="3">
        <f t="shared" si="425"/>
        <v>1213131.6399999999</v>
      </c>
      <c r="AT429" s="3">
        <f t="shared" si="425"/>
        <v>0</v>
      </c>
      <c r="AU429" s="3">
        <f t="shared" si="425"/>
        <v>30000</v>
      </c>
      <c r="AV429" s="3">
        <f t="shared" si="425"/>
        <v>476375.29</v>
      </c>
      <c r="AW429" s="3">
        <f t="shared" si="425"/>
        <v>476375.29</v>
      </c>
      <c r="AX429" s="3">
        <f t="shared" si="425"/>
        <v>0</v>
      </c>
      <c r="AY429" s="3">
        <f t="shared" si="425"/>
        <v>476375.29</v>
      </c>
      <c r="AZ429" s="3">
        <f t="shared" si="425"/>
        <v>0</v>
      </c>
      <c r="BA429" s="3">
        <f t="shared" si="425"/>
        <v>0</v>
      </c>
      <c r="BB429" s="3">
        <f t="shared" si="425"/>
        <v>0</v>
      </c>
      <c r="BC429" s="3">
        <f t="shared" si="425"/>
        <v>0</v>
      </c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4">
        <f t="shared" ref="DG429:DL429" si="426">ROUND(DG77+DG184+DG295+DG356+DG397+DT429,2)</f>
        <v>660859.66</v>
      </c>
      <c r="DH429" s="4">
        <f t="shared" si="426"/>
        <v>364223.19</v>
      </c>
      <c r="DI429" s="4">
        <f t="shared" si="426"/>
        <v>31744.33</v>
      </c>
      <c r="DJ429" s="4">
        <f t="shared" si="426"/>
        <v>13407.52</v>
      </c>
      <c r="DK429" s="4">
        <f t="shared" si="426"/>
        <v>264892.14</v>
      </c>
      <c r="DL429" s="4">
        <f t="shared" si="426"/>
        <v>0</v>
      </c>
      <c r="DM429" s="4">
        <f>DM77+DM184+DM295+DM356+DM397+DZ429</f>
        <v>998.16333550000002</v>
      </c>
      <c r="DN429" s="4">
        <f>DN77+DN184+DN295+DN356+DN397+EA429</f>
        <v>37.527464500000001</v>
      </c>
      <c r="DO429" s="4">
        <f>ROUND(DO77+DO184+DO295+DO356+DO397+EB429,2)</f>
        <v>952</v>
      </c>
      <c r="DP429" s="4">
        <f>ROUND(DP77+DP184+DP295+DP356+DP397+EC429,2)</f>
        <v>334733.77</v>
      </c>
      <c r="DQ429" s="4">
        <f>ROUND(DQ77+DQ184+DQ295+DQ356+DQ397+ED429,2)</f>
        <v>211815.13</v>
      </c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>
        <f t="shared" ref="EG429:EU429" si="427">ROUND(EG77+EG184+EG295+EG356+EG397+FP429,2)</f>
        <v>0</v>
      </c>
      <c r="EH429" s="4">
        <f t="shared" si="427"/>
        <v>0</v>
      </c>
      <c r="EI429" s="4">
        <f t="shared" si="427"/>
        <v>0</v>
      </c>
      <c r="EJ429" s="4">
        <f t="shared" si="427"/>
        <v>1207408.56</v>
      </c>
      <c r="EK429" s="4">
        <f t="shared" si="427"/>
        <v>1177408.56</v>
      </c>
      <c r="EL429" s="4">
        <f t="shared" si="427"/>
        <v>0</v>
      </c>
      <c r="EM429" s="4">
        <f t="shared" si="427"/>
        <v>30000</v>
      </c>
      <c r="EN429" s="4">
        <f t="shared" si="427"/>
        <v>364223.19</v>
      </c>
      <c r="EO429" s="4">
        <f t="shared" si="427"/>
        <v>364223.19</v>
      </c>
      <c r="EP429" s="4">
        <f t="shared" si="427"/>
        <v>0</v>
      </c>
      <c r="EQ429" s="4">
        <f t="shared" si="427"/>
        <v>364223.19</v>
      </c>
      <c r="ER429" s="4">
        <f t="shared" si="427"/>
        <v>0</v>
      </c>
      <c r="ES429" s="4">
        <f t="shared" si="427"/>
        <v>0</v>
      </c>
      <c r="ET429" s="4">
        <f t="shared" si="427"/>
        <v>0</v>
      </c>
      <c r="EU429" s="4">
        <f t="shared" si="427"/>
        <v>0</v>
      </c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>
        <v>0</v>
      </c>
    </row>
    <row r="431" spans="1:206" x14ac:dyDescent="0.2">
      <c r="A431" s="5">
        <v>50</v>
      </c>
      <c r="B431" s="5">
        <v>0</v>
      </c>
      <c r="C431" s="5">
        <v>0</v>
      </c>
      <c r="D431" s="5">
        <v>1</v>
      </c>
      <c r="E431" s="5">
        <v>201</v>
      </c>
      <c r="F431" s="5">
        <f>ROUND(Source!O429,O431)</f>
        <v>746781.5</v>
      </c>
      <c r="G431" s="5" t="s">
        <v>131</v>
      </c>
      <c r="H431" s="5" t="s">
        <v>132</v>
      </c>
      <c r="I431" s="5"/>
      <c r="J431" s="5"/>
      <c r="K431" s="5">
        <v>201</v>
      </c>
      <c r="L431" s="5">
        <v>1</v>
      </c>
      <c r="M431" s="5">
        <v>3</v>
      </c>
      <c r="N431" s="5" t="s">
        <v>3</v>
      </c>
      <c r="O431" s="5">
        <v>2</v>
      </c>
      <c r="P431" s="5">
        <f>ROUND(Source!DG429,O431)</f>
        <v>660859.66</v>
      </c>
      <c r="Q431" s="5"/>
      <c r="R431" s="5"/>
      <c r="S431" s="5"/>
      <c r="T431" s="5"/>
      <c r="U431" s="5"/>
      <c r="V431" s="5"/>
      <c r="W431" s="5"/>
    </row>
    <row r="432" spans="1:206" x14ac:dyDescent="0.2">
      <c r="A432" s="5">
        <v>50</v>
      </c>
      <c r="B432" s="5">
        <v>0</v>
      </c>
      <c r="C432" s="5">
        <v>0</v>
      </c>
      <c r="D432" s="5">
        <v>1</v>
      </c>
      <c r="E432" s="5">
        <v>202</v>
      </c>
      <c r="F432" s="5">
        <f>ROUND(Source!P429,O432)</f>
        <v>476375.29</v>
      </c>
      <c r="G432" s="5" t="s">
        <v>133</v>
      </c>
      <c r="H432" s="5" t="s">
        <v>134</v>
      </c>
      <c r="I432" s="5"/>
      <c r="J432" s="5"/>
      <c r="K432" s="5">
        <v>202</v>
      </c>
      <c r="L432" s="5">
        <v>2</v>
      </c>
      <c r="M432" s="5">
        <v>3</v>
      </c>
      <c r="N432" s="5" t="s">
        <v>3</v>
      </c>
      <c r="O432" s="5">
        <v>2</v>
      </c>
      <c r="P432" s="5">
        <f>ROUND(Source!DH429,O432)</f>
        <v>364223.19</v>
      </c>
      <c r="Q432" s="5"/>
      <c r="R432" s="5"/>
      <c r="S432" s="5"/>
      <c r="T432" s="5"/>
      <c r="U432" s="5"/>
      <c r="V432" s="5"/>
      <c r="W432" s="5"/>
    </row>
    <row r="433" spans="1:23" x14ac:dyDescent="0.2">
      <c r="A433" s="5">
        <v>50</v>
      </c>
      <c r="B433" s="5">
        <v>0</v>
      </c>
      <c r="C433" s="5">
        <v>0</v>
      </c>
      <c r="D433" s="5">
        <v>1</v>
      </c>
      <c r="E433" s="5">
        <v>222</v>
      </c>
      <c r="F433" s="5">
        <f>ROUND(Source!AO429,O433)</f>
        <v>0</v>
      </c>
      <c r="G433" s="5" t="s">
        <v>135</v>
      </c>
      <c r="H433" s="5" t="s">
        <v>136</v>
      </c>
      <c r="I433" s="5"/>
      <c r="J433" s="5"/>
      <c r="K433" s="5">
        <v>222</v>
      </c>
      <c r="L433" s="5">
        <v>3</v>
      </c>
      <c r="M433" s="5">
        <v>3</v>
      </c>
      <c r="N433" s="5" t="s">
        <v>3</v>
      </c>
      <c r="O433" s="5">
        <v>2</v>
      </c>
      <c r="P433" s="5">
        <f>ROUND(Source!EG429,O433)</f>
        <v>0</v>
      </c>
      <c r="Q433" s="5"/>
      <c r="R433" s="5"/>
      <c r="S433" s="5"/>
      <c r="T433" s="5"/>
      <c r="U433" s="5"/>
      <c r="V433" s="5"/>
      <c r="W433" s="5"/>
    </row>
    <row r="434" spans="1:23" x14ac:dyDescent="0.2">
      <c r="A434" s="5">
        <v>50</v>
      </c>
      <c r="B434" s="5">
        <v>0</v>
      </c>
      <c r="C434" s="5">
        <v>0</v>
      </c>
      <c r="D434" s="5">
        <v>1</v>
      </c>
      <c r="E434" s="5">
        <v>225</v>
      </c>
      <c r="F434" s="5">
        <f>ROUND(Source!AV429,O434)</f>
        <v>476375.29</v>
      </c>
      <c r="G434" s="5" t="s">
        <v>137</v>
      </c>
      <c r="H434" s="5" t="s">
        <v>138</v>
      </c>
      <c r="I434" s="5"/>
      <c r="J434" s="5"/>
      <c r="K434" s="5">
        <v>225</v>
      </c>
      <c r="L434" s="5">
        <v>4</v>
      </c>
      <c r="M434" s="5">
        <v>3</v>
      </c>
      <c r="N434" s="5" t="s">
        <v>3</v>
      </c>
      <c r="O434" s="5">
        <v>2</v>
      </c>
      <c r="P434" s="5">
        <f>ROUND(Source!EN429,O434)</f>
        <v>364223.19</v>
      </c>
      <c r="Q434" s="5"/>
      <c r="R434" s="5"/>
      <c r="S434" s="5"/>
      <c r="T434" s="5"/>
      <c r="U434" s="5"/>
      <c r="V434" s="5"/>
      <c r="W434" s="5"/>
    </row>
    <row r="435" spans="1:23" x14ac:dyDescent="0.2">
      <c r="A435" s="5">
        <v>50</v>
      </c>
      <c r="B435" s="5">
        <v>0</v>
      </c>
      <c r="C435" s="5">
        <v>0</v>
      </c>
      <c r="D435" s="5">
        <v>1</v>
      </c>
      <c r="E435" s="5">
        <v>226</v>
      </c>
      <c r="F435" s="5">
        <f>ROUND(Source!AW429,O435)</f>
        <v>476375.29</v>
      </c>
      <c r="G435" s="5" t="s">
        <v>139</v>
      </c>
      <c r="H435" s="5" t="s">
        <v>140</v>
      </c>
      <c r="I435" s="5"/>
      <c r="J435" s="5"/>
      <c r="K435" s="5">
        <v>226</v>
      </c>
      <c r="L435" s="5">
        <v>5</v>
      </c>
      <c r="M435" s="5">
        <v>3</v>
      </c>
      <c r="N435" s="5" t="s">
        <v>3</v>
      </c>
      <c r="O435" s="5">
        <v>2</v>
      </c>
      <c r="P435" s="5">
        <f>ROUND(Source!EO429,O435)</f>
        <v>364223.19</v>
      </c>
      <c r="Q435" s="5"/>
      <c r="R435" s="5"/>
      <c r="S435" s="5"/>
      <c r="T435" s="5"/>
      <c r="U435" s="5"/>
      <c r="V435" s="5"/>
      <c r="W435" s="5"/>
    </row>
    <row r="436" spans="1:23" x14ac:dyDescent="0.2">
      <c r="A436" s="5">
        <v>50</v>
      </c>
      <c r="B436" s="5">
        <v>0</v>
      </c>
      <c r="C436" s="5">
        <v>0</v>
      </c>
      <c r="D436" s="5">
        <v>1</v>
      </c>
      <c r="E436" s="5">
        <v>227</v>
      </c>
      <c r="F436" s="5">
        <f>ROUND(Source!AX429,O436)</f>
        <v>0</v>
      </c>
      <c r="G436" s="5" t="s">
        <v>141</v>
      </c>
      <c r="H436" s="5" t="s">
        <v>142</v>
      </c>
      <c r="I436" s="5"/>
      <c r="J436" s="5"/>
      <c r="K436" s="5">
        <v>227</v>
      </c>
      <c r="L436" s="5">
        <v>6</v>
      </c>
      <c r="M436" s="5">
        <v>3</v>
      </c>
      <c r="N436" s="5" t="s">
        <v>3</v>
      </c>
      <c r="O436" s="5">
        <v>2</v>
      </c>
      <c r="P436" s="5">
        <f>ROUND(Source!EP429,O436)</f>
        <v>0</v>
      </c>
      <c r="Q436" s="5"/>
      <c r="R436" s="5"/>
      <c r="S436" s="5"/>
      <c r="T436" s="5"/>
      <c r="U436" s="5"/>
      <c r="V436" s="5"/>
      <c r="W436" s="5"/>
    </row>
    <row r="437" spans="1:23" x14ac:dyDescent="0.2">
      <c r="A437" s="5">
        <v>50</v>
      </c>
      <c r="B437" s="5">
        <v>0</v>
      </c>
      <c r="C437" s="5">
        <v>0</v>
      </c>
      <c r="D437" s="5">
        <v>1</v>
      </c>
      <c r="E437" s="5">
        <v>228</v>
      </c>
      <c r="F437" s="5">
        <f>ROUND(Source!AY429,O437)</f>
        <v>476375.29</v>
      </c>
      <c r="G437" s="5" t="s">
        <v>143</v>
      </c>
      <c r="H437" s="5" t="s">
        <v>144</v>
      </c>
      <c r="I437" s="5"/>
      <c r="J437" s="5"/>
      <c r="K437" s="5">
        <v>228</v>
      </c>
      <c r="L437" s="5">
        <v>7</v>
      </c>
      <c r="M437" s="5">
        <v>3</v>
      </c>
      <c r="N437" s="5" t="s">
        <v>3</v>
      </c>
      <c r="O437" s="5">
        <v>2</v>
      </c>
      <c r="P437" s="5">
        <f>ROUND(Source!EQ429,O437)</f>
        <v>364223.19</v>
      </c>
      <c r="Q437" s="5"/>
      <c r="R437" s="5"/>
      <c r="S437" s="5"/>
      <c r="T437" s="5"/>
      <c r="U437" s="5"/>
      <c r="V437" s="5"/>
      <c r="W437" s="5"/>
    </row>
    <row r="438" spans="1:23" x14ac:dyDescent="0.2">
      <c r="A438" s="5">
        <v>50</v>
      </c>
      <c r="B438" s="5">
        <v>0</v>
      </c>
      <c r="C438" s="5">
        <v>0</v>
      </c>
      <c r="D438" s="5">
        <v>1</v>
      </c>
      <c r="E438" s="5">
        <v>216</v>
      </c>
      <c r="F438" s="5">
        <f>ROUND(Source!AP429,O438)</f>
        <v>0</v>
      </c>
      <c r="G438" s="5" t="s">
        <v>145</v>
      </c>
      <c r="H438" s="5" t="s">
        <v>146</v>
      </c>
      <c r="I438" s="5"/>
      <c r="J438" s="5"/>
      <c r="K438" s="5">
        <v>216</v>
      </c>
      <c r="L438" s="5">
        <v>8</v>
      </c>
      <c r="M438" s="5">
        <v>3</v>
      </c>
      <c r="N438" s="5" t="s">
        <v>3</v>
      </c>
      <c r="O438" s="5">
        <v>2</v>
      </c>
      <c r="P438" s="5">
        <f>ROUND(Source!EH429,O438)</f>
        <v>0</v>
      </c>
      <c r="Q438" s="5"/>
      <c r="R438" s="5"/>
      <c r="S438" s="5"/>
      <c r="T438" s="5"/>
      <c r="U438" s="5"/>
      <c r="V438" s="5"/>
      <c r="W438" s="5"/>
    </row>
    <row r="439" spans="1:23" x14ac:dyDescent="0.2">
      <c r="A439" s="5">
        <v>50</v>
      </c>
      <c r="B439" s="5">
        <v>0</v>
      </c>
      <c r="C439" s="5">
        <v>0</v>
      </c>
      <c r="D439" s="5">
        <v>1</v>
      </c>
      <c r="E439" s="5">
        <v>223</v>
      </c>
      <c r="F439" s="5">
        <f>ROUND(Source!AQ429,O439)</f>
        <v>0</v>
      </c>
      <c r="G439" s="5" t="s">
        <v>147</v>
      </c>
      <c r="H439" s="5" t="s">
        <v>148</v>
      </c>
      <c r="I439" s="5"/>
      <c r="J439" s="5"/>
      <c r="K439" s="5">
        <v>223</v>
      </c>
      <c r="L439" s="5">
        <v>9</v>
      </c>
      <c r="M439" s="5">
        <v>3</v>
      </c>
      <c r="N439" s="5" t="s">
        <v>3</v>
      </c>
      <c r="O439" s="5">
        <v>2</v>
      </c>
      <c r="P439" s="5">
        <f>ROUND(Source!EI429,O439)</f>
        <v>0</v>
      </c>
      <c r="Q439" s="5"/>
      <c r="R439" s="5"/>
      <c r="S439" s="5"/>
      <c r="T439" s="5"/>
      <c r="U439" s="5"/>
      <c r="V439" s="5"/>
      <c r="W439" s="5"/>
    </row>
    <row r="440" spans="1:23" x14ac:dyDescent="0.2">
      <c r="A440" s="5">
        <v>50</v>
      </c>
      <c r="B440" s="5">
        <v>0</v>
      </c>
      <c r="C440" s="5">
        <v>0</v>
      </c>
      <c r="D440" s="5">
        <v>1</v>
      </c>
      <c r="E440" s="5">
        <v>229</v>
      </c>
      <c r="F440" s="5">
        <f>ROUND(Source!AZ429,O440)</f>
        <v>0</v>
      </c>
      <c r="G440" s="5" t="s">
        <v>149</v>
      </c>
      <c r="H440" s="5" t="s">
        <v>150</v>
      </c>
      <c r="I440" s="5"/>
      <c r="J440" s="5"/>
      <c r="K440" s="5">
        <v>229</v>
      </c>
      <c r="L440" s="5">
        <v>10</v>
      </c>
      <c r="M440" s="5">
        <v>3</v>
      </c>
      <c r="N440" s="5" t="s">
        <v>3</v>
      </c>
      <c r="O440" s="5">
        <v>2</v>
      </c>
      <c r="P440" s="5">
        <f>ROUND(Source!ER429,O440)</f>
        <v>0</v>
      </c>
      <c r="Q440" s="5"/>
      <c r="R440" s="5"/>
      <c r="S440" s="5"/>
      <c r="T440" s="5"/>
      <c r="U440" s="5"/>
      <c r="V440" s="5"/>
      <c r="W440" s="5"/>
    </row>
    <row r="441" spans="1:23" x14ac:dyDescent="0.2">
      <c r="A441" s="5">
        <v>50</v>
      </c>
      <c r="B441" s="5">
        <v>0</v>
      </c>
      <c r="C441" s="5">
        <v>0</v>
      </c>
      <c r="D441" s="5">
        <v>1</v>
      </c>
      <c r="E441" s="5">
        <v>203</v>
      </c>
      <c r="F441" s="5">
        <f>ROUND(Source!Q429,O441)</f>
        <v>29843.55</v>
      </c>
      <c r="G441" s="5" t="s">
        <v>151</v>
      </c>
      <c r="H441" s="5" t="s">
        <v>152</v>
      </c>
      <c r="I441" s="5"/>
      <c r="J441" s="5"/>
      <c r="K441" s="5">
        <v>203</v>
      </c>
      <c r="L441" s="5">
        <v>11</v>
      </c>
      <c r="M441" s="5">
        <v>3</v>
      </c>
      <c r="N441" s="5" t="s">
        <v>3</v>
      </c>
      <c r="O441" s="5">
        <v>2</v>
      </c>
      <c r="P441" s="5">
        <f>ROUND(Source!DI429,O441)</f>
        <v>31744.33</v>
      </c>
      <c r="Q441" s="5"/>
      <c r="R441" s="5"/>
      <c r="S441" s="5"/>
      <c r="T441" s="5"/>
      <c r="U441" s="5"/>
      <c r="V441" s="5"/>
      <c r="W441" s="5"/>
    </row>
    <row r="442" spans="1:23" x14ac:dyDescent="0.2">
      <c r="A442" s="5">
        <v>50</v>
      </c>
      <c r="B442" s="5">
        <v>0</v>
      </c>
      <c r="C442" s="5">
        <v>0</v>
      </c>
      <c r="D442" s="5">
        <v>1</v>
      </c>
      <c r="E442" s="5">
        <v>231</v>
      </c>
      <c r="F442" s="5">
        <f>ROUND(Source!BB429,O442)</f>
        <v>0</v>
      </c>
      <c r="G442" s="5" t="s">
        <v>153</v>
      </c>
      <c r="H442" s="5" t="s">
        <v>154</v>
      </c>
      <c r="I442" s="5"/>
      <c r="J442" s="5"/>
      <c r="K442" s="5">
        <v>231</v>
      </c>
      <c r="L442" s="5">
        <v>12</v>
      </c>
      <c r="M442" s="5">
        <v>3</v>
      </c>
      <c r="N442" s="5" t="s">
        <v>3</v>
      </c>
      <c r="O442" s="5">
        <v>2</v>
      </c>
      <c r="P442" s="5">
        <f>ROUND(Source!ET429,O442)</f>
        <v>0</v>
      </c>
      <c r="Q442" s="5"/>
      <c r="R442" s="5"/>
      <c r="S442" s="5"/>
      <c r="T442" s="5"/>
      <c r="U442" s="5"/>
      <c r="V442" s="5"/>
      <c r="W442" s="5"/>
    </row>
    <row r="443" spans="1:23" x14ac:dyDescent="0.2">
      <c r="A443" s="5">
        <v>50</v>
      </c>
      <c r="B443" s="5">
        <v>0</v>
      </c>
      <c r="C443" s="5">
        <v>0</v>
      </c>
      <c r="D443" s="5">
        <v>1</v>
      </c>
      <c r="E443" s="5">
        <v>204</v>
      </c>
      <c r="F443" s="5">
        <f>ROUND(Source!R429,O443)</f>
        <v>12206.48</v>
      </c>
      <c r="G443" s="5" t="s">
        <v>155</v>
      </c>
      <c r="H443" s="5" t="s">
        <v>156</v>
      </c>
      <c r="I443" s="5"/>
      <c r="J443" s="5"/>
      <c r="K443" s="5">
        <v>204</v>
      </c>
      <c r="L443" s="5">
        <v>13</v>
      </c>
      <c r="M443" s="5">
        <v>3</v>
      </c>
      <c r="N443" s="5" t="s">
        <v>3</v>
      </c>
      <c r="O443" s="5">
        <v>2</v>
      </c>
      <c r="P443" s="5">
        <f>ROUND(Source!DJ429,O443)</f>
        <v>13407.52</v>
      </c>
      <c r="Q443" s="5"/>
      <c r="R443" s="5"/>
      <c r="S443" s="5"/>
      <c r="T443" s="5"/>
      <c r="U443" s="5"/>
      <c r="V443" s="5"/>
      <c r="W443" s="5"/>
    </row>
    <row r="444" spans="1:23" x14ac:dyDescent="0.2">
      <c r="A444" s="5">
        <v>50</v>
      </c>
      <c r="B444" s="5">
        <v>0</v>
      </c>
      <c r="C444" s="5">
        <v>0</v>
      </c>
      <c r="D444" s="5">
        <v>1</v>
      </c>
      <c r="E444" s="5">
        <v>205</v>
      </c>
      <c r="F444" s="5">
        <f>ROUND(Source!S429,O444)</f>
        <v>240562.66</v>
      </c>
      <c r="G444" s="5" t="s">
        <v>157</v>
      </c>
      <c r="H444" s="5" t="s">
        <v>158</v>
      </c>
      <c r="I444" s="5"/>
      <c r="J444" s="5"/>
      <c r="K444" s="5">
        <v>205</v>
      </c>
      <c r="L444" s="5">
        <v>14</v>
      </c>
      <c r="M444" s="5">
        <v>3</v>
      </c>
      <c r="N444" s="5" t="s">
        <v>3</v>
      </c>
      <c r="O444" s="5">
        <v>2</v>
      </c>
      <c r="P444" s="5">
        <f>ROUND(Source!DK429,O444)</f>
        <v>264892.14</v>
      </c>
      <c r="Q444" s="5"/>
      <c r="R444" s="5"/>
      <c r="S444" s="5"/>
      <c r="T444" s="5"/>
      <c r="U444" s="5"/>
      <c r="V444" s="5"/>
      <c r="W444" s="5"/>
    </row>
    <row r="445" spans="1:23" x14ac:dyDescent="0.2">
      <c r="A445" s="5">
        <v>50</v>
      </c>
      <c r="B445" s="5">
        <v>0</v>
      </c>
      <c r="C445" s="5">
        <v>0</v>
      </c>
      <c r="D445" s="5">
        <v>1</v>
      </c>
      <c r="E445" s="5">
        <v>232</v>
      </c>
      <c r="F445" s="5">
        <f>ROUND(Source!BC429,O445)</f>
        <v>0</v>
      </c>
      <c r="G445" s="5" t="s">
        <v>159</v>
      </c>
      <c r="H445" s="5" t="s">
        <v>160</v>
      </c>
      <c r="I445" s="5"/>
      <c r="J445" s="5"/>
      <c r="K445" s="5">
        <v>232</v>
      </c>
      <c r="L445" s="5">
        <v>15</v>
      </c>
      <c r="M445" s="5">
        <v>3</v>
      </c>
      <c r="N445" s="5" t="s">
        <v>3</v>
      </c>
      <c r="O445" s="5">
        <v>2</v>
      </c>
      <c r="P445" s="5">
        <f>ROUND(Source!EU429,O445)</f>
        <v>0</v>
      </c>
      <c r="Q445" s="5"/>
      <c r="R445" s="5"/>
      <c r="S445" s="5"/>
      <c r="T445" s="5"/>
      <c r="U445" s="5"/>
      <c r="V445" s="5"/>
      <c r="W445" s="5"/>
    </row>
    <row r="446" spans="1:23" x14ac:dyDescent="0.2">
      <c r="A446" s="5">
        <v>50</v>
      </c>
      <c r="B446" s="5">
        <v>0</v>
      </c>
      <c r="C446" s="5">
        <v>0</v>
      </c>
      <c r="D446" s="5">
        <v>1</v>
      </c>
      <c r="E446" s="5">
        <v>214</v>
      </c>
      <c r="F446" s="5">
        <f>ROUND(Source!AS429,O446)</f>
        <v>1213131.6399999999</v>
      </c>
      <c r="G446" s="5" t="s">
        <v>161</v>
      </c>
      <c r="H446" s="5" t="s">
        <v>162</v>
      </c>
      <c r="I446" s="5"/>
      <c r="J446" s="5"/>
      <c r="K446" s="5">
        <v>214</v>
      </c>
      <c r="L446" s="5">
        <v>16</v>
      </c>
      <c r="M446" s="5">
        <v>3</v>
      </c>
      <c r="N446" s="5" t="s">
        <v>3</v>
      </c>
      <c r="O446" s="5">
        <v>2</v>
      </c>
      <c r="P446" s="5">
        <f>ROUND(Source!EK429,O446)</f>
        <v>1177408.56</v>
      </c>
      <c r="Q446" s="5"/>
      <c r="R446" s="5"/>
      <c r="S446" s="5"/>
      <c r="T446" s="5"/>
      <c r="U446" s="5"/>
      <c r="V446" s="5"/>
      <c r="W446" s="5"/>
    </row>
    <row r="447" spans="1:23" x14ac:dyDescent="0.2">
      <c r="A447" s="5">
        <v>50</v>
      </c>
      <c r="B447" s="5">
        <v>0</v>
      </c>
      <c r="C447" s="5">
        <v>0</v>
      </c>
      <c r="D447" s="5">
        <v>1</v>
      </c>
      <c r="E447" s="5">
        <v>215</v>
      </c>
      <c r="F447" s="5">
        <f>ROUND(Source!AT429,O447)</f>
        <v>0</v>
      </c>
      <c r="G447" s="5" t="s">
        <v>163</v>
      </c>
      <c r="H447" s="5" t="s">
        <v>164</v>
      </c>
      <c r="I447" s="5"/>
      <c r="J447" s="5"/>
      <c r="K447" s="5">
        <v>215</v>
      </c>
      <c r="L447" s="5">
        <v>17</v>
      </c>
      <c r="M447" s="5">
        <v>3</v>
      </c>
      <c r="N447" s="5" t="s">
        <v>3</v>
      </c>
      <c r="O447" s="5">
        <v>2</v>
      </c>
      <c r="P447" s="5">
        <f>ROUND(Source!EL429,O447)</f>
        <v>0</v>
      </c>
      <c r="Q447" s="5"/>
      <c r="R447" s="5"/>
      <c r="S447" s="5"/>
      <c r="T447" s="5"/>
      <c r="U447" s="5"/>
      <c r="V447" s="5"/>
      <c r="W447" s="5"/>
    </row>
    <row r="448" spans="1:23" x14ac:dyDescent="0.2">
      <c r="A448" s="5">
        <v>50</v>
      </c>
      <c r="B448" s="5">
        <v>0</v>
      </c>
      <c r="C448" s="5">
        <v>0</v>
      </c>
      <c r="D448" s="5">
        <v>1</v>
      </c>
      <c r="E448" s="5">
        <v>217</v>
      </c>
      <c r="F448" s="5">
        <f>ROUND(Source!AU429,O448)</f>
        <v>30000</v>
      </c>
      <c r="G448" s="5" t="s">
        <v>165</v>
      </c>
      <c r="H448" s="5" t="s">
        <v>166</v>
      </c>
      <c r="I448" s="5"/>
      <c r="J448" s="5"/>
      <c r="K448" s="5">
        <v>217</v>
      </c>
      <c r="L448" s="5">
        <v>18</v>
      </c>
      <c r="M448" s="5">
        <v>3</v>
      </c>
      <c r="N448" s="5" t="s">
        <v>3</v>
      </c>
      <c r="O448" s="5">
        <v>2</v>
      </c>
      <c r="P448" s="5">
        <f>ROUND(Source!EM429,O448)</f>
        <v>30000</v>
      </c>
      <c r="Q448" s="5"/>
      <c r="R448" s="5"/>
      <c r="S448" s="5"/>
      <c r="T448" s="5"/>
      <c r="U448" s="5"/>
      <c r="V448" s="5"/>
      <c r="W448" s="5"/>
    </row>
    <row r="449" spans="1:206" x14ac:dyDescent="0.2">
      <c r="A449" s="5">
        <v>50</v>
      </c>
      <c r="B449" s="5">
        <v>0</v>
      </c>
      <c r="C449" s="5">
        <v>0</v>
      </c>
      <c r="D449" s="5">
        <v>1</v>
      </c>
      <c r="E449" s="5">
        <v>230</v>
      </c>
      <c r="F449" s="5">
        <f>ROUND(Source!BA429,O449)</f>
        <v>0</v>
      </c>
      <c r="G449" s="5" t="s">
        <v>167</v>
      </c>
      <c r="H449" s="5" t="s">
        <v>168</v>
      </c>
      <c r="I449" s="5"/>
      <c r="J449" s="5"/>
      <c r="K449" s="5">
        <v>230</v>
      </c>
      <c r="L449" s="5">
        <v>19</v>
      </c>
      <c r="M449" s="5">
        <v>3</v>
      </c>
      <c r="N449" s="5" t="s">
        <v>3</v>
      </c>
      <c r="O449" s="5">
        <v>2</v>
      </c>
      <c r="P449" s="5">
        <f>ROUND(Source!ES429,O449)</f>
        <v>0</v>
      </c>
      <c r="Q449" s="5"/>
      <c r="R449" s="5"/>
      <c r="S449" s="5"/>
      <c r="T449" s="5"/>
      <c r="U449" s="5"/>
      <c r="V449" s="5"/>
      <c r="W449" s="5"/>
    </row>
    <row r="450" spans="1:206" x14ac:dyDescent="0.2">
      <c r="A450" s="5">
        <v>50</v>
      </c>
      <c r="B450" s="5">
        <v>0</v>
      </c>
      <c r="C450" s="5">
        <v>0</v>
      </c>
      <c r="D450" s="5">
        <v>1</v>
      </c>
      <c r="E450" s="5">
        <v>206</v>
      </c>
      <c r="F450" s="5">
        <f>ROUND(Source!T429,O450)</f>
        <v>0</v>
      </c>
      <c r="G450" s="5" t="s">
        <v>169</v>
      </c>
      <c r="H450" s="5" t="s">
        <v>170</v>
      </c>
      <c r="I450" s="5"/>
      <c r="J450" s="5"/>
      <c r="K450" s="5">
        <v>206</v>
      </c>
      <c r="L450" s="5">
        <v>20</v>
      </c>
      <c r="M450" s="5">
        <v>3</v>
      </c>
      <c r="N450" s="5" t="s">
        <v>3</v>
      </c>
      <c r="O450" s="5">
        <v>2</v>
      </c>
      <c r="P450" s="5">
        <f>ROUND(Source!DL429,O450)</f>
        <v>0</v>
      </c>
      <c r="Q450" s="5"/>
      <c r="R450" s="5"/>
      <c r="S450" s="5"/>
      <c r="T450" s="5"/>
      <c r="U450" s="5"/>
      <c r="V450" s="5"/>
      <c r="W450" s="5"/>
    </row>
    <row r="451" spans="1:206" x14ac:dyDescent="0.2">
      <c r="A451" s="5">
        <v>50</v>
      </c>
      <c r="B451" s="5">
        <v>0</v>
      </c>
      <c r="C451" s="5">
        <v>0</v>
      </c>
      <c r="D451" s="5">
        <v>1</v>
      </c>
      <c r="E451" s="5">
        <v>207</v>
      </c>
      <c r="F451" s="5">
        <f>Source!U429</f>
        <v>998.16333550000002</v>
      </c>
      <c r="G451" s="5" t="s">
        <v>171</v>
      </c>
      <c r="H451" s="5" t="s">
        <v>172</v>
      </c>
      <c r="I451" s="5"/>
      <c r="J451" s="5"/>
      <c r="K451" s="5">
        <v>207</v>
      </c>
      <c r="L451" s="5">
        <v>21</v>
      </c>
      <c r="M451" s="5">
        <v>3</v>
      </c>
      <c r="N451" s="5" t="s">
        <v>3</v>
      </c>
      <c r="O451" s="5">
        <v>-1</v>
      </c>
      <c r="P451" s="5">
        <f>Source!DM429</f>
        <v>998.16333550000002</v>
      </c>
      <c r="Q451" s="5"/>
      <c r="R451" s="5"/>
      <c r="S451" s="5"/>
      <c r="T451" s="5"/>
      <c r="U451" s="5"/>
      <c r="V451" s="5"/>
      <c r="W451" s="5"/>
    </row>
    <row r="452" spans="1:206" x14ac:dyDescent="0.2">
      <c r="A452" s="5">
        <v>50</v>
      </c>
      <c r="B452" s="5">
        <v>0</v>
      </c>
      <c r="C452" s="5">
        <v>0</v>
      </c>
      <c r="D452" s="5">
        <v>1</v>
      </c>
      <c r="E452" s="5">
        <v>208</v>
      </c>
      <c r="F452" s="5">
        <f>Source!V429</f>
        <v>37.527464500000001</v>
      </c>
      <c r="G452" s="5" t="s">
        <v>173</v>
      </c>
      <c r="H452" s="5" t="s">
        <v>174</v>
      </c>
      <c r="I452" s="5"/>
      <c r="J452" s="5"/>
      <c r="K452" s="5">
        <v>208</v>
      </c>
      <c r="L452" s="5">
        <v>22</v>
      </c>
      <c r="M452" s="5">
        <v>3</v>
      </c>
      <c r="N452" s="5" t="s">
        <v>3</v>
      </c>
      <c r="O452" s="5">
        <v>-1</v>
      </c>
      <c r="P452" s="5">
        <f>Source!DN429</f>
        <v>37.527464500000001</v>
      </c>
      <c r="Q452" s="5"/>
      <c r="R452" s="5"/>
      <c r="S452" s="5"/>
      <c r="T452" s="5"/>
      <c r="U452" s="5"/>
      <c r="V452" s="5"/>
      <c r="W452" s="5"/>
    </row>
    <row r="453" spans="1:206" x14ac:dyDescent="0.2">
      <c r="A453" s="5">
        <v>50</v>
      </c>
      <c r="B453" s="5">
        <v>0</v>
      </c>
      <c r="C453" s="5">
        <v>0</v>
      </c>
      <c r="D453" s="5">
        <v>1</v>
      </c>
      <c r="E453" s="5">
        <v>209</v>
      </c>
      <c r="F453" s="5">
        <f>ROUND(Source!W429,O453)</f>
        <v>952</v>
      </c>
      <c r="G453" s="5" t="s">
        <v>175</v>
      </c>
      <c r="H453" s="5" t="s">
        <v>176</v>
      </c>
      <c r="I453" s="5"/>
      <c r="J453" s="5"/>
      <c r="K453" s="5">
        <v>209</v>
      </c>
      <c r="L453" s="5">
        <v>23</v>
      </c>
      <c r="M453" s="5">
        <v>3</v>
      </c>
      <c r="N453" s="5" t="s">
        <v>3</v>
      </c>
      <c r="O453" s="5">
        <v>2</v>
      </c>
      <c r="P453" s="5">
        <f>ROUND(Source!DO429,O453)</f>
        <v>952</v>
      </c>
      <c r="Q453" s="5"/>
      <c r="R453" s="5"/>
      <c r="S453" s="5"/>
      <c r="T453" s="5"/>
      <c r="U453" s="5"/>
      <c r="V453" s="5"/>
      <c r="W453" s="5"/>
    </row>
    <row r="454" spans="1:206" x14ac:dyDescent="0.2">
      <c r="A454" s="5">
        <v>50</v>
      </c>
      <c r="B454" s="5">
        <v>0</v>
      </c>
      <c r="C454" s="5">
        <v>0</v>
      </c>
      <c r="D454" s="5">
        <v>1</v>
      </c>
      <c r="E454" s="5">
        <v>210</v>
      </c>
      <c r="F454" s="5">
        <f>ROUND(Source!X429,O454)</f>
        <v>303989.55</v>
      </c>
      <c r="G454" s="5" t="s">
        <v>177</v>
      </c>
      <c r="H454" s="5" t="s">
        <v>178</v>
      </c>
      <c r="I454" s="5"/>
      <c r="J454" s="5"/>
      <c r="K454" s="5">
        <v>210</v>
      </c>
      <c r="L454" s="5">
        <v>24</v>
      </c>
      <c r="M454" s="5">
        <v>3</v>
      </c>
      <c r="N454" s="5" t="s">
        <v>3</v>
      </c>
      <c r="O454" s="5">
        <v>2</v>
      </c>
      <c r="P454" s="5">
        <f>ROUND(Source!DP429,O454)</f>
        <v>334733.77</v>
      </c>
      <c r="Q454" s="5"/>
      <c r="R454" s="5"/>
      <c r="S454" s="5"/>
      <c r="T454" s="5"/>
      <c r="U454" s="5"/>
      <c r="V454" s="5"/>
      <c r="W454" s="5"/>
    </row>
    <row r="455" spans="1:206" x14ac:dyDescent="0.2">
      <c r="A455" s="5">
        <v>50</v>
      </c>
      <c r="B455" s="5">
        <v>0</v>
      </c>
      <c r="C455" s="5">
        <v>0</v>
      </c>
      <c r="D455" s="5">
        <v>1</v>
      </c>
      <c r="E455" s="5">
        <v>211</v>
      </c>
      <c r="F455" s="5">
        <f>ROUND(Source!Y429,O455)</f>
        <v>192360.59</v>
      </c>
      <c r="G455" s="5" t="s">
        <v>179</v>
      </c>
      <c r="H455" s="5" t="s">
        <v>180</v>
      </c>
      <c r="I455" s="5"/>
      <c r="J455" s="5"/>
      <c r="K455" s="5">
        <v>211</v>
      </c>
      <c r="L455" s="5">
        <v>25</v>
      </c>
      <c r="M455" s="5">
        <v>3</v>
      </c>
      <c r="N455" s="5" t="s">
        <v>3</v>
      </c>
      <c r="O455" s="5">
        <v>2</v>
      </c>
      <c r="P455" s="5">
        <f>ROUND(Source!DQ429,O455)</f>
        <v>211815.13</v>
      </c>
      <c r="Q455" s="5"/>
      <c r="R455" s="5"/>
      <c r="S455" s="5"/>
      <c r="T455" s="5"/>
      <c r="U455" s="5"/>
      <c r="V455" s="5"/>
      <c r="W455" s="5"/>
    </row>
    <row r="456" spans="1:206" x14ac:dyDescent="0.2">
      <c r="A456" s="5">
        <v>50</v>
      </c>
      <c r="B456" s="5">
        <v>0</v>
      </c>
      <c r="C456" s="5">
        <v>0</v>
      </c>
      <c r="D456" s="5">
        <v>1</v>
      </c>
      <c r="E456" s="5">
        <v>224</v>
      </c>
      <c r="F456" s="5">
        <f>ROUND(Source!AR429,O456)</f>
        <v>1243131.6399999999</v>
      </c>
      <c r="G456" s="5" t="s">
        <v>181</v>
      </c>
      <c r="H456" s="5" t="s">
        <v>182</v>
      </c>
      <c r="I456" s="5"/>
      <c r="J456" s="5"/>
      <c r="K456" s="5">
        <v>224</v>
      </c>
      <c r="L456" s="5">
        <v>26</v>
      </c>
      <c r="M456" s="5">
        <v>3</v>
      </c>
      <c r="N456" s="5" t="s">
        <v>3</v>
      </c>
      <c r="O456" s="5">
        <v>2</v>
      </c>
      <c r="P456" s="5">
        <f>ROUND(Source!EJ429,O456)</f>
        <v>1207408.56</v>
      </c>
      <c r="Q456" s="5"/>
      <c r="R456" s="5"/>
      <c r="S456" s="5"/>
      <c r="T456" s="5"/>
      <c r="U456" s="5"/>
      <c r="V456" s="5"/>
      <c r="W456" s="5"/>
    </row>
    <row r="457" spans="1:206" x14ac:dyDescent="0.2">
      <c r="A457" s="5">
        <v>50</v>
      </c>
      <c r="B457" s="5">
        <v>1</v>
      </c>
      <c r="C457" s="5">
        <v>0</v>
      </c>
      <c r="D457" s="5">
        <v>2</v>
      </c>
      <c r="E457" s="5">
        <v>0</v>
      </c>
      <c r="F457" s="5">
        <f>ROUND(F431+F454+F455,O457)</f>
        <v>1243131.6399999999</v>
      </c>
      <c r="G457" s="5" t="s">
        <v>183</v>
      </c>
      <c r="H457" s="5" t="s">
        <v>184</v>
      </c>
      <c r="I457" s="5"/>
      <c r="J457" s="5"/>
      <c r="K457" s="5">
        <v>212</v>
      </c>
      <c r="L457" s="5">
        <v>27</v>
      </c>
      <c r="M457" s="5">
        <v>0</v>
      </c>
      <c r="N457" s="5" t="s">
        <v>3</v>
      </c>
      <c r="O457" s="5">
        <v>2</v>
      </c>
      <c r="P457" s="5">
        <f>ROUND(P431+P454+P455,O457)</f>
        <v>1207408.56</v>
      </c>
      <c r="Q457" s="5"/>
      <c r="R457" s="5"/>
      <c r="S457" s="5"/>
      <c r="T457" s="5"/>
      <c r="U457" s="5"/>
      <c r="V457" s="5"/>
      <c r="W457" s="5"/>
    </row>
    <row r="458" spans="1:206" x14ac:dyDescent="0.2">
      <c r="A458" s="5">
        <v>50</v>
      </c>
      <c r="B458" s="5">
        <v>1</v>
      </c>
      <c r="C458" s="5">
        <v>0</v>
      </c>
      <c r="D458" s="5">
        <v>2</v>
      </c>
      <c r="E458" s="5">
        <v>0</v>
      </c>
      <c r="F458" s="5">
        <f>ROUND(F457*0.2,O458)</f>
        <v>248626.33</v>
      </c>
      <c r="G458" s="5" t="s">
        <v>185</v>
      </c>
      <c r="H458" s="5" t="s">
        <v>186</v>
      </c>
      <c r="I458" s="5"/>
      <c r="J458" s="5"/>
      <c r="K458" s="5">
        <v>212</v>
      </c>
      <c r="L458" s="5">
        <v>28</v>
      </c>
      <c r="M458" s="5">
        <v>0</v>
      </c>
      <c r="N458" s="5" t="s">
        <v>3</v>
      </c>
      <c r="O458" s="5">
        <v>2</v>
      </c>
      <c r="P458" s="5">
        <f>ROUND(P457*0.2,O458)</f>
        <v>241481.71</v>
      </c>
      <c r="Q458" s="5"/>
      <c r="R458" s="5"/>
      <c r="S458" s="5"/>
      <c r="T458" s="5"/>
      <c r="U458" s="5"/>
      <c r="V458" s="5"/>
      <c r="W458" s="5"/>
    </row>
    <row r="459" spans="1:206" x14ac:dyDescent="0.2">
      <c r="A459" s="5">
        <v>50</v>
      </c>
      <c r="B459" s="5">
        <v>1</v>
      </c>
      <c r="C459" s="5">
        <v>0</v>
      </c>
      <c r="D459" s="5">
        <v>2</v>
      </c>
      <c r="E459" s="5">
        <v>213</v>
      </c>
      <c r="F459" s="5">
        <f>ROUND(F457+F458,O459)</f>
        <v>1491757.97</v>
      </c>
      <c r="G459" s="5" t="s">
        <v>187</v>
      </c>
      <c r="H459" s="5" t="s">
        <v>181</v>
      </c>
      <c r="I459" s="5"/>
      <c r="J459" s="5"/>
      <c r="K459" s="5">
        <v>212</v>
      </c>
      <c r="L459" s="5">
        <v>29</v>
      </c>
      <c r="M459" s="5">
        <v>0</v>
      </c>
      <c r="N459" s="5" t="s">
        <v>3</v>
      </c>
      <c r="O459" s="5">
        <v>2</v>
      </c>
      <c r="P459" s="5">
        <f>ROUND(P457+P458,O459)</f>
        <v>1448890.27</v>
      </c>
      <c r="Q459" s="5"/>
      <c r="R459" s="5"/>
      <c r="S459" s="5"/>
      <c r="T459" s="5"/>
      <c r="U459" s="5"/>
      <c r="V459" s="5"/>
      <c r="W459" s="5"/>
    </row>
    <row r="461" spans="1:206" x14ac:dyDescent="0.2">
      <c r="A461" s="3">
        <v>51</v>
      </c>
      <c r="B461" s="3">
        <f>B12</f>
        <v>522</v>
      </c>
      <c r="C461" s="3">
        <f>A12</f>
        <v>1</v>
      </c>
      <c r="D461" s="3">
        <f>ROW(A12)</f>
        <v>12</v>
      </c>
      <c r="E461" s="3"/>
      <c r="F461" s="3" t="str">
        <f>IF(F12&lt;&gt;"",F12,"")</f>
        <v>Новый объект</v>
      </c>
      <c r="G461" s="3" t="str">
        <f>IF(G12&lt;&gt;"",G12,"")</f>
        <v>Гидроизоляция фундамента Москва</v>
      </c>
      <c r="H461" s="3">
        <v>0</v>
      </c>
      <c r="I461" s="3"/>
      <c r="J461" s="3"/>
      <c r="K461" s="3"/>
      <c r="L461" s="3"/>
      <c r="M461" s="3"/>
      <c r="N461" s="3"/>
      <c r="O461" s="3">
        <f t="shared" ref="O461:T461" si="428">ROUND(O429,2)</f>
        <v>746781.5</v>
      </c>
      <c r="P461" s="3">
        <f t="shared" si="428"/>
        <v>476375.29</v>
      </c>
      <c r="Q461" s="3">
        <f t="shared" si="428"/>
        <v>29843.55</v>
      </c>
      <c r="R461" s="3">
        <f t="shared" si="428"/>
        <v>12206.48</v>
      </c>
      <c r="S461" s="3">
        <f t="shared" si="428"/>
        <v>240562.66</v>
      </c>
      <c r="T461" s="3">
        <f t="shared" si="428"/>
        <v>0</v>
      </c>
      <c r="U461" s="3">
        <f>U429</f>
        <v>998.16333550000002</v>
      </c>
      <c r="V461" s="3">
        <f>V429</f>
        <v>37.527464500000001</v>
      </c>
      <c r="W461" s="3">
        <f>ROUND(W429,2)</f>
        <v>952</v>
      </c>
      <c r="X461" s="3">
        <f>ROUND(X429,2)</f>
        <v>303989.55</v>
      </c>
      <c r="Y461" s="3">
        <f>ROUND(Y429,2)</f>
        <v>192360.59</v>
      </c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>
        <f t="shared" ref="AO461:BC461" si="429">ROUND(AO429,2)</f>
        <v>0</v>
      </c>
      <c r="AP461" s="3">
        <f t="shared" si="429"/>
        <v>0</v>
      </c>
      <c r="AQ461" s="3">
        <f t="shared" si="429"/>
        <v>0</v>
      </c>
      <c r="AR461" s="3">
        <f t="shared" si="429"/>
        <v>1243131.6399999999</v>
      </c>
      <c r="AS461" s="3">
        <f t="shared" si="429"/>
        <v>1213131.6399999999</v>
      </c>
      <c r="AT461" s="3">
        <f t="shared" si="429"/>
        <v>0</v>
      </c>
      <c r="AU461" s="3">
        <f t="shared" si="429"/>
        <v>30000</v>
      </c>
      <c r="AV461" s="3">
        <f t="shared" si="429"/>
        <v>476375.29</v>
      </c>
      <c r="AW461" s="3">
        <f t="shared" si="429"/>
        <v>476375.29</v>
      </c>
      <c r="AX461" s="3">
        <f t="shared" si="429"/>
        <v>0</v>
      </c>
      <c r="AY461" s="3">
        <f t="shared" si="429"/>
        <v>476375.29</v>
      </c>
      <c r="AZ461" s="3">
        <f t="shared" si="429"/>
        <v>0</v>
      </c>
      <c r="BA461" s="3">
        <f t="shared" si="429"/>
        <v>0</v>
      </c>
      <c r="BB461" s="3">
        <f t="shared" si="429"/>
        <v>0</v>
      </c>
      <c r="BC461" s="3">
        <f t="shared" si="429"/>
        <v>0</v>
      </c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4">
        <f t="shared" ref="DG461:DL461" si="430">ROUND(DG429,2)</f>
        <v>660859.66</v>
      </c>
      <c r="DH461" s="4">
        <f t="shared" si="430"/>
        <v>364223.19</v>
      </c>
      <c r="DI461" s="4">
        <f t="shared" si="430"/>
        <v>31744.33</v>
      </c>
      <c r="DJ461" s="4">
        <f t="shared" si="430"/>
        <v>13407.52</v>
      </c>
      <c r="DK461" s="4">
        <f t="shared" si="430"/>
        <v>264892.14</v>
      </c>
      <c r="DL461" s="4">
        <f t="shared" si="430"/>
        <v>0</v>
      </c>
      <c r="DM461" s="4">
        <f>DM429</f>
        <v>998.16333550000002</v>
      </c>
      <c r="DN461" s="4">
        <f>DN429</f>
        <v>37.527464500000001</v>
      </c>
      <c r="DO461" s="4">
        <f>ROUND(DO429,2)</f>
        <v>952</v>
      </c>
      <c r="DP461" s="4">
        <f>ROUND(DP429,2)</f>
        <v>334733.77</v>
      </c>
      <c r="DQ461" s="4">
        <f>ROUND(DQ429,2)</f>
        <v>211815.13</v>
      </c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>
        <f t="shared" ref="EG461:EU461" si="431">ROUND(EG429,2)</f>
        <v>0</v>
      </c>
      <c r="EH461" s="4">
        <f t="shared" si="431"/>
        <v>0</v>
      </c>
      <c r="EI461" s="4">
        <f t="shared" si="431"/>
        <v>0</v>
      </c>
      <c r="EJ461" s="4">
        <f t="shared" si="431"/>
        <v>1207408.56</v>
      </c>
      <c r="EK461" s="4">
        <f t="shared" si="431"/>
        <v>1177408.56</v>
      </c>
      <c r="EL461" s="4">
        <f t="shared" si="431"/>
        <v>0</v>
      </c>
      <c r="EM461" s="4">
        <f t="shared" si="431"/>
        <v>30000</v>
      </c>
      <c r="EN461" s="4">
        <f t="shared" si="431"/>
        <v>364223.19</v>
      </c>
      <c r="EO461" s="4">
        <f t="shared" si="431"/>
        <v>364223.19</v>
      </c>
      <c r="EP461" s="4">
        <f t="shared" si="431"/>
        <v>0</v>
      </c>
      <c r="EQ461" s="4">
        <f t="shared" si="431"/>
        <v>364223.19</v>
      </c>
      <c r="ER461" s="4">
        <f t="shared" si="431"/>
        <v>0</v>
      </c>
      <c r="ES461" s="4">
        <f t="shared" si="431"/>
        <v>0</v>
      </c>
      <c r="ET461" s="4">
        <f t="shared" si="431"/>
        <v>0</v>
      </c>
      <c r="EU461" s="4">
        <f t="shared" si="431"/>
        <v>0</v>
      </c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>
        <v>0</v>
      </c>
    </row>
    <row r="463" spans="1:206" x14ac:dyDescent="0.2">
      <c r="A463" s="5">
        <v>50</v>
      </c>
      <c r="B463" s="5">
        <v>0</v>
      </c>
      <c r="C463" s="5">
        <v>0</v>
      </c>
      <c r="D463" s="5">
        <v>1</v>
      </c>
      <c r="E463" s="5">
        <v>201</v>
      </c>
      <c r="F463" s="5">
        <f>ROUND(Source!O461,O463)</f>
        <v>746781.5</v>
      </c>
      <c r="G463" s="5" t="s">
        <v>131</v>
      </c>
      <c r="H463" s="5" t="s">
        <v>132</v>
      </c>
      <c r="I463" s="5"/>
      <c r="J463" s="5"/>
      <c r="K463" s="5">
        <v>201</v>
      </c>
      <c r="L463" s="5">
        <v>1</v>
      </c>
      <c r="M463" s="5">
        <v>3</v>
      </c>
      <c r="N463" s="5" t="s">
        <v>3</v>
      </c>
      <c r="O463" s="5">
        <v>2</v>
      </c>
      <c r="P463" s="5">
        <f>ROUND(Source!DG461,O463)</f>
        <v>660859.66</v>
      </c>
      <c r="Q463" s="5"/>
      <c r="R463" s="5"/>
      <c r="S463" s="5"/>
      <c r="T463" s="5"/>
      <c r="U463" s="5"/>
      <c r="V463" s="5"/>
      <c r="W463" s="5"/>
    </row>
    <row r="464" spans="1:206" x14ac:dyDescent="0.2">
      <c r="A464" s="5">
        <v>50</v>
      </c>
      <c r="B464" s="5">
        <v>0</v>
      </c>
      <c r="C464" s="5">
        <v>0</v>
      </c>
      <c r="D464" s="5">
        <v>1</v>
      </c>
      <c r="E464" s="5">
        <v>202</v>
      </c>
      <c r="F464" s="5">
        <f>ROUND(Source!P461,O464)</f>
        <v>476375.29</v>
      </c>
      <c r="G464" s="5" t="s">
        <v>133</v>
      </c>
      <c r="H464" s="5" t="s">
        <v>134</v>
      </c>
      <c r="I464" s="5"/>
      <c r="J464" s="5"/>
      <c r="K464" s="5">
        <v>202</v>
      </c>
      <c r="L464" s="5">
        <v>2</v>
      </c>
      <c r="M464" s="5">
        <v>3</v>
      </c>
      <c r="N464" s="5" t="s">
        <v>3</v>
      </c>
      <c r="O464" s="5">
        <v>2</v>
      </c>
      <c r="P464" s="5">
        <f>ROUND(Source!DH461,O464)</f>
        <v>364223.19</v>
      </c>
      <c r="Q464" s="5"/>
      <c r="R464" s="5"/>
      <c r="S464" s="5"/>
      <c r="T464" s="5"/>
      <c r="U464" s="5"/>
      <c r="V464" s="5"/>
      <c r="W464" s="5"/>
    </row>
    <row r="465" spans="1:23" x14ac:dyDescent="0.2">
      <c r="A465" s="5">
        <v>50</v>
      </c>
      <c r="B465" s="5">
        <v>0</v>
      </c>
      <c r="C465" s="5">
        <v>0</v>
      </c>
      <c r="D465" s="5">
        <v>1</v>
      </c>
      <c r="E465" s="5">
        <v>222</v>
      </c>
      <c r="F465" s="5">
        <f>ROUND(Source!AO461,O465)</f>
        <v>0</v>
      </c>
      <c r="G465" s="5" t="s">
        <v>135</v>
      </c>
      <c r="H465" s="5" t="s">
        <v>136</v>
      </c>
      <c r="I465" s="5"/>
      <c r="J465" s="5"/>
      <c r="K465" s="5">
        <v>222</v>
      </c>
      <c r="L465" s="5">
        <v>3</v>
      </c>
      <c r="M465" s="5">
        <v>3</v>
      </c>
      <c r="N465" s="5" t="s">
        <v>3</v>
      </c>
      <c r="O465" s="5">
        <v>2</v>
      </c>
      <c r="P465" s="5">
        <f>ROUND(Source!EG461,O465)</f>
        <v>0</v>
      </c>
      <c r="Q465" s="5"/>
      <c r="R465" s="5"/>
      <c r="S465" s="5"/>
      <c r="T465" s="5"/>
      <c r="U465" s="5"/>
      <c r="V465" s="5"/>
      <c r="W465" s="5"/>
    </row>
    <row r="466" spans="1:23" x14ac:dyDescent="0.2">
      <c r="A466" s="5">
        <v>50</v>
      </c>
      <c r="B466" s="5">
        <v>0</v>
      </c>
      <c r="C466" s="5">
        <v>0</v>
      </c>
      <c r="D466" s="5">
        <v>1</v>
      </c>
      <c r="E466" s="5">
        <v>225</v>
      </c>
      <c r="F466" s="5">
        <f>ROUND(Source!AV461,O466)</f>
        <v>476375.29</v>
      </c>
      <c r="G466" s="5" t="s">
        <v>137</v>
      </c>
      <c r="H466" s="5" t="s">
        <v>138</v>
      </c>
      <c r="I466" s="5"/>
      <c r="J466" s="5"/>
      <c r="K466" s="5">
        <v>225</v>
      </c>
      <c r="L466" s="5">
        <v>4</v>
      </c>
      <c r="M466" s="5">
        <v>3</v>
      </c>
      <c r="N466" s="5" t="s">
        <v>3</v>
      </c>
      <c r="O466" s="5">
        <v>2</v>
      </c>
      <c r="P466" s="5">
        <f>ROUND(Source!EN461,O466)</f>
        <v>364223.19</v>
      </c>
      <c r="Q466" s="5"/>
      <c r="R466" s="5"/>
      <c r="S466" s="5"/>
      <c r="T466" s="5"/>
      <c r="U466" s="5"/>
      <c r="V466" s="5"/>
      <c r="W466" s="5"/>
    </row>
    <row r="467" spans="1:23" x14ac:dyDescent="0.2">
      <c r="A467" s="5">
        <v>50</v>
      </c>
      <c r="B467" s="5">
        <v>0</v>
      </c>
      <c r="C467" s="5">
        <v>0</v>
      </c>
      <c r="D467" s="5">
        <v>1</v>
      </c>
      <c r="E467" s="5">
        <v>226</v>
      </c>
      <c r="F467" s="5">
        <f>ROUND(Source!AW461,O467)</f>
        <v>476375.29</v>
      </c>
      <c r="G467" s="5" t="s">
        <v>139</v>
      </c>
      <c r="H467" s="5" t="s">
        <v>140</v>
      </c>
      <c r="I467" s="5"/>
      <c r="J467" s="5"/>
      <c r="K467" s="5">
        <v>226</v>
      </c>
      <c r="L467" s="5">
        <v>5</v>
      </c>
      <c r="M467" s="5">
        <v>3</v>
      </c>
      <c r="N467" s="5" t="s">
        <v>3</v>
      </c>
      <c r="O467" s="5">
        <v>2</v>
      </c>
      <c r="P467" s="5">
        <f>ROUND(Source!EO461,O467)</f>
        <v>364223.19</v>
      </c>
      <c r="Q467" s="5"/>
      <c r="R467" s="5"/>
      <c r="S467" s="5"/>
      <c r="T467" s="5"/>
      <c r="U467" s="5"/>
      <c r="V467" s="5"/>
      <c r="W467" s="5"/>
    </row>
    <row r="468" spans="1:23" x14ac:dyDescent="0.2">
      <c r="A468" s="5">
        <v>50</v>
      </c>
      <c r="B468" s="5">
        <v>0</v>
      </c>
      <c r="C468" s="5">
        <v>0</v>
      </c>
      <c r="D468" s="5">
        <v>1</v>
      </c>
      <c r="E468" s="5">
        <v>227</v>
      </c>
      <c r="F468" s="5">
        <f>ROUND(Source!AX461,O468)</f>
        <v>0</v>
      </c>
      <c r="G468" s="5" t="s">
        <v>141</v>
      </c>
      <c r="H468" s="5" t="s">
        <v>142</v>
      </c>
      <c r="I468" s="5"/>
      <c r="J468" s="5"/>
      <c r="K468" s="5">
        <v>227</v>
      </c>
      <c r="L468" s="5">
        <v>6</v>
      </c>
      <c r="M468" s="5">
        <v>3</v>
      </c>
      <c r="N468" s="5" t="s">
        <v>3</v>
      </c>
      <c r="O468" s="5">
        <v>2</v>
      </c>
      <c r="P468" s="5">
        <f>ROUND(Source!EP461,O468)</f>
        <v>0</v>
      </c>
      <c r="Q468" s="5"/>
      <c r="R468" s="5"/>
      <c r="S468" s="5"/>
      <c r="T468" s="5"/>
      <c r="U468" s="5"/>
      <c r="V468" s="5"/>
      <c r="W468" s="5"/>
    </row>
    <row r="469" spans="1:23" x14ac:dyDescent="0.2">
      <c r="A469" s="5">
        <v>50</v>
      </c>
      <c r="B469" s="5">
        <v>0</v>
      </c>
      <c r="C469" s="5">
        <v>0</v>
      </c>
      <c r="D469" s="5">
        <v>1</v>
      </c>
      <c r="E469" s="5">
        <v>228</v>
      </c>
      <c r="F469" s="5">
        <f>ROUND(Source!AY461,O469)</f>
        <v>476375.29</v>
      </c>
      <c r="G469" s="5" t="s">
        <v>143</v>
      </c>
      <c r="H469" s="5" t="s">
        <v>144</v>
      </c>
      <c r="I469" s="5"/>
      <c r="J469" s="5"/>
      <c r="K469" s="5">
        <v>228</v>
      </c>
      <c r="L469" s="5">
        <v>7</v>
      </c>
      <c r="M469" s="5">
        <v>3</v>
      </c>
      <c r="N469" s="5" t="s">
        <v>3</v>
      </c>
      <c r="O469" s="5">
        <v>2</v>
      </c>
      <c r="P469" s="5">
        <f>ROUND(Source!EQ461,O469)</f>
        <v>364223.19</v>
      </c>
      <c r="Q469" s="5"/>
      <c r="R469" s="5"/>
      <c r="S469" s="5"/>
      <c r="T469" s="5"/>
      <c r="U469" s="5"/>
      <c r="V469" s="5"/>
      <c r="W469" s="5"/>
    </row>
    <row r="470" spans="1:23" x14ac:dyDescent="0.2">
      <c r="A470" s="5">
        <v>50</v>
      </c>
      <c r="B470" s="5">
        <v>0</v>
      </c>
      <c r="C470" s="5">
        <v>0</v>
      </c>
      <c r="D470" s="5">
        <v>1</v>
      </c>
      <c r="E470" s="5">
        <v>216</v>
      </c>
      <c r="F470" s="5">
        <f>ROUND(Source!AP461,O470)</f>
        <v>0</v>
      </c>
      <c r="G470" s="5" t="s">
        <v>145</v>
      </c>
      <c r="H470" s="5" t="s">
        <v>146</v>
      </c>
      <c r="I470" s="5"/>
      <c r="J470" s="5"/>
      <c r="K470" s="5">
        <v>216</v>
      </c>
      <c r="L470" s="5">
        <v>8</v>
      </c>
      <c r="M470" s="5">
        <v>3</v>
      </c>
      <c r="N470" s="5" t="s">
        <v>3</v>
      </c>
      <c r="O470" s="5">
        <v>2</v>
      </c>
      <c r="P470" s="5">
        <f>ROUND(Source!EH461,O470)</f>
        <v>0</v>
      </c>
      <c r="Q470" s="5"/>
      <c r="R470" s="5"/>
      <c r="S470" s="5"/>
      <c r="T470" s="5"/>
      <c r="U470" s="5"/>
      <c r="V470" s="5"/>
      <c r="W470" s="5"/>
    </row>
    <row r="471" spans="1:23" x14ac:dyDescent="0.2">
      <c r="A471" s="5">
        <v>50</v>
      </c>
      <c r="B471" s="5">
        <v>0</v>
      </c>
      <c r="C471" s="5">
        <v>0</v>
      </c>
      <c r="D471" s="5">
        <v>1</v>
      </c>
      <c r="E471" s="5">
        <v>223</v>
      </c>
      <c r="F471" s="5">
        <f>ROUND(Source!AQ461,O471)</f>
        <v>0</v>
      </c>
      <c r="G471" s="5" t="s">
        <v>147</v>
      </c>
      <c r="H471" s="5" t="s">
        <v>148</v>
      </c>
      <c r="I471" s="5"/>
      <c r="J471" s="5"/>
      <c r="K471" s="5">
        <v>223</v>
      </c>
      <c r="L471" s="5">
        <v>9</v>
      </c>
      <c r="M471" s="5">
        <v>3</v>
      </c>
      <c r="N471" s="5" t="s">
        <v>3</v>
      </c>
      <c r="O471" s="5">
        <v>2</v>
      </c>
      <c r="P471" s="5">
        <f>ROUND(Source!EI461,O471)</f>
        <v>0</v>
      </c>
      <c r="Q471" s="5"/>
      <c r="R471" s="5"/>
      <c r="S471" s="5"/>
      <c r="T471" s="5"/>
      <c r="U471" s="5"/>
      <c r="V471" s="5"/>
      <c r="W471" s="5"/>
    </row>
    <row r="472" spans="1:23" x14ac:dyDescent="0.2">
      <c r="A472" s="5">
        <v>50</v>
      </c>
      <c r="B472" s="5">
        <v>0</v>
      </c>
      <c r="C472" s="5">
        <v>0</v>
      </c>
      <c r="D472" s="5">
        <v>1</v>
      </c>
      <c r="E472" s="5">
        <v>229</v>
      </c>
      <c r="F472" s="5">
        <f>ROUND(Source!AZ461,O472)</f>
        <v>0</v>
      </c>
      <c r="G472" s="5" t="s">
        <v>149</v>
      </c>
      <c r="H472" s="5" t="s">
        <v>150</v>
      </c>
      <c r="I472" s="5"/>
      <c r="J472" s="5"/>
      <c r="K472" s="5">
        <v>229</v>
      </c>
      <c r="L472" s="5">
        <v>10</v>
      </c>
      <c r="M472" s="5">
        <v>3</v>
      </c>
      <c r="N472" s="5" t="s">
        <v>3</v>
      </c>
      <c r="O472" s="5">
        <v>2</v>
      </c>
      <c r="P472" s="5">
        <f>ROUND(Source!ER461,O472)</f>
        <v>0</v>
      </c>
      <c r="Q472" s="5"/>
      <c r="R472" s="5"/>
      <c r="S472" s="5"/>
      <c r="T472" s="5"/>
      <c r="U472" s="5"/>
      <c r="V472" s="5"/>
      <c r="W472" s="5"/>
    </row>
    <row r="473" spans="1:23" x14ac:dyDescent="0.2">
      <c r="A473" s="5">
        <v>50</v>
      </c>
      <c r="B473" s="5">
        <v>0</v>
      </c>
      <c r="C473" s="5">
        <v>0</v>
      </c>
      <c r="D473" s="5">
        <v>1</v>
      </c>
      <c r="E473" s="5">
        <v>203</v>
      </c>
      <c r="F473" s="5">
        <f>ROUND(Source!Q461,O473)</f>
        <v>29843.55</v>
      </c>
      <c r="G473" s="5" t="s">
        <v>151</v>
      </c>
      <c r="H473" s="5" t="s">
        <v>152</v>
      </c>
      <c r="I473" s="5"/>
      <c r="J473" s="5"/>
      <c r="K473" s="5">
        <v>203</v>
      </c>
      <c r="L473" s="5">
        <v>11</v>
      </c>
      <c r="M473" s="5">
        <v>3</v>
      </c>
      <c r="N473" s="5" t="s">
        <v>3</v>
      </c>
      <c r="O473" s="5">
        <v>2</v>
      </c>
      <c r="P473" s="5">
        <f>ROUND(Source!DI461,O473)</f>
        <v>31744.33</v>
      </c>
      <c r="Q473" s="5"/>
      <c r="R473" s="5"/>
      <c r="S473" s="5"/>
      <c r="T473" s="5"/>
      <c r="U473" s="5"/>
      <c r="V473" s="5"/>
      <c r="W473" s="5"/>
    </row>
    <row r="474" spans="1:23" x14ac:dyDescent="0.2">
      <c r="A474" s="5">
        <v>50</v>
      </c>
      <c r="B474" s="5">
        <v>0</v>
      </c>
      <c r="C474" s="5">
        <v>0</v>
      </c>
      <c r="D474" s="5">
        <v>1</v>
      </c>
      <c r="E474" s="5">
        <v>231</v>
      </c>
      <c r="F474" s="5">
        <f>ROUND(Source!BB461,O474)</f>
        <v>0</v>
      </c>
      <c r="G474" s="5" t="s">
        <v>153</v>
      </c>
      <c r="H474" s="5" t="s">
        <v>154</v>
      </c>
      <c r="I474" s="5"/>
      <c r="J474" s="5"/>
      <c r="K474" s="5">
        <v>231</v>
      </c>
      <c r="L474" s="5">
        <v>12</v>
      </c>
      <c r="M474" s="5">
        <v>3</v>
      </c>
      <c r="N474" s="5" t="s">
        <v>3</v>
      </c>
      <c r="O474" s="5">
        <v>2</v>
      </c>
      <c r="P474" s="5">
        <f>ROUND(Source!ET461,O474)</f>
        <v>0</v>
      </c>
      <c r="Q474" s="5"/>
      <c r="R474" s="5"/>
      <c r="S474" s="5"/>
      <c r="T474" s="5"/>
      <c r="U474" s="5"/>
      <c r="V474" s="5"/>
      <c r="W474" s="5"/>
    </row>
    <row r="475" spans="1:23" x14ac:dyDescent="0.2">
      <c r="A475" s="5">
        <v>50</v>
      </c>
      <c r="B475" s="5">
        <v>0</v>
      </c>
      <c r="C475" s="5">
        <v>0</v>
      </c>
      <c r="D475" s="5">
        <v>1</v>
      </c>
      <c r="E475" s="5">
        <v>204</v>
      </c>
      <c r="F475" s="5">
        <f>ROUND(Source!R461,O475)</f>
        <v>12206.48</v>
      </c>
      <c r="G475" s="5" t="s">
        <v>155</v>
      </c>
      <c r="H475" s="5" t="s">
        <v>156</v>
      </c>
      <c r="I475" s="5"/>
      <c r="J475" s="5"/>
      <c r="K475" s="5">
        <v>204</v>
      </c>
      <c r="L475" s="5">
        <v>13</v>
      </c>
      <c r="M475" s="5">
        <v>3</v>
      </c>
      <c r="N475" s="5" t="s">
        <v>3</v>
      </c>
      <c r="O475" s="5">
        <v>2</v>
      </c>
      <c r="P475" s="5">
        <f>ROUND(Source!DJ461,O475)</f>
        <v>13407.52</v>
      </c>
      <c r="Q475" s="5"/>
      <c r="R475" s="5"/>
      <c r="S475" s="5"/>
      <c r="T475" s="5"/>
      <c r="U475" s="5"/>
      <c r="V475" s="5"/>
      <c r="W475" s="5"/>
    </row>
    <row r="476" spans="1:23" x14ac:dyDescent="0.2">
      <c r="A476" s="5">
        <v>50</v>
      </c>
      <c r="B476" s="5">
        <v>0</v>
      </c>
      <c r="C476" s="5">
        <v>0</v>
      </c>
      <c r="D476" s="5">
        <v>1</v>
      </c>
      <c r="E476" s="5">
        <v>205</v>
      </c>
      <c r="F476" s="5">
        <f>ROUND(Source!S461,O476)</f>
        <v>240562.66</v>
      </c>
      <c r="G476" s="5" t="s">
        <v>157</v>
      </c>
      <c r="H476" s="5" t="s">
        <v>158</v>
      </c>
      <c r="I476" s="5"/>
      <c r="J476" s="5"/>
      <c r="K476" s="5">
        <v>205</v>
      </c>
      <c r="L476" s="5">
        <v>14</v>
      </c>
      <c r="M476" s="5">
        <v>3</v>
      </c>
      <c r="N476" s="5" t="s">
        <v>3</v>
      </c>
      <c r="O476" s="5">
        <v>2</v>
      </c>
      <c r="P476" s="5">
        <f>ROUND(Source!DK461,O476)</f>
        <v>264892.14</v>
      </c>
      <c r="Q476" s="5"/>
      <c r="R476" s="5"/>
      <c r="S476" s="5"/>
      <c r="T476" s="5"/>
      <c r="U476" s="5"/>
      <c r="V476" s="5"/>
      <c r="W476" s="5"/>
    </row>
    <row r="477" spans="1:23" x14ac:dyDescent="0.2">
      <c r="A477" s="5">
        <v>50</v>
      </c>
      <c r="B477" s="5">
        <v>0</v>
      </c>
      <c r="C477" s="5">
        <v>0</v>
      </c>
      <c r="D477" s="5">
        <v>1</v>
      </c>
      <c r="E477" s="5">
        <v>232</v>
      </c>
      <c r="F477" s="5">
        <f>ROUND(Source!BC461,O477)</f>
        <v>0</v>
      </c>
      <c r="G477" s="5" t="s">
        <v>159</v>
      </c>
      <c r="H477" s="5" t="s">
        <v>160</v>
      </c>
      <c r="I477" s="5"/>
      <c r="J477" s="5"/>
      <c r="K477" s="5">
        <v>232</v>
      </c>
      <c r="L477" s="5">
        <v>15</v>
      </c>
      <c r="M477" s="5">
        <v>3</v>
      </c>
      <c r="N477" s="5" t="s">
        <v>3</v>
      </c>
      <c r="O477" s="5">
        <v>2</v>
      </c>
      <c r="P477" s="5">
        <f>ROUND(Source!EU461,O477)</f>
        <v>0</v>
      </c>
      <c r="Q477" s="5"/>
      <c r="R477" s="5"/>
      <c r="S477" s="5"/>
      <c r="T477" s="5"/>
      <c r="U477" s="5"/>
      <c r="V477" s="5"/>
      <c r="W477" s="5"/>
    </row>
    <row r="478" spans="1:23" x14ac:dyDescent="0.2">
      <c r="A478" s="5">
        <v>50</v>
      </c>
      <c r="B478" s="5">
        <v>0</v>
      </c>
      <c r="C478" s="5">
        <v>0</v>
      </c>
      <c r="D478" s="5">
        <v>1</v>
      </c>
      <c r="E478" s="5">
        <v>214</v>
      </c>
      <c r="F478" s="5">
        <f>ROUND(Source!AS461,O478)</f>
        <v>1213131.6399999999</v>
      </c>
      <c r="G478" s="5" t="s">
        <v>161</v>
      </c>
      <c r="H478" s="5" t="s">
        <v>162</v>
      </c>
      <c r="I478" s="5"/>
      <c r="J478" s="5"/>
      <c r="K478" s="5">
        <v>214</v>
      </c>
      <c r="L478" s="5">
        <v>16</v>
      </c>
      <c r="M478" s="5">
        <v>3</v>
      </c>
      <c r="N478" s="5" t="s">
        <v>3</v>
      </c>
      <c r="O478" s="5">
        <v>2</v>
      </c>
      <c r="P478" s="5">
        <f>ROUND(Source!EK461,O478)</f>
        <v>1177408.56</v>
      </c>
      <c r="Q478" s="5"/>
      <c r="R478" s="5"/>
      <c r="S478" s="5"/>
      <c r="T478" s="5"/>
      <c r="U478" s="5"/>
      <c r="V478" s="5"/>
      <c r="W478" s="5"/>
    </row>
    <row r="479" spans="1:23" x14ac:dyDescent="0.2">
      <c r="A479" s="5">
        <v>50</v>
      </c>
      <c r="B479" s="5">
        <v>0</v>
      </c>
      <c r="C479" s="5">
        <v>0</v>
      </c>
      <c r="D479" s="5">
        <v>1</v>
      </c>
      <c r="E479" s="5">
        <v>215</v>
      </c>
      <c r="F479" s="5">
        <f>ROUND(Source!AT461,O479)</f>
        <v>0</v>
      </c>
      <c r="G479" s="5" t="s">
        <v>163</v>
      </c>
      <c r="H479" s="5" t="s">
        <v>164</v>
      </c>
      <c r="I479" s="5"/>
      <c r="J479" s="5"/>
      <c r="K479" s="5">
        <v>215</v>
      </c>
      <c r="L479" s="5">
        <v>17</v>
      </c>
      <c r="M479" s="5">
        <v>3</v>
      </c>
      <c r="N479" s="5" t="s">
        <v>3</v>
      </c>
      <c r="O479" s="5">
        <v>2</v>
      </c>
      <c r="P479" s="5">
        <f>ROUND(Source!EL461,O479)</f>
        <v>0</v>
      </c>
      <c r="Q479" s="5"/>
      <c r="R479" s="5"/>
      <c r="S479" s="5"/>
      <c r="T479" s="5"/>
      <c r="U479" s="5"/>
      <c r="V479" s="5"/>
      <c r="W479" s="5"/>
    </row>
    <row r="480" spans="1:23" x14ac:dyDescent="0.2">
      <c r="A480" s="5">
        <v>50</v>
      </c>
      <c r="B480" s="5">
        <v>0</v>
      </c>
      <c r="C480" s="5">
        <v>0</v>
      </c>
      <c r="D480" s="5">
        <v>1</v>
      </c>
      <c r="E480" s="5">
        <v>217</v>
      </c>
      <c r="F480" s="5">
        <f>ROUND(Source!AU461,O480)</f>
        <v>30000</v>
      </c>
      <c r="G480" s="5" t="s">
        <v>165</v>
      </c>
      <c r="H480" s="5" t="s">
        <v>166</v>
      </c>
      <c r="I480" s="5"/>
      <c r="J480" s="5"/>
      <c r="K480" s="5">
        <v>217</v>
      </c>
      <c r="L480" s="5">
        <v>18</v>
      </c>
      <c r="M480" s="5">
        <v>3</v>
      </c>
      <c r="N480" s="5" t="s">
        <v>3</v>
      </c>
      <c r="O480" s="5">
        <v>2</v>
      </c>
      <c r="P480" s="5">
        <f>ROUND(Source!EM461,O480)</f>
        <v>30000</v>
      </c>
      <c r="Q480" s="5"/>
      <c r="R480" s="5"/>
      <c r="S480" s="5"/>
      <c r="T480" s="5"/>
      <c r="U480" s="5"/>
      <c r="V480" s="5"/>
      <c r="W480" s="5"/>
    </row>
    <row r="481" spans="1:23" x14ac:dyDescent="0.2">
      <c r="A481" s="5">
        <v>50</v>
      </c>
      <c r="B481" s="5">
        <v>0</v>
      </c>
      <c r="C481" s="5">
        <v>0</v>
      </c>
      <c r="D481" s="5">
        <v>1</v>
      </c>
      <c r="E481" s="5">
        <v>230</v>
      </c>
      <c r="F481" s="5">
        <f>ROUND(Source!BA461,O481)</f>
        <v>0</v>
      </c>
      <c r="G481" s="5" t="s">
        <v>167</v>
      </c>
      <c r="H481" s="5" t="s">
        <v>168</v>
      </c>
      <c r="I481" s="5"/>
      <c r="J481" s="5"/>
      <c r="K481" s="5">
        <v>230</v>
      </c>
      <c r="L481" s="5">
        <v>19</v>
      </c>
      <c r="M481" s="5">
        <v>3</v>
      </c>
      <c r="N481" s="5" t="s">
        <v>3</v>
      </c>
      <c r="O481" s="5">
        <v>2</v>
      </c>
      <c r="P481" s="5">
        <f>ROUND(Source!ES461,O481)</f>
        <v>0</v>
      </c>
      <c r="Q481" s="5"/>
      <c r="R481" s="5"/>
      <c r="S481" s="5"/>
      <c r="T481" s="5"/>
      <c r="U481" s="5"/>
      <c r="V481" s="5"/>
      <c r="W481" s="5"/>
    </row>
    <row r="482" spans="1:23" x14ac:dyDescent="0.2">
      <c r="A482" s="5">
        <v>50</v>
      </c>
      <c r="B482" s="5">
        <v>0</v>
      </c>
      <c r="C482" s="5">
        <v>0</v>
      </c>
      <c r="D482" s="5">
        <v>1</v>
      </c>
      <c r="E482" s="5">
        <v>206</v>
      </c>
      <c r="F482" s="5">
        <f>ROUND(Source!T461,O482)</f>
        <v>0</v>
      </c>
      <c r="G482" s="5" t="s">
        <v>169</v>
      </c>
      <c r="H482" s="5" t="s">
        <v>170</v>
      </c>
      <c r="I482" s="5"/>
      <c r="J482" s="5"/>
      <c r="K482" s="5">
        <v>206</v>
      </c>
      <c r="L482" s="5">
        <v>20</v>
      </c>
      <c r="M482" s="5">
        <v>3</v>
      </c>
      <c r="N482" s="5" t="s">
        <v>3</v>
      </c>
      <c r="O482" s="5">
        <v>2</v>
      </c>
      <c r="P482" s="5">
        <f>ROUND(Source!DL461,O482)</f>
        <v>0</v>
      </c>
      <c r="Q482" s="5"/>
      <c r="R482" s="5"/>
      <c r="S482" s="5"/>
      <c r="T482" s="5"/>
      <c r="U482" s="5"/>
      <c r="V482" s="5"/>
      <c r="W482" s="5"/>
    </row>
    <row r="483" spans="1:23" x14ac:dyDescent="0.2">
      <c r="A483" s="5">
        <v>50</v>
      </c>
      <c r="B483" s="5">
        <v>0</v>
      </c>
      <c r="C483" s="5">
        <v>0</v>
      </c>
      <c r="D483" s="5">
        <v>1</v>
      </c>
      <c r="E483" s="5">
        <v>207</v>
      </c>
      <c r="F483" s="5">
        <f>Source!U461</f>
        <v>998.16333550000002</v>
      </c>
      <c r="G483" s="5" t="s">
        <v>171</v>
      </c>
      <c r="H483" s="5" t="s">
        <v>172</v>
      </c>
      <c r="I483" s="5"/>
      <c r="J483" s="5"/>
      <c r="K483" s="5">
        <v>207</v>
      </c>
      <c r="L483" s="5">
        <v>21</v>
      </c>
      <c r="M483" s="5">
        <v>3</v>
      </c>
      <c r="N483" s="5" t="s">
        <v>3</v>
      </c>
      <c r="O483" s="5">
        <v>-1</v>
      </c>
      <c r="P483" s="5">
        <f>Source!DM461</f>
        <v>998.16333550000002</v>
      </c>
      <c r="Q483" s="5"/>
      <c r="R483" s="5"/>
      <c r="S483" s="5"/>
      <c r="T483" s="5"/>
      <c r="U483" s="5"/>
      <c r="V483" s="5"/>
      <c r="W483" s="5"/>
    </row>
    <row r="484" spans="1:23" x14ac:dyDescent="0.2">
      <c r="A484" s="5">
        <v>50</v>
      </c>
      <c r="B484" s="5">
        <v>0</v>
      </c>
      <c r="C484" s="5">
        <v>0</v>
      </c>
      <c r="D484" s="5">
        <v>1</v>
      </c>
      <c r="E484" s="5">
        <v>208</v>
      </c>
      <c r="F484" s="5">
        <f>Source!V461</f>
        <v>37.527464500000001</v>
      </c>
      <c r="G484" s="5" t="s">
        <v>173</v>
      </c>
      <c r="H484" s="5" t="s">
        <v>174</v>
      </c>
      <c r="I484" s="5"/>
      <c r="J484" s="5"/>
      <c r="K484" s="5">
        <v>208</v>
      </c>
      <c r="L484" s="5">
        <v>22</v>
      </c>
      <c r="M484" s="5">
        <v>3</v>
      </c>
      <c r="N484" s="5" t="s">
        <v>3</v>
      </c>
      <c r="O484" s="5">
        <v>-1</v>
      </c>
      <c r="P484" s="5">
        <f>Source!DN461</f>
        <v>37.527464500000001</v>
      </c>
      <c r="Q484" s="5"/>
      <c r="R484" s="5"/>
      <c r="S484" s="5"/>
      <c r="T484" s="5"/>
      <c r="U484" s="5"/>
      <c r="V484" s="5"/>
      <c r="W484" s="5"/>
    </row>
    <row r="485" spans="1:23" x14ac:dyDescent="0.2">
      <c r="A485" s="5">
        <v>50</v>
      </c>
      <c r="B485" s="5">
        <v>0</v>
      </c>
      <c r="C485" s="5">
        <v>0</v>
      </c>
      <c r="D485" s="5">
        <v>1</v>
      </c>
      <c r="E485" s="5">
        <v>209</v>
      </c>
      <c r="F485" s="5">
        <f>ROUND(Source!W461,O485)</f>
        <v>952</v>
      </c>
      <c r="G485" s="5" t="s">
        <v>175</v>
      </c>
      <c r="H485" s="5" t="s">
        <v>176</v>
      </c>
      <c r="I485" s="5"/>
      <c r="J485" s="5"/>
      <c r="K485" s="5">
        <v>209</v>
      </c>
      <c r="L485" s="5">
        <v>23</v>
      </c>
      <c r="M485" s="5">
        <v>3</v>
      </c>
      <c r="N485" s="5" t="s">
        <v>3</v>
      </c>
      <c r="O485" s="5">
        <v>2</v>
      </c>
      <c r="P485" s="5">
        <f>ROUND(Source!DO461,O485)</f>
        <v>952</v>
      </c>
      <c r="Q485" s="5"/>
      <c r="R485" s="5"/>
      <c r="S485" s="5"/>
      <c r="T485" s="5"/>
      <c r="U485" s="5"/>
      <c r="V485" s="5"/>
      <c r="W485" s="5"/>
    </row>
    <row r="486" spans="1:23" x14ac:dyDescent="0.2">
      <c r="A486" s="5">
        <v>50</v>
      </c>
      <c r="B486" s="5">
        <v>0</v>
      </c>
      <c r="C486" s="5">
        <v>0</v>
      </c>
      <c r="D486" s="5">
        <v>1</v>
      </c>
      <c r="E486" s="5">
        <v>210</v>
      </c>
      <c r="F486" s="5">
        <f>ROUND(Source!X461,O486)</f>
        <v>303989.55</v>
      </c>
      <c r="G486" s="5" t="s">
        <v>177</v>
      </c>
      <c r="H486" s="5" t="s">
        <v>178</v>
      </c>
      <c r="I486" s="5"/>
      <c r="J486" s="5"/>
      <c r="K486" s="5">
        <v>210</v>
      </c>
      <c r="L486" s="5">
        <v>24</v>
      </c>
      <c r="M486" s="5">
        <v>3</v>
      </c>
      <c r="N486" s="5" t="s">
        <v>3</v>
      </c>
      <c r="O486" s="5">
        <v>2</v>
      </c>
      <c r="P486" s="5">
        <f>ROUND(Source!DP461,O486)</f>
        <v>334733.77</v>
      </c>
      <c r="Q486" s="5"/>
      <c r="R486" s="5"/>
      <c r="S486" s="5"/>
      <c r="T486" s="5"/>
      <c r="U486" s="5"/>
      <c r="V486" s="5"/>
      <c r="W486" s="5"/>
    </row>
    <row r="487" spans="1:23" x14ac:dyDescent="0.2">
      <c r="A487" s="5">
        <v>50</v>
      </c>
      <c r="B487" s="5">
        <v>0</v>
      </c>
      <c r="C487" s="5">
        <v>0</v>
      </c>
      <c r="D487" s="5">
        <v>1</v>
      </c>
      <c r="E487" s="5">
        <v>211</v>
      </c>
      <c r="F487" s="5">
        <f>ROUND(Source!Y461,O487)</f>
        <v>192360.59</v>
      </c>
      <c r="G487" s="5" t="s">
        <v>179</v>
      </c>
      <c r="H487" s="5" t="s">
        <v>180</v>
      </c>
      <c r="I487" s="5"/>
      <c r="J487" s="5"/>
      <c r="K487" s="5">
        <v>211</v>
      </c>
      <c r="L487" s="5">
        <v>25</v>
      </c>
      <c r="M487" s="5">
        <v>3</v>
      </c>
      <c r="N487" s="5" t="s">
        <v>3</v>
      </c>
      <c r="O487" s="5">
        <v>2</v>
      </c>
      <c r="P487" s="5">
        <f>ROUND(Source!DQ461,O487)</f>
        <v>211815.13</v>
      </c>
      <c r="Q487" s="5"/>
      <c r="R487" s="5"/>
      <c r="S487" s="5"/>
      <c r="T487" s="5"/>
      <c r="U487" s="5"/>
      <c r="V487" s="5"/>
      <c r="W487" s="5"/>
    </row>
    <row r="488" spans="1:23" x14ac:dyDescent="0.2">
      <c r="A488" s="5">
        <v>50</v>
      </c>
      <c r="B488" s="5">
        <v>0</v>
      </c>
      <c r="C488" s="5">
        <v>0</v>
      </c>
      <c r="D488" s="5">
        <v>1</v>
      </c>
      <c r="E488" s="5">
        <v>224</v>
      </c>
      <c r="F488" s="5">
        <f>ROUND(Source!AR461,O488)</f>
        <v>1243131.6399999999</v>
      </c>
      <c r="G488" s="5" t="s">
        <v>181</v>
      </c>
      <c r="H488" s="5" t="s">
        <v>182</v>
      </c>
      <c r="I488" s="5"/>
      <c r="J488" s="5"/>
      <c r="K488" s="5">
        <v>224</v>
      </c>
      <c r="L488" s="5">
        <v>26</v>
      </c>
      <c r="M488" s="5">
        <v>3</v>
      </c>
      <c r="N488" s="5" t="s">
        <v>3</v>
      </c>
      <c r="O488" s="5">
        <v>2</v>
      </c>
      <c r="P488" s="5">
        <f>ROUND(Source!EJ461,O488)</f>
        <v>1207408.56</v>
      </c>
      <c r="Q488" s="5"/>
      <c r="R488" s="5"/>
      <c r="S488" s="5"/>
      <c r="T488" s="5"/>
      <c r="U488" s="5"/>
      <c r="V488" s="5"/>
      <c r="W488" s="5"/>
    </row>
    <row r="489" spans="1:23" x14ac:dyDescent="0.2">
      <c r="A489" s="5">
        <v>50</v>
      </c>
      <c r="B489" s="5">
        <v>1</v>
      </c>
      <c r="C489" s="5">
        <v>0</v>
      </c>
      <c r="D489" s="5">
        <v>2</v>
      </c>
      <c r="E489" s="5">
        <v>0</v>
      </c>
      <c r="F489" s="5">
        <f>ROUND(F463+F486+F487,O489)</f>
        <v>1243131.6399999999</v>
      </c>
      <c r="G489" s="5" t="s">
        <v>183</v>
      </c>
      <c r="H489" s="5" t="s">
        <v>184</v>
      </c>
      <c r="I489" s="5"/>
      <c r="J489" s="5"/>
      <c r="K489" s="5">
        <v>212</v>
      </c>
      <c r="L489" s="5">
        <v>27</v>
      </c>
      <c r="M489" s="5">
        <v>0</v>
      </c>
      <c r="N489" s="5" t="s">
        <v>3</v>
      </c>
      <c r="O489" s="5">
        <v>2</v>
      </c>
      <c r="P489" s="5">
        <f>ROUND(P463+P486+P487,O489)</f>
        <v>1207408.56</v>
      </c>
      <c r="Q489" s="5"/>
      <c r="R489" s="5"/>
      <c r="S489" s="5"/>
      <c r="T489" s="5"/>
      <c r="U489" s="5"/>
      <c r="V489" s="5"/>
      <c r="W489" s="5"/>
    </row>
    <row r="490" spans="1:23" x14ac:dyDescent="0.2">
      <c r="A490" s="5">
        <v>50</v>
      </c>
      <c r="B490" s="5">
        <v>1</v>
      </c>
      <c r="C490" s="5">
        <v>0</v>
      </c>
      <c r="D490" s="5">
        <v>2</v>
      </c>
      <c r="E490" s="5">
        <v>0</v>
      </c>
      <c r="F490" s="5">
        <f>ROUND(F489*0.2,O490)</f>
        <v>248626.33</v>
      </c>
      <c r="G490" s="5" t="s">
        <v>185</v>
      </c>
      <c r="H490" s="5" t="s">
        <v>186</v>
      </c>
      <c r="I490" s="5"/>
      <c r="J490" s="5"/>
      <c r="K490" s="5">
        <v>212</v>
      </c>
      <c r="L490" s="5">
        <v>28</v>
      </c>
      <c r="M490" s="5">
        <v>0</v>
      </c>
      <c r="N490" s="5" t="s">
        <v>3</v>
      </c>
      <c r="O490" s="5">
        <v>2</v>
      </c>
      <c r="P490" s="5">
        <f>ROUND(P489*0.2,O490)</f>
        <v>241481.71</v>
      </c>
      <c r="Q490" s="5"/>
      <c r="R490" s="5"/>
      <c r="S490" s="5"/>
      <c r="T490" s="5"/>
      <c r="U490" s="5"/>
      <c r="V490" s="5"/>
      <c r="W490" s="5"/>
    </row>
    <row r="491" spans="1:23" x14ac:dyDescent="0.2">
      <c r="A491" s="5">
        <v>50</v>
      </c>
      <c r="B491" s="5">
        <v>1</v>
      </c>
      <c r="C491" s="5">
        <v>0</v>
      </c>
      <c r="D491" s="5">
        <v>2</v>
      </c>
      <c r="E491" s="5">
        <v>213</v>
      </c>
      <c r="F491" s="5">
        <f>ROUND(F489+F490,O491)</f>
        <v>1491757.97</v>
      </c>
      <c r="G491" s="5" t="s">
        <v>187</v>
      </c>
      <c r="H491" s="5" t="s">
        <v>181</v>
      </c>
      <c r="I491" s="5"/>
      <c r="J491" s="5"/>
      <c r="K491" s="5">
        <v>212</v>
      </c>
      <c r="L491" s="5">
        <v>29</v>
      </c>
      <c r="M491" s="5">
        <v>0</v>
      </c>
      <c r="N491" s="5" t="s">
        <v>3</v>
      </c>
      <c r="O491" s="5">
        <v>2</v>
      </c>
      <c r="P491" s="5">
        <f>ROUND(P489+P490,O491)</f>
        <v>1448890.27</v>
      </c>
      <c r="Q491" s="5"/>
      <c r="R491" s="5"/>
      <c r="S491" s="5"/>
      <c r="T491" s="5"/>
      <c r="U491" s="5"/>
      <c r="V491" s="5"/>
      <c r="W491" s="5"/>
    </row>
    <row r="494" spans="1:23" x14ac:dyDescent="0.2">
      <c r="A494">
        <v>70</v>
      </c>
      <c r="B494">
        <v>1</v>
      </c>
      <c r="D494">
        <v>1</v>
      </c>
      <c r="E494" t="s">
        <v>345</v>
      </c>
      <c r="F494" t="s">
        <v>346</v>
      </c>
      <c r="G494">
        <v>1</v>
      </c>
      <c r="H494">
        <v>0</v>
      </c>
      <c r="I494" t="s">
        <v>3</v>
      </c>
      <c r="J494">
        <v>1</v>
      </c>
      <c r="K494">
        <v>0</v>
      </c>
      <c r="L494" t="s">
        <v>3</v>
      </c>
      <c r="M494" t="s">
        <v>3</v>
      </c>
      <c r="N494">
        <v>0</v>
      </c>
      <c r="O494">
        <v>1</v>
      </c>
    </row>
    <row r="495" spans="1:23" x14ac:dyDescent="0.2">
      <c r="A495">
        <v>70</v>
      </c>
      <c r="B495">
        <v>1</v>
      </c>
      <c r="D495">
        <v>2</v>
      </c>
      <c r="E495" t="s">
        <v>347</v>
      </c>
      <c r="F495" t="s">
        <v>348</v>
      </c>
      <c r="G495">
        <v>0</v>
      </c>
      <c r="H495">
        <v>0</v>
      </c>
      <c r="I495" t="s">
        <v>3</v>
      </c>
      <c r="J495">
        <v>1</v>
      </c>
      <c r="K495">
        <v>0</v>
      </c>
      <c r="L495" t="s">
        <v>3</v>
      </c>
      <c r="M495" t="s">
        <v>3</v>
      </c>
      <c r="N495">
        <v>0</v>
      </c>
      <c r="O495">
        <v>0</v>
      </c>
    </row>
    <row r="496" spans="1:23" x14ac:dyDescent="0.2">
      <c r="A496">
        <v>70</v>
      </c>
      <c r="B496">
        <v>1</v>
      </c>
      <c r="D496">
        <v>3</v>
      </c>
      <c r="E496" t="s">
        <v>349</v>
      </c>
      <c r="F496" t="s">
        <v>350</v>
      </c>
      <c r="G496">
        <v>0</v>
      </c>
      <c r="H496">
        <v>0</v>
      </c>
      <c r="I496" t="s">
        <v>3</v>
      </c>
      <c r="J496">
        <v>1</v>
      </c>
      <c r="K496">
        <v>0</v>
      </c>
      <c r="L496" t="s">
        <v>3</v>
      </c>
      <c r="M496" t="s">
        <v>3</v>
      </c>
      <c r="N496">
        <v>0</v>
      </c>
      <c r="O496">
        <v>0</v>
      </c>
    </row>
    <row r="497" spans="1:15" x14ac:dyDescent="0.2">
      <c r="A497">
        <v>70</v>
      </c>
      <c r="B497">
        <v>1</v>
      </c>
      <c r="D497">
        <v>4</v>
      </c>
      <c r="E497" t="s">
        <v>351</v>
      </c>
      <c r="F497" t="s">
        <v>352</v>
      </c>
      <c r="G497">
        <v>0</v>
      </c>
      <c r="H497">
        <v>0</v>
      </c>
      <c r="I497" t="s">
        <v>353</v>
      </c>
      <c r="J497">
        <v>0</v>
      </c>
      <c r="K497">
        <v>0</v>
      </c>
      <c r="L497" t="s">
        <v>3</v>
      </c>
      <c r="M497" t="s">
        <v>3</v>
      </c>
      <c r="N497">
        <v>0</v>
      </c>
      <c r="O497">
        <v>0</v>
      </c>
    </row>
    <row r="498" spans="1:15" x14ac:dyDescent="0.2">
      <c r="A498">
        <v>70</v>
      </c>
      <c r="B498">
        <v>1</v>
      </c>
      <c r="D498">
        <v>5</v>
      </c>
      <c r="E498" t="s">
        <v>354</v>
      </c>
      <c r="F498" t="s">
        <v>355</v>
      </c>
      <c r="G498">
        <v>0</v>
      </c>
      <c r="H498">
        <v>0</v>
      </c>
      <c r="I498" t="s">
        <v>356</v>
      </c>
      <c r="J498">
        <v>0</v>
      </c>
      <c r="K498">
        <v>0</v>
      </c>
      <c r="L498" t="s">
        <v>3</v>
      </c>
      <c r="M498" t="s">
        <v>3</v>
      </c>
      <c r="N498">
        <v>0</v>
      </c>
      <c r="O498">
        <v>0</v>
      </c>
    </row>
    <row r="499" spans="1:15" x14ac:dyDescent="0.2">
      <c r="A499">
        <v>70</v>
      </c>
      <c r="B499">
        <v>1</v>
      </c>
      <c r="D499">
        <v>6</v>
      </c>
      <c r="E499" t="s">
        <v>357</v>
      </c>
      <c r="F499" t="s">
        <v>358</v>
      </c>
      <c r="G499">
        <v>0</v>
      </c>
      <c r="H499">
        <v>0</v>
      </c>
      <c r="I499" t="s">
        <v>359</v>
      </c>
      <c r="J499">
        <v>0</v>
      </c>
      <c r="K499">
        <v>0</v>
      </c>
      <c r="L499" t="s">
        <v>3</v>
      </c>
      <c r="M499" t="s">
        <v>3</v>
      </c>
      <c r="N499">
        <v>0</v>
      </c>
      <c r="O499">
        <v>0</v>
      </c>
    </row>
    <row r="500" spans="1:15" x14ac:dyDescent="0.2">
      <c r="A500">
        <v>70</v>
      </c>
      <c r="B500">
        <v>1</v>
      </c>
      <c r="D500">
        <v>7</v>
      </c>
      <c r="E500" t="s">
        <v>360</v>
      </c>
      <c r="F500" t="s">
        <v>361</v>
      </c>
      <c r="G500">
        <v>1</v>
      </c>
      <c r="H500">
        <v>0</v>
      </c>
      <c r="I500" t="s">
        <v>3</v>
      </c>
      <c r="J500">
        <v>0</v>
      </c>
      <c r="K500">
        <v>0</v>
      </c>
      <c r="L500" t="s">
        <v>3</v>
      </c>
      <c r="M500" t="s">
        <v>3</v>
      </c>
      <c r="N500">
        <v>0</v>
      </c>
      <c r="O500">
        <v>1</v>
      </c>
    </row>
    <row r="501" spans="1:15" x14ac:dyDescent="0.2">
      <c r="A501">
        <v>70</v>
      </c>
      <c r="B501">
        <v>1</v>
      </c>
      <c r="D501">
        <v>8</v>
      </c>
      <c r="E501" t="s">
        <v>362</v>
      </c>
      <c r="F501" t="s">
        <v>363</v>
      </c>
      <c r="G501">
        <v>0</v>
      </c>
      <c r="H501">
        <v>0</v>
      </c>
      <c r="I501" t="s">
        <v>364</v>
      </c>
      <c r="J501">
        <v>0</v>
      </c>
      <c r="K501">
        <v>0</v>
      </c>
      <c r="L501" t="s">
        <v>3</v>
      </c>
      <c r="M501" t="s">
        <v>3</v>
      </c>
      <c r="N501">
        <v>0</v>
      </c>
      <c r="O501">
        <v>0</v>
      </c>
    </row>
    <row r="502" spans="1:15" x14ac:dyDescent="0.2">
      <c r="A502">
        <v>70</v>
      </c>
      <c r="B502">
        <v>1</v>
      </c>
      <c r="D502">
        <v>9</v>
      </c>
      <c r="E502" t="s">
        <v>365</v>
      </c>
      <c r="F502" t="s">
        <v>366</v>
      </c>
      <c r="G502">
        <v>0</v>
      </c>
      <c r="H502">
        <v>0</v>
      </c>
      <c r="I502" t="s">
        <v>367</v>
      </c>
      <c r="J502">
        <v>0</v>
      </c>
      <c r="K502">
        <v>0</v>
      </c>
      <c r="L502" t="s">
        <v>3</v>
      </c>
      <c r="M502" t="s">
        <v>3</v>
      </c>
      <c r="N502">
        <v>0</v>
      </c>
      <c r="O502">
        <v>0</v>
      </c>
    </row>
    <row r="503" spans="1:15" x14ac:dyDescent="0.2">
      <c r="A503">
        <v>70</v>
      </c>
      <c r="B503">
        <v>1</v>
      </c>
      <c r="D503">
        <v>10</v>
      </c>
      <c r="E503" t="s">
        <v>368</v>
      </c>
      <c r="F503" t="s">
        <v>369</v>
      </c>
      <c r="G503">
        <v>0</v>
      </c>
      <c r="H503">
        <v>0</v>
      </c>
      <c r="I503" t="s">
        <v>370</v>
      </c>
      <c r="J503">
        <v>0</v>
      </c>
      <c r="K503">
        <v>0</v>
      </c>
      <c r="L503" t="s">
        <v>3</v>
      </c>
      <c r="M503" t="s">
        <v>3</v>
      </c>
      <c r="N503">
        <v>0</v>
      </c>
      <c r="O503">
        <v>0</v>
      </c>
    </row>
    <row r="504" spans="1:15" x14ac:dyDescent="0.2">
      <c r="A504">
        <v>70</v>
      </c>
      <c r="B504">
        <v>1</v>
      </c>
      <c r="D504">
        <v>11</v>
      </c>
      <c r="E504" t="s">
        <v>371</v>
      </c>
      <c r="F504" t="s">
        <v>372</v>
      </c>
      <c r="G504">
        <v>0</v>
      </c>
      <c r="H504">
        <v>0</v>
      </c>
      <c r="I504" t="s">
        <v>373</v>
      </c>
      <c r="J504">
        <v>0</v>
      </c>
      <c r="K504">
        <v>0</v>
      </c>
      <c r="L504" t="s">
        <v>3</v>
      </c>
      <c r="M504" t="s">
        <v>3</v>
      </c>
      <c r="N504">
        <v>0</v>
      </c>
      <c r="O504">
        <v>0</v>
      </c>
    </row>
    <row r="505" spans="1:15" x14ac:dyDescent="0.2">
      <c r="A505">
        <v>70</v>
      </c>
      <c r="B505">
        <v>1</v>
      </c>
      <c r="D505">
        <v>12</v>
      </c>
      <c r="E505" t="s">
        <v>374</v>
      </c>
      <c r="F505" t="s">
        <v>375</v>
      </c>
      <c r="G505">
        <v>0</v>
      </c>
      <c r="H505">
        <v>0</v>
      </c>
      <c r="I505" t="s">
        <v>3</v>
      </c>
      <c r="J505">
        <v>0</v>
      </c>
      <c r="K505">
        <v>0</v>
      </c>
      <c r="L505" t="s">
        <v>3</v>
      </c>
      <c r="M505" t="s">
        <v>3</v>
      </c>
      <c r="N505">
        <v>0</v>
      </c>
      <c r="O505">
        <v>0</v>
      </c>
    </row>
    <row r="506" spans="1:15" x14ac:dyDescent="0.2">
      <c r="A506">
        <v>70</v>
      </c>
      <c r="B506">
        <v>1</v>
      </c>
      <c r="D506">
        <v>1</v>
      </c>
      <c r="E506" t="s">
        <v>376</v>
      </c>
      <c r="F506" t="s">
        <v>377</v>
      </c>
      <c r="G506">
        <v>0.9</v>
      </c>
      <c r="H506">
        <v>1</v>
      </c>
      <c r="I506" t="s">
        <v>378</v>
      </c>
      <c r="J506">
        <v>0</v>
      </c>
      <c r="K506">
        <v>0</v>
      </c>
      <c r="L506" t="s">
        <v>3</v>
      </c>
      <c r="M506" t="s">
        <v>3</v>
      </c>
      <c r="N506">
        <v>0</v>
      </c>
      <c r="O506">
        <v>0.9</v>
      </c>
    </row>
    <row r="507" spans="1:15" x14ac:dyDescent="0.2">
      <c r="A507">
        <v>70</v>
      </c>
      <c r="B507">
        <v>1</v>
      </c>
      <c r="D507">
        <v>2</v>
      </c>
      <c r="E507" t="s">
        <v>379</v>
      </c>
      <c r="F507" t="s">
        <v>380</v>
      </c>
      <c r="G507">
        <v>0.85</v>
      </c>
      <c r="H507">
        <v>1</v>
      </c>
      <c r="I507" t="s">
        <v>381</v>
      </c>
      <c r="J507">
        <v>0</v>
      </c>
      <c r="K507">
        <v>0</v>
      </c>
      <c r="L507" t="s">
        <v>3</v>
      </c>
      <c r="M507" t="s">
        <v>3</v>
      </c>
      <c r="N507">
        <v>0</v>
      </c>
      <c r="O507">
        <v>0.85</v>
      </c>
    </row>
    <row r="508" spans="1:15" x14ac:dyDescent="0.2">
      <c r="A508">
        <v>70</v>
      </c>
      <c r="B508">
        <v>1</v>
      </c>
      <c r="D508">
        <v>3</v>
      </c>
      <c r="E508" t="s">
        <v>382</v>
      </c>
      <c r="F508" t="s">
        <v>383</v>
      </c>
      <c r="G508">
        <v>1</v>
      </c>
      <c r="H508">
        <v>0.85</v>
      </c>
      <c r="I508" t="s">
        <v>384</v>
      </c>
      <c r="J508">
        <v>0</v>
      </c>
      <c r="K508">
        <v>0</v>
      </c>
      <c r="L508" t="s">
        <v>3</v>
      </c>
      <c r="M508" t="s">
        <v>3</v>
      </c>
      <c r="N508">
        <v>0</v>
      </c>
      <c r="O508">
        <v>1</v>
      </c>
    </row>
    <row r="509" spans="1:15" x14ac:dyDescent="0.2">
      <c r="A509">
        <v>70</v>
      </c>
      <c r="B509">
        <v>1</v>
      </c>
      <c r="D509">
        <v>4</v>
      </c>
      <c r="E509" t="s">
        <v>385</v>
      </c>
      <c r="F509" t="s">
        <v>386</v>
      </c>
      <c r="G509">
        <v>1</v>
      </c>
      <c r="H509">
        <v>0</v>
      </c>
      <c r="I509" t="s">
        <v>3</v>
      </c>
      <c r="J509">
        <v>0</v>
      </c>
      <c r="K509">
        <v>0</v>
      </c>
      <c r="L509" t="s">
        <v>3</v>
      </c>
      <c r="M509" t="s">
        <v>3</v>
      </c>
      <c r="N509">
        <v>0</v>
      </c>
      <c r="O509">
        <v>1</v>
      </c>
    </row>
    <row r="510" spans="1:15" x14ac:dyDescent="0.2">
      <c r="A510">
        <v>70</v>
      </c>
      <c r="B510">
        <v>1</v>
      </c>
      <c r="D510">
        <v>5</v>
      </c>
      <c r="E510" t="s">
        <v>387</v>
      </c>
      <c r="F510" t="s">
        <v>388</v>
      </c>
      <c r="G510">
        <v>1</v>
      </c>
      <c r="H510">
        <v>0.8</v>
      </c>
      <c r="I510" t="s">
        <v>389</v>
      </c>
      <c r="J510">
        <v>0</v>
      </c>
      <c r="K510">
        <v>0</v>
      </c>
      <c r="L510" t="s">
        <v>3</v>
      </c>
      <c r="M510" t="s">
        <v>3</v>
      </c>
      <c r="N510">
        <v>0</v>
      </c>
      <c r="O510">
        <v>1</v>
      </c>
    </row>
    <row r="511" spans="1:15" x14ac:dyDescent="0.2">
      <c r="A511">
        <v>70</v>
      </c>
      <c r="B511">
        <v>1</v>
      </c>
      <c r="D511">
        <v>6</v>
      </c>
      <c r="E511" t="s">
        <v>390</v>
      </c>
      <c r="F511" t="s">
        <v>391</v>
      </c>
      <c r="G511">
        <v>0.85</v>
      </c>
      <c r="H511">
        <v>0</v>
      </c>
      <c r="I511" t="s">
        <v>3</v>
      </c>
      <c r="J511">
        <v>0</v>
      </c>
      <c r="K511">
        <v>0</v>
      </c>
      <c r="L511" t="s">
        <v>3</v>
      </c>
      <c r="M511" t="s">
        <v>3</v>
      </c>
      <c r="N511">
        <v>0</v>
      </c>
      <c r="O511">
        <v>0.85</v>
      </c>
    </row>
    <row r="512" spans="1:15" x14ac:dyDescent="0.2">
      <c r="A512">
        <v>70</v>
      </c>
      <c r="B512">
        <v>1</v>
      </c>
      <c r="D512">
        <v>7</v>
      </c>
      <c r="E512" t="s">
        <v>392</v>
      </c>
      <c r="F512" t="s">
        <v>393</v>
      </c>
      <c r="G512">
        <v>0.8</v>
      </c>
      <c r="H512">
        <v>0</v>
      </c>
      <c r="I512" t="s">
        <v>3</v>
      </c>
      <c r="J512">
        <v>0</v>
      </c>
      <c r="K512">
        <v>0</v>
      </c>
      <c r="L512" t="s">
        <v>3</v>
      </c>
      <c r="M512" t="s">
        <v>3</v>
      </c>
      <c r="N512">
        <v>0</v>
      </c>
      <c r="O512">
        <v>0.8</v>
      </c>
    </row>
    <row r="513" spans="1:27" x14ac:dyDescent="0.2">
      <c r="A513">
        <v>70</v>
      </c>
      <c r="B513">
        <v>1</v>
      </c>
      <c r="D513">
        <v>8</v>
      </c>
      <c r="E513" t="s">
        <v>394</v>
      </c>
      <c r="F513" t="s">
        <v>395</v>
      </c>
      <c r="G513">
        <v>0.7</v>
      </c>
      <c r="H513">
        <v>0</v>
      </c>
      <c r="I513" t="s">
        <v>3</v>
      </c>
      <c r="J513">
        <v>0</v>
      </c>
      <c r="K513">
        <v>0</v>
      </c>
      <c r="L513" t="s">
        <v>3</v>
      </c>
      <c r="M513" t="s">
        <v>3</v>
      </c>
      <c r="N513">
        <v>0</v>
      </c>
      <c r="O513">
        <v>0.7</v>
      </c>
    </row>
    <row r="514" spans="1:27" x14ac:dyDescent="0.2">
      <c r="A514">
        <v>70</v>
      </c>
      <c r="B514">
        <v>1</v>
      </c>
      <c r="D514">
        <v>9</v>
      </c>
      <c r="E514" t="s">
        <v>396</v>
      </c>
      <c r="F514" t="s">
        <v>397</v>
      </c>
      <c r="G514">
        <v>0.9</v>
      </c>
      <c r="H514">
        <v>0</v>
      </c>
      <c r="I514" t="s">
        <v>3</v>
      </c>
      <c r="J514">
        <v>0</v>
      </c>
      <c r="K514">
        <v>0</v>
      </c>
      <c r="L514" t="s">
        <v>3</v>
      </c>
      <c r="M514" t="s">
        <v>3</v>
      </c>
      <c r="N514">
        <v>0</v>
      </c>
      <c r="O514">
        <v>0.9</v>
      </c>
    </row>
    <row r="515" spans="1:27" x14ac:dyDescent="0.2">
      <c r="A515">
        <v>70</v>
      </c>
      <c r="B515">
        <v>1</v>
      </c>
      <c r="D515">
        <v>10</v>
      </c>
      <c r="E515" t="s">
        <v>398</v>
      </c>
      <c r="F515" t="s">
        <v>399</v>
      </c>
      <c r="G515">
        <v>0.6</v>
      </c>
      <c r="H515">
        <v>0</v>
      </c>
      <c r="I515" t="s">
        <v>3</v>
      </c>
      <c r="J515">
        <v>0</v>
      </c>
      <c r="K515">
        <v>0</v>
      </c>
      <c r="L515" t="s">
        <v>3</v>
      </c>
      <c r="M515" t="s">
        <v>3</v>
      </c>
      <c r="N515">
        <v>0</v>
      </c>
      <c r="O515">
        <v>0.6</v>
      </c>
    </row>
    <row r="516" spans="1:27" x14ac:dyDescent="0.2">
      <c r="A516">
        <v>70</v>
      </c>
      <c r="B516">
        <v>1</v>
      </c>
      <c r="D516">
        <v>11</v>
      </c>
      <c r="E516" t="s">
        <v>400</v>
      </c>
      <c r="F516" t="s">
        <v>401</v>
      </c>
      <c r="G516">
        <v>1.2</v>
      </c>
      <c r="H516">
        <v>0</v>
      </c>
      <c r="I516" t="s">
        <v>3</v>
      </c>
      <c r="J516">
        <v>0</v>
      </c>
      <c r="K516">
        <v>0</v>
      </c>
      <c r="L516" t="s">
        <v>3</v>
      </c>
      <c r="M516" t="s">
        <v>3</v>
      </c>
      <c r="N516">
        <v>0</v>
      </c>
      <c r="O516">
        <v>1.2</v>
      </c>
    </row>
    <row r="517" spans="1:27" x14ac:dyDescent="0.2">
      <c r="A517">
        <v>70</v>
      </c>
      <c r="B517">
        <v>1</v>
      </c>
      <c r="D517">
        <v>12</v>
      </c>
      <c r="E517" t="s">
        <v>402</v>
      </c>
      <c r="F517" t="s">
        <v>403</v>
      </c>
      <c r="G517">
        <v>0</v>
      </c>
      <c r="H517">
        <v>0</v>
      </c>
      <c r="I517" t="s">
        <v>3</v>
      </c>
      <c r="J517">
        <v>0</v>
      </c>
      <c r="K517">
        <v>0</v>
      </c>
      <c r="L517" t="s">
        <v>3</v>
      </c>
      <c r="M517" t="s">
        <v>3</v>
      </c>
      <c r="N517">
        <v>0</v>
      </c>
      <c r="O517">
        <v>0</v>
      </c>
    </row>
    <row r="518" spans="1:27" x14ac:dyDescent="0.2">
      <c r="A518">
        <v>70</v>
      </c>
      <c r="B518">
        <v>1</v>
      </c>
      <c r="D518">
        <v>13</v>
      </c>
      <c r="E518" t="s">
        <v>404</v>
      </c>
      <c r="F518" t="s">
        <v>405</v>
      </c>
      <c r="G518">
        <v>1</v>
      </c>
      <c r="H518">
        <v>0</v>
      </c>
      <c r="I518" t="s">
        <v>3</v>
      </c>
      <c r="J518">
        <v>0</v>
      </c>
      <c r="K518">
        <v>0</v>
      </c>
      <c r="L518" t="s">
        <v>3</v>
      </c>
      <c r="M518" t="s">
        <v>3</v>
      </c>
      <c r="N518">
        <v>0</v>
      </c>
      <c r="O518">
        <v>1</v>
      </c>
    </row>
    <row r="520" spans="1:27" x14ac:dyDescent="0.2">
      <c r="A520">
        <v>-1</v>
      </c>
    </row>
    <row r="522" spans="1:27" x14ac:dyDescent="0.2">
      <c r="A522" s="4">
        <v>75</v>
      </c>
      <c r="B522" s="4" t="s">
        <v>406</v>
      </c>
      <c r="C522" s="4">
        <v>2020</v>
      </c>
      <c r="D522" s="4">
        <v>0</v>
      </c>
      <c r="E522" s="4">
        <v>1</v>
      </c>
      <c r="F522" s="4"/>
      <c r="G522" s="4">
        <v>0</v>
      </c>
      <c r="H522" s="4">
        <v>1</v>
      </c>
      <c r="I522" s="4">
        <v>0</v>
      </c>
      <c r="J522" s="4">
        <v>3</v>
      </c>
      <c r="K522" s="4">
        <v>0</v>
      </c>
      <c r="L522" s="4">
        <v>0</v>
      </c>
      <c r="M522" s="4">
        <v>1</v>
      </c>
      <c r="N522" s="4">
        <v>42244845</v>
      </c>
      <c r="O522" s="4">
        <v>1</v>
      </c>
    </row>
    <row r="523" spans="1:27" x14ac:dyDescent="0.2">
      <c r="A523" s="6">
        <v>1</v>
      </c>
      <c r="B523" s="6" t="s">
        <v>407</v>
      </c>
      <c r="C523" s="6" t="s">
        <v>408</v>
      </c>
      <c r="D523" s="6">
        <v>2020</v>
      </c>
      <c r="E523" s="6">
        <v>1</v>
      </c>
      <c r="F523" s="6">
        <v>1</v>
      </c>
      <c r="G523" s="6">
        <v>1</v>
      </c>
      <c r="H523" s="6">
        <v>0</v>
      </c>
      <c r="I523" s="6">
        <v>2</v>
      </c>
      <c r="J523" s="6">
        <v>1</v>
      </c>
      <c r="K523" s="6">
        <v>1</v>
      </c>
      <c r="L523" s="6">
        <v>1</v>
      </c>
      <c r="M523" s="6">
        <v>1</v>
      </c>
      <c r="N523" s="6">
        <v>1</v>
      </c>
      <c r="O523" s="6">
        <v>1</v>
      </c>
      <c r="P523" s="6">
        <v>1</v>
      </c>
      <c r="Q523" s="6">
        <v>1</v>
      </c>
      <c r="R523" s="6" t="s">
        <v>3</v>
      </c>
      <c r="S523" s="6" t="s">
        <v>3</v>
      </c>
      <c r="T523" s="6" t="s">
        <v>3</v>
      </c>
      <c r="U523" s="6" t="s">
        <v>3</v>
      </c>
      <c r="V523" s="6" t="s">
        <v>3</v>
      </c>
      <c r="W523" s="6" t="s">
        <v>3</v>
      </c>
      <c r="X523" s="6" t="s">
        <v>3</v>
      </c>
      <c r="Y523" s="6" t="s">
        <v>3</v>
      </c>
      <c r="Z523" s="6" t="s">
        <v>3</v>
      </c>
      <c r="AA523" s="6" t="s">
        <v>3</v>
      </c>
    </row>
    <row r="524" spans="1:27" x14ac:dyDescent="0.2">
      <c r="A524" s="6">
        <v>2</v>
      </c>
      <c r="B524" s="6" t="s">
        <v>409</v>
      </c>
      <c r="C524" s="6" t="s">
        <v>410</v>
      </c>
      <c r="D524" s="6">
        <v>0</v>
      </c>
      <c r="E524" s="6">
        <v>0</v>
      </c>
    </row>
    <row r="525" spans="1:27" x14ac:dyDescent="0.2">
      <c r="A525" s="6">
        <v>2</v>
      </c>
      <c r="B525" s="6" t="s">
        <v>409</v>
      </c>
      <c r="C525" s="6" t="s">
        <v>411</v>
      </c>
      <c r="D525" s="6">
        <v>0</v>
      </c>
      <c r="E525" s="6">
        <v>0</v>
      </c>
    </row>
    <row r="526" spans="1:27" x14ac:dyDescent="0.2">
      <c r="A526" s="4">
        <v>75</v>
      </c>
      <c r="B526" s="4" t="s">
        <v>406</v>
      </c>
      <c r="C526" s="4">
        <v>2019</v>
      </c>
      <c r="D526" s="4">
        <v>0</v>
      </c>
      <c r="E526" s="4">
        <v>1</v>
      </c>
      <c r="F526" s="4"/>
      <c r="G526" s="4">
        <v>0</v>
      </c>
      <c r="H526" s="4">
        <v>1</v>
      </c>
      <c r="I526" s="4">
        <v>0</v>
      </c>
      <c r="J526" s="4">
        <v>3</v>
      </c>
      <c r="K526" s="4">
        <v>0</v>
      </c>
      <c r="L526" s="4">
        <v>0</v>
      </c>
      <c r="M526" s="4">
        <v>0</v>
      </c>
      <c r="N526" s="4">
        <v>42244862</v>
      </c>
      <c r="O526" s="4">
        <v>2</v>
      </c>
    </row>
    <row r="527" spans="1:27" x14ac:dyDescent="0.2">
      <c r="A527" s="6">
        <v>1</v>
      </c>
      <c r="B527" s="6" t="s">
        <v>407</v>
      </c>
      <c r="C527" s="6" t="s">
        <v>408</v>
      </c>
      <c r="D527" s="6">
        <v>2019</v>
      </c>
      <c r="E527" s="6">
        <v>1</v>
      </c>
      <c r="F527" s="6">
        <v>1</v>
      </c>
      <c r="G527" s="6">
        <v>1</v>
      </c>
      <c r="H527" s="6">
        <v>0</v>
      </c>
      <c r="I527" s="6">
        <v>2</v>
      </c>
      <c r="J527" s="6">
        <v>1</v>
      </c>
      <c r="K527" s="6">
        <v>1</v>
      </c>
      <c r="L527" s="6">
        <v>1</v>
      </c>
      <c r="M527" s="6">
        <v>1</v>
      </c>
      <c r="N527" s="6">
        <v>1</v>
      </c>
      <c r="O527" s="6">
        <v>1</v>
      </c>
      <c r="P527" s="6">
        <v>1</v>
      </c>
      <c r="Q527" s="6">
        <v>1</v>
      </c>
      <c r="R527" s="6" t="s">
        <v>3</v>
      </c>
      <c r="S527" s="6" t="s">
        <v>3</v>
      </c>
      <c r="T527" s="6" t="s">
        <v>3</v>
      </c>
      <c r="U527" s="6" t="s">
        <v>3</v>
      </c>
      <c r="V527" s="6" t="s">
        <v>3</v>
      </c>
      <c r="W527" s="6" t="s">
        <v>3</v>
      </c>
      <c r="X527" s="6" t="s">
        <v>3</v>
      </c>
      <c r="Y527" s="6" t="s">
        <v>3</v>
      </c>
      <c r="Z527" s="6" t="s">
        <v>3</v>
      </c>
      <c r="AA527" s="6" t="s">
        <v>3</v>
      </c>
    </row>
    <row r="528" spans="1:27" x14ac:dyDescent="0.2">
      <c r="A528" s="6">
        <v>2</v>
      </c>
      <c r="B528" s="6" t="s">
        <v>409</v>
      </c>
      <c r="C528" s="6" t="s">
        <v>412</v>
      </c>
      <c r="D528" s="6">
        <v>0</v>
      </c>
      <c r="E528" s="6">
        <v>0</v>
      </c>
    </row>
    <row r="529" spans="1:5" x14ac:dyDescent="0.2">
      <c r="A529" s="6">
        <v>2</v>
      </c>
      <c r="B529" s="6" t="s">
        <v>409</v>
      </c>
      <c r="C529" s="6" t="s">
        <v>413</v>
      </c>
      <c r="D529" s="6">
        <v>0</v>
      </c>
      <c r="E529" s="6">
        <v>0</v>
      </c>
    </row>
    <row r="533" spans="1:5" x14ac:dyDescent="0.2">
      <c r="A533">
        <v>65</v>
      </c>
      <c r="C533">
        <v>1</v>
      </c>
      <c r="D533">
        <v>0</v>
      </c>
      <c r="E5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414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15933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42244845</v>
      </c>
      <c r="E14" s="1">
        <v>42244862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(Source!P446)/1000</f>
        <v>1177.4085600000001</v>
      </c>
      <c r="F16" s="8">
        <f>(Source!P447)/1000</f>
        <v>0</v>
      </c>
      <c r="G16" s="8">
        <f>(Source!P438)/1000</f>
        <v>0</v>
      </c>
      <c r="H16" s="8">
        <f>(Source!P448)/1000+(Source!P449)/1000</f>
        <v>30</v>
      </c>
      <c r="I16" s="8">
        <f>E16+F16+G16+H16</f>
        <v>1207.4085600000001</v>
      </c>
      <c r="J16" s="8">
        <f>(Source!P444)/1000</f>
        <v>264.89214000000004</v>
      </c>
      <c r="T16" s="9">
        <f>(Source!F446)/1000</f>
        <v>1213.1316399999998</v>
      </c>
      <c r="U16" s="9">
        <f>(Source!F447)/1000</f>
        <v>0</v>
      </c>
      <c r="V16" s="9">
        <f>(Source!F438)/1000</f>
        <v>0</v>
      </c>
      <c r="W16" s="9">
        <f>(Source!F448)/1000+(Source!F449)/1000</f>
        <v>30</v>
      </c>
      <c r="X16" s="9">
        <f>T16+U16+V16+W16</f>
        <v>1243.1316399999998</v>
      </c>
      <c r="Y16" s="9">
        <f>(Source!F444)/1000</f>
        <v>240.56265999999999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660859.66</v>
      </c>
      <c r="AU16" s="8">
        <v>364223.19</v>
      </c>
      <c r="AV16" s="8">
        <v>0</v>
      </c>
      <c r="AW16" s="8">
        <v>0</v>
      </c>
      <c r="AX16" s="8">
        <v>0</v>
      </c>
      <c r="AY16" s="8">
        <v>31744.33</v>
      </c>
      <c r="AZ16" s="8">
        <v>13407.52</v>
      </c>
      <c r="BA16" s="8">
        <v>264892.14</v>
      </c>
      <c r="BB16" s="8">
        <v>1177408.56</v>
      </c>
      <c r="BC16" s="8">
        <v>0</v>
      </c>
      <c r="BD16" s="8">
        <v>30000</v>
      </c>
      <c r="BE16" s="8">
        <v>0</v>
      </c>
      <c r="BF16" s="8">
        <v>998.16333550000013</v>
      </c>
      <c r="BG16" s="8">
        <v>37.527464500000001</v>
      </c>
      <c r="BH16" s="8">
        <v>952</v>
      </c>
      <c r="BI16" s="8">
        <v>334733.77</v>
      </c>
      <c r="BJ16" s="8">
        <v>211815.13</v>
      </c>
      <c r="BK16" s="8">
        <v>1207408.56</v>
      </c>
      <c r="BR16" s="9">
        <v>746781.5</v>
      </c>
      <c r="BS16" s="9">
        <v>476375.29</v>
      </c>
      <c r="BT16" s="9">
        <v>0</v>
      </c>
      <c r="BU16" s="9">
        <v>0</v>
      </c>
      <c r="BV16" s="9">
        <v>0</v>
      </c>
      <c r="BW16" s="9">
        <v>29843.55</v>
      </c>
      <c r="BX16" s="9">
        <v>12206.48</v>
      </c>
      <c r="BY16" s="9">
        <v>240562.66</v>
      </c>
      <c r="BZ16" s="9">
        <v>1213131.6399999999</v>
      </c>
      <c r="CA16" s="9">
        <v>0</v>
      </c>
      <c r="CB16" s="9">
        <v>30000</v>
      </c>
      <c r="CC16" s="9">
        <v>0</v>
      </c>
      <c r="CD16" s="9">
        <v>998.16333550000013</v>
      </c>
      <c r="CE16" s="9">
        <v>37.527464500000001</v>
      </c>
      <c r="CF16" s="9">
        <v>952</v>
      </c>
      <c r="CG16" s="9">
        <v>303989.55</v>
      </c>
      <c r="CH16" s="9">
        <v>192360.59</v>
      </c>
      <c r="CI16" s="9">
        <v>1243131.6399999999</v>
      </c>
    </row>
    <row r="18" spans="1:40" x14ac:dyDescent="0.2">
      <c r="A18">
        <v>51</v>
      </c>
      <c r="E18" s="10">
        <f>SUMIF(A16:A17,3,E16:E17)</f>
        <v>1177.4085600000001</v>
      </c>
      <c r="F18" s="10">
        <f>SUMIF(A16:A17,3,F16:F17)</f>
        <v>0</v>
      </c>
      <c r="G18" s="10">
        <f>SUMIF(A16:A17,3,G16:G17)</f>
        <v>0</v>
      </c>
      <c r="H18" s="10">
        <f>SUMIF(A16:A17,3,H16:H17)</f>
        <v>30</v>
      </c>
      <c r="I18" s="10">
        <f>SUMIF(A16:A17,3,I16:I17)</f>
        <v>1207.4085600000001</v>
      </c>
      <c r="J18" s="10">
        <f>SUMIF(A16:A17,3,J16:J17)</f>
        <v>264.89214000000004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1213.1316399999998</v>
      </c>
      <c r="U18" s="3">
        <f>SUMIF(A16:A17,3,U16:U17)</f>
        <v>0</v>
      </c>
      <c r="V18" s="3">
        <f>SUMIF(A16:A17,3,V16:V17)</f>
        <v>0</v>
      </c>
      <c r="W18" s="3">
        <f>SUMIF(A16:A17,3,W16:W17)</f>
        <v>30</v>
      </c>
      <c r="X18" s="3">
        <f>SUMIF(A16:A17,3,X16:X17)</f>
        <v>1243.1316399999998</v>
      </c>
      <c r="Y18" s="3">
        <f>SUMIF(A16:A17,3,Y16:Y17)</f>
        <v>240.56265999999999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660859.66</v>
      </c>
      <c r="G20" s="5" t="s">
        <v>131</v>
      </c>
      <c r="H20" s="5" t="s">
        <v>132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746781.5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364223.19</v>
      </c>
      <c r="G21" s="5" t="s">
        <v>133</v>
      </c>
      <c r="H21" s="5" t="s">
        <v>134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476375.29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135</v>
      </c>
      <c r="H22" s="5" t="s">
        <v>136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364223.19</v>
      </c>
      <c r="G23" s="5" t="s">
        <v>137</v>
      </c>
      <c r="H23" s="5" t="s">
        <v>138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476375.29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364223.19</v>
      </c>
      <c r="G24" s="5" t="s">
        <v>139</v>
      </c>
      <c r="H24" s="5" t="s">
        <v>140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476375.29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141</v>
      </c>
      <c r="H25" s="5" t="s">
        <v>142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364223.19</v>
      </c>
      <c r="G26" s="5" t="s">
        <v>143</v>
      </c>
      <c r="H26" s="5" t="s">
        <v>144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476375.29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145</v>
      </c>
      <c r="H27" s="5" t="s">
        <v>146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147</v>
      </c>
      <c r="H28" s="5" t="s">
        <v>148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149</v>
      </c>
      <c r="H29" s="5" t="s">
        <v>150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31744.33</v>
      </c>
      <c r="G30" s="5" t="s">
        <v>151</v>
      </c>
      <c r="H30" s="5" t="s">
        <v>152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29843.55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153</v>
      </c>
      <c r="H31" s="5" t="s">
        <v>154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13407.52</v>
      </c>
      <c r="G32" s="5" t="s">
        <v>155</v>
      </c>
      <c r="H32" s="5" t="s">
        <v>156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12206.48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264892.14</v>
      </c>
      <c r="G33" s="5" t="s">
        <v>157</v>
      </c>
      <c r="H33" s="5" t="s">
        <v>158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240562.66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159</v>
      </c>
      <c r="H34" s="5" t="s">
        <v>160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1177408.56</v>
      </c>
      <c r="G35" s="5" t="s">
        <v>161</v>
      </c>
      <c r="H35" s="5" t="s">
        <v>162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1213131.6399999999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163</v>
      </c>
      <c r="H36" s="5" t="s">
        <v>164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30000</v>
      </c>
      <c r="G37" s="5" t="s">
        <v>165</v>
      </c>
      <c r="H37" s="5" t="s">
        <v>166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30000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167</v>
      </c>
      <c r="H38" s="5" t="s">
        <v>168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169</v>
      </c>
      <c r="H39" s="5" t="s">
        <v>170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998.16333550000013</v>
      </c>
      <c r="G40" s="5" t="s">
        <v>171</v>
      </c>
      <c r="H40" s="5" t="s">
        <v>172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998.16333550000013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37.527464500000001</v>
      </c>
      <c r="G41" s="5" t="s">
        <v>173</v>
      </c>
      <c r="H41" s="5" t="s">
        <v>174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37.527464500000001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952</v>
      </c>
      <c r="G42" s="5" t="s">
        <v>175</v>
      </c>
      <c r="H42" s="5" t="s">
        <v>176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952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334733.77</v>
      </c>
      <c r="G43" s="5" t="s">
        <v>177</v>
      </c>
      <c r="H43" s="5" t="s">
        <v>178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303989.55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211815.13</v>
      </c>
      <c r="G44" s="5" t="s">
        <v>179</v>
      </c>
      <c r="H44" s="5" t="s">
        <v>180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192360.59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1207408.56</v>
      </c>
      <c r="G45" s="5" t="s">
        <v>181</v>
      </c>
      <c r="H45" s="5" t="s">
        <v>182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1243131.6399999999</v>
      </c>
    </row>
    <row r="46" spans="1:16" x14ac:dyDescent="0.2">
      <c r="A46" s="5">
        <v>50</v>
      </c>
      <c r="B46" s="5">
        <v>1</v>
      </c>
      <c r="C46" s="5">
        <v>0</v>
      </c>
      <c r="D46" s="5">
        <v>2</v>
      </c>
      <c r="E46" s="5">
        <v>0</v>
      </c>
      <c r="F46" s="5">
        <v>1207408.56</v>
      </c>
      <c r="G46" s="5" t="s">
        <v>183</v>
      </c>
      <c r="H46" s="5" t="s">
        <v>184</v>
      </c>
      <c r="I46" s="5"/>
      <c r="J46" s="5"/>
      <c r="K46" s="5">
        <v>212</v>
      </c>
      <c r="L46" s="5">
        <v>27</v>
      </c>
      <c r="M46" s="5">
        <v>0</v>
      </c>
      <c r="N46" s="5" t="s">
        <v>3</v>
      </c>
      <c r="O46" s="5">
        <v>2</v>
      </c>
      <c r="P46" s="5">
        <v>1243131.6399999999</v>
      </c>
    </row>
    <row r="47" spans="1:16" x14ac:dyDescent="0.2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241481.71</v>
      </c>
      <c r="G47" s="5" t="s">
        <v>185</v>
      </c>
      <c r="H47" s="5" t="s">
        <v>186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248626.33</v>
      </c>
    </row>
    <row r="48" spans="1:16" x14ac:dyDescent="0.2">
      <c r="A48" s="5">
        <v>50</v>
      </c>
      <c r="B48" s="5">
        <v>1</v>
      </c>
      <c r="C48" s="5">
        <v>0</v>
      </c>
      <c r="D48" s="5">
        <v>2</v>
      </c>
      <c r="E48" s="5">
        <v>213</v>
      </c>
      <c r="F48" s="5">
        <v>1448890.27</v>
      </c>
      <c r="G48" s="5" t="s">
        <v>187</v>
      </c>
      <c r="H48" s="5" t="s">
        <v>181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1491757.97</v>
      </c>
    </row>
    <row r="50" spans="1:27" x14ac:dyDescent="0.2">
      <c r="A50">
        <v>-1</v>
      </c>
    </row>
    <row r="53" spans="1:27" x14ac:dyDescent="0.2">
      <c r="A53" s="4">
        <v>75</v>
      </c>
      <c r="B53" s="4" t="s">
        <v>406</v>
      </c>
      <c r="C53" s="4">
        <v>2020</v>
      </c>
      <c r="D53" s="4">
        <v>0</v>
      </c>
      <c r="E53" s="4">
        <v>1</v>
      </c>
      <c r="F53" s="4"/>
      <c r="G53" s="4">
        <v>0</v>
      </c>
      <c r="H53" s="4">
        <v>1</v>
      </c>
      <c r="I53" s="4">
        <v>0</v>
      </c>
      <c r="J53" s="4">
        <v>3</v>
      </c>
      <c r="K53" s="4">
        <v>0</v>
      </c>
      <c r="L53" s="4">
        <v>0</v>
      </c>
      <c r="M53" s="4">
        <v>1</v>
      </c>
      <c r="N53" s="4">
        <v>42244845</v>
      </c>
      <c r="O53" s="4">
        <v>1</v>
      </c>
    </row>
    <row r="54" spans="1:27" x14ac:dyDescent="0.2">
      <c r="A54" s="6">
        <v>1</v>
      </c>
      <c r="B54" s="6" t="s">
        <v>407</v>
      </c>
      <c r="C54" s="6" t="s">
        <v>408</v>
      </c>
      <c r="D54" s="6">
        <v>2020</v>
      </c>
      <c r="E54" s="6">
        <v>1</v>
      </c>
      <c r="F54" s="6">
        <v>1</v>
      </c>
      <c r="G54" s="6">
        <v>1</v>
      </c>
      <c r="H54" s="6">
        <v>0</v>
      </c>
      <c r="I54" s="6">
        <v>2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 t="s">
        <v>3</v>
      </c>
      <c r="S54" s="6" t="s">
        <v>3</v>
      </c>
      <c r="T54" s="6" t="s">
        <v>3</v>
      </c>
      <c r="U54" s="6" t="s">
        <v>3</v>
      </c>
      <c r="V54" s="6" t="s">
        <v>3</v>
      </c>
      <c r="W54" s="6" t="s">
        <v>3</v>
      </c>
      <c r="X54" s="6" t="s">
        <v>3</v>
      </c>
      <c r="Y54" s="6" t="s">
        <v>3</v>
      </c>
      <c r="Z54" s="6" t="s">
        <v>3</v>
      </c>
      <c r="AA54" s="6" t="s">
        <v>3</v>
      </c>
    </row>
    <row r="55" spans="1:27" x14ac:dyDescent="0.2">
      <c r="A55" s="6">
        <v>2</v>
      </c>
      <c r="B55" s="6" t="s">
        <v>409</v>
      </c>
      <c r="C55" s="6" t="s">
        <v>410</v>
      </c>
      <c r="D55" s="6">
        <v>0</v>
      </c>
      <c r="E55" s="6">
        <v>0</v>
      </c>
    </row>
    <row r="56" spans="1:27" x14ac:dyDescent="0.2">
      <c r="A56" s="6">
        <v>2</v>
      </c>
      <c r="B56" s="6" t="s">
        <v>409</v>
      </c>
      <c r="C56" s="6" t="s">
        <v>411</v>
      </c>
      <c r="D56" s="6">
        <v>0</v>
      </c>
      <c r="E56" s="6">
        <v>0</v>
      </c>
    </row>
    <row r="57" spans="1:27" x14ac:dyDescent="0.2">
      <c r="A57" s="4">
        <v>75</v>
      </c>
      <c r="B57" s="4" t="s">
        <v>406</v>
      </c>
      <c r="C57" s="4">
        <v>2019</v>
      </c>
      <c r="D57" s="4">
        <v>0</v>
      </c>
      <c r="E57" s="4">
        <v>1</v>
      </c>
      <c r="F57" s="4"/>
      <c r="G57" s="4">
        <v>0</v>
      </c>
      <c r="H57" s="4">
        <v>1</v>
      </c>
      <c r="I57" s="4">
        <v>0</v>
      </c>
      <c r="J57" s="4">
        <v>3</v>
      </c>
      <c r="K57" s="4">
        <v>0</v>
      </c>
      <c r="L57" s="4">
        <v>0</v>
      </c>
      <c r="M57" s="4">
        <v>0</v>
      </c>
      <c r="N57" s="4">
        <v>42244862</v>
      </c>
      <c r="O57" s="4">
        <v>2</v>
      </c>
    </row>
    <row r="58" spans="1:27" x14ac:dyDescent="0.2">
      <c r="A58" s="6">
        <v>1</v>
      </c>
      <c r="B58" s="6" t="s">
        <v>407</v>
      </c>
      <c r="C58" s="6" t="s">
        <v>408</v>
      </c>
      <c r="D58" s="6">
        <v>2019</v>
      </c>
      <c r="E58" s="6">
        <v>1</v>
      </c>
      <c r="F58" s="6">
        <v>1</v>
      </c>
      <c r="G58" s="6">
        <v>1</v>
      </c>
      <c r="H58" s="6">
        <v>0</v>
      </c>
      <c r="I58" s="6">
        <v>2</v>
      </c>
      <c r="J58" s="6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 t="s">
        <v>3</v>
      </c>
      <c r="S58" s="6" t="s">
        <v>3</v>
      </c>
      <c r="T58" s="6" t="s">
        <v>3</v>
      </c>
      <c r="U58" s="6" t="s">
        <v>3</v>
      </c>
      <c r="V58" s="6" t="s">
        <v>3</v>
      </c>
      <c r="W58" s="6" t="s">
        <v>3</v>
      </c>
      <c r="X58" s="6" t="s">
        <v>3</v>
      </c>
      <c r="Y58" s="6" t="s">
        <v>3</v>
      </c>
      <c r="Z58" s="6" t="s">
        <v>3</v>
      </c>
      <c r="AA58" s="6" t="s">
        <v>3</v>
      </c>
    </row>
    <row r="59" spans="1:27" x14ac:dyDescent="0.2">
      <c r="A59" s="6">
        <v>2</v>
      </c>
      <c r="B59" s="6" t="s">
        <v>409</v>
      </c>
      <c r="C59" s="6" t="s">
        <v>412</v>
      </c>
      <c r="D59" s="6">
        <v>0</v>
      </c>
      <c r="E59" s="6">
        <v>0</v>
      </c>
    </row>
    <row r="60" spans="1:27" x14ac:dyDescent="0.2">
      <c r="A60" s="6">
        <v>2</v>
      </c>
      <c r="B60" s="6" t="s">
        <v>409</v>
      </c>
      <c r="C60" s="6" t="s">
        <v>413</v>
      </c>
      <c r="D60" s="6">
        <v>0</v>
      </c>
      <c r="E60" s="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42244862</v>
      </c>
      <c r="C1">
        <v>42250427</v>
      </c>
      <c r="D1">
        <v>35542920</v>
      </c>
      <c r="E1">
        <v>1</v>
      </c>
      <c r="F1">
        <v>1</v>
      </c>
      <c r="G1">
        <v>1</v>
      </c>
      <c r="H1">
        <v>1</v>
      </c>
      <c r="I1" t="s">
        <v>415</v>
      </c>
      <c r="J1" t="s">
        <v>3</v>
      </c>
      <c r="K1" t="s">
        <v>416</v>
      </c>
      <c r="L1">
        <v>1369</v>
      </c>
      <c r="N1">
        <v>1013</v>
      </c>
      <c r="O1" t="s">
        <v>417</v>
      </c>
      <c r="P1" t="s">
        <v>417</v>
      </c>
      <c r="Q1">
        <v>1</v>
      </c>
      <c r="W1">
        <v>0</v>
      </c>
      <c r="X1">
        <v>227266700</v>
      </c>
      <c r="Y1">
        <v>18.68</v>
      </c>
      <c r="AA1">
        <v>0</v>
      </c>
      <c r="AB1">
        <v>0</v>
      </c>
      <c r="AC1">
        <v>0</v>
      </c>
      <c r="AD1">
        <v>199.75</v>
      </c>
      <c r="AE1">
        <v>0</v>
      </c>
      <c r="AF1">
        <v>0</v>
      </c>
      <c r="AG1">
        <v>0</v>
      </c>
      <c r="AH1">
        <v>199.75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18.68</v>
      </c>
      <c r="AU1" t="s">
        <v>3</v>
      </c>
      <c r="AV1">
        <v>1</v>
      </c>
      <c r="AW1">
        <v>2</v>
      </c>
      <c r="AX1">
        <v>42250429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17.092200000000002</v>
      </c>
      <c r="CY1">
        <f>AD1</f>
        <v>199.75</v>
      </c>
      <c r="CZ1">
        <f>AH1</f>
        <v>199.75</v>
      </c>
      <c r="DA1">
        <f>AL1</f>
        <v>1</v>
      </c>
      <c r="DB1">
        <f t="shared" ref="DB1:DB12" si="0">ROUND(ROUND(AT1*CZ1,2),6)</f>
        <v>3731.33</v>
      </c>
      <c r="DC1">
        <f t="shared" ref="DC1:DC12" si="1">ROUND(ROUND(AT1*AG1,2),6)</f>
        <v>0</v>
      </c>
    </row>
    <row r="2" spans="1:107" x14ac:dyDescent="0.2">
      <c r="A2">
        <f>ROW(Source!A29)</f>
        <v>29</v>
      </c>
      <c r="B2">
        <v>42244845</v>
      </c>
      <c r="C2">
        <v>42250427</v>
      </c>
      <c r="D2">
        <v>35542920</v>
      </c>
      <c r="E2">
        <v>1</v>
      </c>
      <c r="F2">
        <v>1</v>
      </c>
      <c r="G2">
        <v>1</v>
      </c>
      <c r="H2">
        <v>1</v>
      </c>
      <c r="I2" t="s">
        <v>415</v>
      </c>
      <c r="J2" t="s">
        <v>3</v>
      </c>
      <c r="K2" t="s">
        <v>416</v>
      </c>
      <c r="L2">
        <v>1369</v>
      </c>
      <c r="N2">
        <v>1013</v>
      </c>
      <c r="O2" t="s">
        <v>417</v>
      </c>
      <c r="P2" t="s">
        <v>417</v>
      </c>
      <c r="Q2">
        <v>1</v>
      </c>
      <c r="W2">
        <v>0</v>
      </c>
      <c r="X2">
        <v>227266700</v>
      </c>
      <c r="Y2">
        <v>18.68</v>
      </c>
      <c r="AA2">
        <v>0</v>
      </c>
      <c r="AB2">
        <v>0</v>
      </c>
      <c r="AC2">
        <v>0</v>
      </c>
      <c r="AD2">
        <v>228.98</v>
      </c>
      <c r="AE2">
        <v>0</v>
      </c>
      <c r="AF2">
        <v>0</v>
      </c>
      <c r="AG2">
        <v>0</v>
      </c>
      <c r="AH2">
        <v>228.98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18.68</v>
      </c>
      <c r="AU2" t="s">
        <v>3</v>
      </c>
      <c r="AV2">
        <v>1</v>
      </c>
      <c r="AW2">
        <v>2</v>
      </c>
      <c r="AX2">
        <v>42250429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17.092200000000002</v>
      </c>
      <c r="CY2">
        <f>AD2</f>
        <v>228.98</v>
      </c>
      <c r="CZ2">
        <f>AH2</f>
        <v>228.98</v>
      </c>
      <c r="DA2">
        <f>AL2</f>
        <v>1</v>
      </c>
      <c r="DB2">
        <f t="shared" si="0"/>
        <v>4277.3500000000004</v>
      </c>
      <c r="DC2">
        <f t="shared" si="1"/>
        <v>0</v>
      </c>
    </row>
    <row r="3" spans="1:107" x14ac:dyDescent="0.2">
      <c r="A3">
        <f>ROW(Source!A30)</f>
        <v>30</v>
      </c>
      <c r="B3">
        <v>42244862</v>
      </c>
      <c r="C3">
        <v>42250430</v>
      </c>
      <c r="D3">
        <v>35543822</v>
      </c>
      <c r="E3">
        <v>1</v>
      </c>
      <c r="F3">
        <v>1</v>
      </c>
      <c r="G3">
        <v>1</v>
      </c>
      <c r="H3">
        <v>1</v>
      </c>
      <c r="I3" t="s">
        <v>418</v>
      </c>
      <c r="J3" t="s">
        <v>3</v>
      </c>
      <c r="K3" t="s">
        <v>419</v>
      </c>
      <c r="L3">
        <v>1369</v>
      </c>
      <c r="N3">
        <v>1013</v>
      </c>
      <c r="O3" t="s">
        <v>417</v>
      </c>
      <c r="P3" t="s">
        <v>417</v>
      </c>
      <c r="Q3">
        <v>1</v>
      </c>
      <c r="W3">
        <v>0</v>
      </c>
      <c r="X3">
        <v>-932636904</v>
      </c>
      <c r="Y3">
        <v>77.72</v>
      </c>
      <c r="AA3">
        <v>0</v>
      </c>
      <c r="AB3">
        <v>0</v>
      </c>
      <c r="AC3">
        <v>0</v>
      </c>
      <c r="AD3">
        <v>212.07</v>
      </c>
      <c r="AE3">
        <v>0</v>
      </c>
      <c r="AF3">
        <v>0</v>
      </c>
      <c r="AG3">
        <v>0</v>
      </c>
      <c r="AH3">
        <v>212.07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77.72</v>
      </c>
      <c r="AU3" t="s">
        <v>3</v>
      </c>
      <c r="AV3">
        <v>1</v>
      </c>
      <c r="AW3">
        <v>2</v>
      </c>
      <c r="AX3">
        <v>42250436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3.5556899999999998</v>
      </c>
      <c r="CY3">
        <f>AD3</f>
        <v>212.07</v>
      </c>
      <c r="CZ3">
        <f>AH3</f>
        <v>212.07</v>
      </c>
      <c r="DA3">
        <f>AL3</f>
        <v>1</v>
      </c>
      <c r="DB3">
        <f t="shared" si="0"/>
        <v>16482.080000000002</v>
      </c>
      <c r="DC3">
        <f t="shared" si="1"/>
        <v>0</v>
      </c>
    </row>
    <row r="4" spans="1:107" x14ac:dyDescent="0.2">
      <c r="A4">
        <f>ROW(Source!A30)</f>
        <v>30</v>
      </c>
      <c r="B4">
        <v>42244862</v>
      </c>
      <c r="C4">
        <v>42250430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23</v>
      </c>
      <c r="J4" t="s">
        <v>3</v>
      </c>
      <c r="K4" t="s">
        <v>420</v>
      </c>
      <c r="L4">
        <v>608254</v>
      </c>
      <c r="N4">
        <v>1013</v>
      </c>
      <c r="O4" t="s">
        <v>421</v>
      </c>
      <c r="P4" t="s">
        <v>421</v>
      </c>
      <c r="Q4">
        <v>1</v>
      </c>
      <c r="W4">
        <v>0</v>
      </c>
      <c r="X4">
        <v>-185737400</v>
      </c>
      <c r="Y4">
        <v>16.850000000000001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16.850000000000001</v>
      </c>
      <c r="AU4" t="s">
        <v>3</v>
      </c>
      <c r="AV4">
        <v>2</v>
      </c>
      <c r="AW4">
        <v>2</v>
      </c>
      <c r="AX4">
        <v>42250437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0.77088750000000006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ROW(Source!A30)</f>
        <v>30</v>
      </c>
      <c r="B5">
        <v>42244862</v>
      </c>
      <c r="C5">
        <v>42250430</v>
      </c>
      <c r="D5">
        <v>39026831</v>
      </c>
      <c r="E5">
        <v>1</v>
      </c>
      <c r="F5">
        <v>1</v>
      </c>
      <c r="G5">
        <v>1</v>
      </c>
      <c r="H5">
        <v>2</v>
      </c>
      <c r="I5" t="s">
        <v>422</v>
      </c>
      <c r="J5" t="s">
        <v>423</v>
      </c>
      <c r="K5" t="s">
        <v>424</v>
      </c>
      <c r="L5">
        <v>1368</v>
      </c>
      <c r="N5">
        <v>1011</v>
      </c>
      <c r="O5" t="s">
        <v>425</v>
      </c>
      <c r="P5" t="s">
        <v>425</v>
      </c>
      <c r="Q5">
        <v>1</v>
      </c>
      <c r="W5">
        <v>0</v>
      </c>
      <c r="X5">
        <v>1906800380</v>
      </c>
      <c r="Y5">
        <v>12.34</v>
      </c>
      <c r="AA5">
        <v>0</v>
      </c>
      <c r="AB5">
        <v>1118.73</v>
      </c>
      <c r="AC5">
        <v>368.42</v>
      </c>
      <c r="AD5">
        <v>0</v>
      </c>
      <c r="AE5">
        <v>0</v>
      </c>
      <c r="AF5">
        <v>125.7</v>
      </c>
      <c r="AG5">
        <v>13.5</v>
      </c>
      <c r="AH5">
        <v>0</v>
      </c>
      <c r="AI5">
        <v>1</v>
      </c>
      <c r="AJ5">
        <v>8.9</v>
      </c>
      <c r="AK5">
        <v>27.29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12.34</v>
      </c>
      <c r="AU5" t="s">
        <v>3</v>
      </c>
      <c r="AV5">
        <v>0</v>
      </c>
      <c r="AW5">
        <v>2</v>
      </c>
      <c r="AX5">
        <v>42250438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0.56455500000000003</v>
      </c>
      <c r="CY5">
        <f>AB5</f>
        <v>1118.73</v>
      </c>
      <c r="CZ5">
        <f>AF5</f>
        <v>125.7</v>
      </c>
      <c r="DA5">
        <f>AJ5</f>
        <v>8.9</v>
      </c>
      <c r="DB5">
        <f t="shared" si="0"/>
        <v>1551.14</v>
      </c>
      <c r="DC5">
        <f t="shared" si="1"/>
        <v>166.59</v>
      </c>
    </row>
    <row r="6" spans="1:107" x14ac:dyDescent="0.2">
      <c r="A6">
        <f>ROW(Source!A30)</f>
        <v>30</v>
      </c>
      <c r="B6">
        <v>42244862</v>
      </c>
      <c r="C6">
        <v>42250430</v>
      </c>
      <c r="D6">
        <v>39026936</v>
      </c>
      <c r="E6">
        <v>1</v>
      </c>
      <c r="F6">
        <v>1</v>
      </c>
      <c r="G6">
        <v>1</v>
      </c>
      <c r="H6">
        <v>2</v>
      </c>
      <c r="I6" t="s">
        <v>426</v>
      </c>
      <c r="J6" t="s">
        <v>427</v>
      </c>
      <c r="K6" t="s">
        <v>428</v>
      </c>
      <c r="L6">
        <v>1368</v>
      </c>
      <c r="N6">
        <v>1011</v>
      </c>
      <c r="O6" t="s">
        <v>425</v>
      </c>
      <c r="P6" t="s">
        <v>425</v>
      </c>
      <c r="Q6">
        <v>1</v>
      </c>
      <c r="W6">
        <v>0</v>
      </c>
      <c r="X6">
        <v>-229935220</v>
      </c>
      <c r="Y6">
        <v>4.51</v>
      </c>
      <c r="AA6">
        <v>0</v>
      </c>
      <c r="AB6">
        <v>900.91</v>
      </c>
      <c r="AC6">
        <v>368.42</v>
      </c>
      <c r="AD6">
        <v>0</v>
      </c>
      <c r="AE6">
        <v>0</v>
      </c>
      <c r="AF6">
        <v>80.010000000000005</v>
      </c>
      <c r="AG6">
        <v>13.5</v>
      </c>
      <c r="AH6">
        <v>0</v>
      </c>
      <c r="AI6">
        <v>1</v>
      </c>
      <c r="AJ6">
        <v>11.26</v>
      </c>
      <c r="AK6">
        <v>27.29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4.51</v>
      </c>
      <c r="AU6" t="s">
        <v>3</v>
      </c>
      <c r="AV6">
        <v>0</v>
      </c>
      <c r="AW6">
        <v>2</v>
      </c>
      <c r="AX6">
        <v>42250439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0.20633249999999997</v>
      </c>
      <c r="CY6">
        <f>AB6</f>
        <v>900.91</v>
      </c>
      <c r="CZ6">
        <f>AF6</f>
        <v>80.010000000000005</v>
      </c>
      <c r="DA6">
        <f>AJ6</f>
        <v>11.26</v>
      </c>
      <c r="DB6">
        <f t="shared" si="0"/>
        <v>360.85</v>
      </c>
      <c r="DC6">
        <f t="shared" si="1"/>
        <v>60.89</v>
      </c>
    </row>
    <row r="7" spans="1:107" x14ac:dyDescent="0.2">
      <c r="A7">
        <f>ROW(Source!A30)</f>
        <v>30</v>
      </c>
      <c r="B7">
        <v>42244862</v>
      </c>
      <c r="C7">
        <v>42250430</v>
      </c>
      <c r="D7">
        <v>39027056</v>
      </c>
      <c r="E7">
        <v>1</v>
      </c>
      <c r="F7">
        <v>1</v>
      </c>
      <c r="G7">
        <v>1</v>
      </c>
      <c r="H7">
        <v>2</v>
      </c>
      <c r="I7" t="s">
        <v>429</v>
      </c>
      <c r="J7" t="s">
        <v>430</v>
      </c>
      <c r="K7" t="s">
        <v>431</v>
      </c>
      <c r="L7">
        <v>1368</v>
      </c>
      <c r="N7">
        <v>1011</v>
      </c>
      <c r="O7" t="s">
        <v>425</v>
      </c>
      <c r="P7" t="s">
        <v>425</v>
      </c>
      <c r="Q7">
        <v>1</v>
      </c>
      <c r="W7">
        <v>0</v>
      </c>
      <c r="X7">
        <v>958663776</v>
      </c>
      <c r="Y7">
        <v>1.98</v>
      </c>
      <c r="AA7">
        <v>0</v>
      </c>
      <c r="AB7">
        <v>51.84</v>
      </c>
      <c r="AC7">
        <v>0</v>
      </c>
      <c r="AD7">
        <v>0</v>
      </c>
      <c r="AE7">
        <v>0</v>
      </c>
      <c r="AF7">
        <v>8</v>
      </c>
      <c r="AG7">
        <v>0</v>
      </c>
      <c r="AH7">
        <v>0</v>
      </c>
      <c r="AI7">
        <v>1</v>
      </c>
      <c r="AJ7">
        <v>6.48</v>
      </c>
      <c r="AK7">
        <v>27.29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1.98</v>
      </c>
      <c r="AU7" t="s">
        <v>3</v>
      </c>
      <c r="AV7">
        <v>0</v>
      </c>
      <c r="AW7">
        <v>2</v>
      </c>
      <c r="AX7">
        <v>42250440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9.0584999999999999E-2</v>
      </c>
      <c r="CY7">
        <f>AB7</f>
        <v>51.84</v>
      </c>
      <c r="CZ7">
        <f>AF7</f>
        <v>8</v>
      </c>
      <c r="DA7">
        <f>AJ7</f>
        <v>6.48</v>
      </c>
      <c r="DB7">
        <f t="shared" si="0"/>
        <v>15.84</v>
      </c>
      <c r="DC7">
        <f t="shared" si="1"/>
        <v>0</v>
      </c>
    </row>
    <row r="8" spans="1:107" x14ac:dyDescent="0.2">
      <c r="A8">
        <f>ROW(Source!A31)</f>
        <v>31</v>
      </c>
      <c r="B8">
        <v>42244845</v>
      </c>
      <c r="C8">
        <v>42250430</v>
      </c>
      <c r="D8">
        <v>35543822</v>
      </c>
      <c r="E8">
        <v>1</v>
      </c>
      <c r="F8">
        <v>1</v>
      </c>
      <c r="G8">
        <v>1</v>
      </c>
      <c r="H8">
        <v>1</v>
      </c>
      <c r="I8" t="s">
        <v>418</v>
      </c>
      <c r="J8" t="s">
        <v>3</v>
      </c>
      <c r="K8" t="s">
        <v>419</v>
      </c>
      <c r="L8">
        <v>1369</v>
      </c>
      <c r="N8">
        <v>1013</v>
      </c>
      <c r="O8" t="s">
        <v>417</v>
      </c>
      <c r="P8" t="s">
        <v>417</v>
      </c>
      <c r="Q8">
        <v>1</v>
      </c>
      <c r="W8">
        <v>0</v>
      </c>
      <c r="X8">
        <v>-932636904</v>
      </c>
      <c r="Y8">
        <v>77.72</v>
      </c>
      <c r="AA8">
        <v>0</v>
      </c>
      <c r="AB8">
        <v>0</v>
      </c>
      <c r="AC8">
        <v>0</v>
      </c>
      <c r="AD8">
        <v>243.1</v>
      </c>
      <c r="AE8">
        <v>0</v>
      </c>
      <c r="AF8">
        <v>0</v>
      </c>
      <c r="AG8">
        <v>0</v>
      </c>
      <c r="AH8">
        <v>243.1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77.72</v>
      </c>
      <c r="AU8" t="s">
        <v>3</v>
      </c>
      <c r="AV8">
        <v>1</v>
      </c>
      <c r="AW8">
        <v>2</v>
      </c>
      <c r="AX8">
        <v>42250436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3.5556899999999998</v>
      </c>
      <c r="CY8">
        <f>AD8</f>
        <v>243.1</v>
      </c>
      <c r="CZ8">
        <f>AH8</f>
        <v>243.1</v>
      </c>
      <c r="DA8">
        <f>AL8</f>
        <v>1</v>
      </c>
      <c r="DB8">
        <f t="shared" si="0"/>
        <v>18893.73</v>
      </c>
      <c r="DC8">
        <f t="shared" si="1"/>
        <v>0</v>
      </c>
    </row>
    <row r="9" spans="1:107" x14ac:dyDescent="0.2">
      <c r="A9">
        <f>ROW(Source!A31)</f>
        <v>31</v>
      </c>
      <c r="B9">
        <v>42244845</v>
      </c>
      <c r="C9">
        <v>42250430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23</v>
      </c>
      <c r="J9" t="s">
        <v>3</v>
      </c>
      <c r="K9" t="s">
        <v>420</v>
      </c>
      <c r="L9">
        <v>608254</v>
      </c>
      <c r="N9">
        <v>1013</v>
      </c>
      <c r="O9" t="s">
        <v>421</v>
      </c>
      <c r="P9" t="s">
        <v>421</v>
      </c>
      <c r="Q9">
        <v>1</v>
      </c>
      <c r="W9">
        <v>0</v>
      </c>
      <c r="X9">
        <v>-185737400</v>
      </c>
      <c r="Y9">
        <v>16.850000000000001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16.850000000000001</v>
      </c>
      <c r="AU9" t="s">
        <v>3</v>
      </c>
      <c r="AV9">
        <v>2</v>
      </c>
      <c r="AW9">
        <v>2</v>
      </c>
      <c r="AX9">
        <v>42250437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0.77088750000000006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</row>
    <row r="10" spans="1:107" x14ac:dyDescent="0.2">
      <c r="A10">
        <f>ROW(Source!A31)</f>
        <v>31</v>
      </c>
      <c r="B10">
        <v>42244845</v>
      </c>
      <c r="C10">
        <v>42250430</v>
      </c>
      <c r="D10">
        <v>39026831</v>
      </c>
      <c r="E10">
        <v>1</v>
      </c>
      <c r="F10">
        <v>1</v>
      </c>
      <c r="G10">
        <v>1</v>
      </c>
      <c r="H10">
        <v>2</v>
      </c>
      <c r="I10" t="s">
        <v>422</v>
      </c>
      <c r="J10" t="s">
        <v>423</v>
      </c>
      <c r="K10" t="s">
        <v>424</v>
      </c>
      <c r="L10">
        <v>1368</v>
      </c>
      <c r="N10">
        <v>1011</v>
      </c>
      <c r="O10" t="s">
        <v>425</v>
      </c>
      <c r="P10" t="s">
        <v>425</v>
      </c>
      <c r="Q10">
        <v>1</v>
      </c>
      <c r="W10">
        <v>0</v>
      </c>
      <c r="X10">
        <v>1906800380</v>
      </c>
      <c r="Y10">
        <v>12.34</v>
      </c>
      <c r="AA10">
        <v>0</v>
      </c>
      <c r="AB10">
        <v>1179.07</v>
      </c>
      <c r="AC10">
        <v>405.68</v>
      </c>
      <c r="AD10">
        <v>0</v>
      </c>
      <c r="AE10">
        <v>0</v>
      </c>
      <c r="AF10">
        <v>125.7</v>
      </c>
      <c r="AG10">
        <v>13.5</v>
      </c>
      <c r="AH10">
        <v>0</v>
      </c>
      <c r="AI10">
        <v>1</v>
      </c>
      <c r="AJ10">
        <v>9.3800000000000008</v>
      </c>
      <c r="AK10">
        <v>30.05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12.34</v>
      </c>
      <c r="AU10" t="s">
        <v>3</v>
      </c>
      <c r="AV10">
        <v>0</v>
      </c>
      <c r="AW10">
        <v>2</v>
      </c>
      <c r="AX10">
        <v>42250438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0.56455500000000003</v>
      </c>
      <c r="CY10">
        <f>AB10</f>
        <v>1179.07</v>
      </c>
      <c r="CZ10">
        <f>AF10</f>
        <v>125.7</v>
      </c>
      <c r="DA10">
        <f>AJ10</f>
        <v>9.3800000000000008</v>
      </c>
      <c r="DB10">
        <f t="shared" si="0"/>
        <v>1551.14</v>
      </c>
      <c r="DC10">
        <f t="shared" si="1"/>
        <v>166.59</v>
      </c>
    </row>
    <row r="11" spans="1:107" x14ac:dyDescent="0.2">
      <c r="A11">
        <f>ROW(Source!A31)</f>
        <v>31</v>
      </c>
      <c r="B11">
        <v>42244845</v>
      </c>
      <c r="C11">
        <v>42250430</v>
      </c>
      <c r="D11">
        <v>39026936</v>
      </c>
      <c r="E11">
        <v>1</v>
      </c>
      <c r="F11">
        <v>1</v>
      </c>
      <c r="G11">
        <v>1</v>
      </c>
      <c r="H11">
        <v>2</v>
      </c>
      <c r="I11" t="s">
        <v>426</v>
      </c>
      <c r="J11" t="s">
        <v>427</v>
      </c>
      <c r="K11" t="s">
        <v>428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W11">
        <v>0</v>
      </c>
      <c r="X11">
        <v>-229935220</v>
      </c>
      <c r="Y11">
        <v>4.51</v>
      </c>
      <c r="AA11">
        <v>0</v>
      </c>
      <c r="AB11">
        <v>956.12</v>
      </c>
      <c r="AC11">
        <v>405.68</v>
      </c>
      <c r="AD11">
        <v>0</v>
      </c>
      <c r="AE11">
        <v>0</v>
      </c>
      <c r="AF11">
        <v>80.010000000000005</v>
      </c>
      <c r="AG11">
        <v>13.5</v>
      </c>
      <c r="AH11">
        <v>0</v>
      </c>
      <c r="AI11">
        <v>1</v>
      </c>
      <c r="AJ11">
        <v>11.95</v>
      </c>
      <c r="AK11">
        <v>30.05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4.51</v>
      </c>
      <c r="AU11" t="s">
        <v>3</v>
      </c>
      <c r="AV11">
        <v>0</v>
      </c>
      <c r="AW11">
        <v>2</v>
      </c>
      <c r="AX11">
        <v>42250439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Y11*Source!I31</f>
        <v>0.20633249999999997</v>
      </c>
      <c r="CY11">
        <f>AB11</f>
        <v>956.12</v>
      </c>
      <c r="CZ11">
        <f>AF11</f>
        <v>80.010000000000005</v>
      </c>
      <c r="DA11">
        <f>AJ11</f>
        <v>11.95</v>
      </c>
      <c r="DB11">
        <f t="shared" si="0"/>
        <v>360.85</v>
      </c>
      <c r="DC11">
        <f t="shared" si="1"/>
        <v>60.89</v>
      </c>
    </row>
    <row r="12" spans="1:107" x14ac:dyDescent="0.2">
      <c r="A12">
        <f>ROW(Source!A31)</f>
        <v>31</v>
      </c>
      <c r="B12">
        <v>42244845</v>
      </c>
      <c r="C12">
        <v>42250430</v>
      </c>
      <c r="D12">
        <v>39027056</v>
      </c>
      <c r="E12">
        <v>1</v>
      </c>
      <c r="F12">
        <v>1</v>
      </c>
      <c r="G12">
        <v>1</v>
      </c>
      <c r="H12">
        <v>2</v>
      </c>
      <c r="I12" t="s">
        <v>429</v>
      </c>
      <c r="J12" t="s">
        <v>430</v>
      </c>
      <c r="K12" t="s">
        <v>431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W12">
        <v>0</v>
      </c>
      <c r="X12">
        <v>958663776</v>
      </c>
      <c r="Y12">
        <v>1.98</v>
      </c>
      <c r="AA12">
        <v>0</v>
      </c>
      <c r="AB12">
        <v>51.84</v>
      </c>
      <c r="AC12">
        <v>0</v>
      </c>
      <c r="AD12">
        <v>0</v>
      </c>
      <c r="AE12">
        <v>0</v>
      </c>
      <c r="AF12">
        <v>8</v>
      </c>
      <c r="AG12">
        <v>0</v>
      </c>
      <c r="AH12">
        <v>0</v>
      </c>
      <c r="AI12">
        <v>1</v>
      </c>
      <c r="AJ12">
        <v>6.48</v>
      </c>
      <c r="AK12">
        <v>30.05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1.98</v>
      </c>
      <c r="AU12" t="s">
        <v>3</v>
      </c>
      <c r="AV12">
        <v>0</v>
      </c>
      <c r="AW12">
        <v>2</v>
      </c>
      <c r="AX12">
        <v>42250440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Y12*Source!I31</f>
        <v>9.0584999999999999E-2</v>
      </c>
      <c r="CY12">
        <f>AB12</f>
        <v>51.84</v>
      </c>
      <c r="CZ12">
        <f>AF12</f>
        <v>8</v>
      </c>
      <c r="DA12">
        <f>AJ12</f>
        <v>6.48</v>
      </c>
      <c r="DB12">
        <f t="shared" si="0"/>
        <v>15.84</v>
      </c>
      <c r="DC12">
        <f t="shared" si="1"/>
        <v>0</v>
      </c>
    </row>
    <row r="13" spans="1:107" x14ac:dyDescent="0.2">
      <c r="A13">
        <f>ROW(Source!A32)</f>
        <v>32</v>
      </c>
      <c r="B13">
        <v>42244862</v>
      </c>
      <c r="C13">
        <v>42250441</v>
      </c>
      <c r="D13">
        <v>35540964</v>
      </c>
      <c r="E13">
        <v>1</v>
      </c>
      <c r="F13">
        <v>1</v>
      </c>
      <c r="G13">
        <v>1</v>
      </c>
      <c r="H13">
        <v>1</v>
      </c>
      <c r="I13" t="s">
        <v>432</v>
      </c>
      <c r="J13" t="s">
        <v>3</v>
      </c>
      <c r="K13" t="s">
        <v>433</v>
      </c>
      <c r="L13">
        <v>1369</v>
      </c>
      <c r="N13">
        <v>1013</v>
      </c>
      <c r="O13" t="s">
        <v>417</v>
      </c>
      <c r="P13" t="s">
        <v>417</v>
      </c>
      <c r="Q13">
        <v>1</v>
      </c>
      <c r="W13">
        <v>0</v>
      </c>
      <c r="X13">
        <v>-931037793</v>
      </c>
      <c r="Y13">
        <v>1.0349999999999999</v>
      </c>
      <c r="AA13">
        <v>0</v>
      </c>
      <c r="AB13">
        <v>0</v>
      </c>
      <c r="AC13">
        <v>0</v>
      </c>
      <c r="AD13">
        <v>223.61</v>
      </c>
      <c r="AE13">
        <v>0</v>
      </c>
      <c r="AF13">
        <v>0</v>
      </c>
      <c r="AG13">
        <v>0</v>
      </c>
      <c r="AH13">
        <v>223.61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0.9</v>
      </c>
      <c r="AU13" t="s">
        <v>34</v>
      </c>
      <c r="AV13">
        <v>1</v>
      </c>
      <c r="AW13">
        <v>2</v>
      </c>
      <c r="AX13">
        <v>42250443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4.6574999999999998</v>
      </c>
      <c r="CY13">
        <f>AD13</f>
        <v>223.61</v>
      </c>
      <c r="CZ13">
        <f>AH13</f>
        <v>223.61</v>
      </c>
      <c r="DA13">
        <f>AL13</f>
        <v>1</v>
      </c>
      <c r="DB13">
        <f>ROUND((ROUND(AT13*CZ13,2)*1.15),6)</f>
        <v>231.4375</v>
      </c>
      <c r="DC13">
        <f>ROUND((ROUND(AT13*AG13,2)*1.15),6)</f>
        <v>0</v>
      </c>
    </row>
    <row r="14" spans="1:107" x14ac:dyDescent="0.2">
      <c r="A14">
        <f>ROW(Source!A33)</f>
        <v>33</v>
      </c>
      <c r="B14">
        <v>42244845</v>
      </c>
      <c r="C14">
        <v>42250441</v>
      </c>
      <c r="D14">
        <v>35540964</v>
      </c>
      <c r="E14">
        <v>1</v>
      </c>
      <c r="F14">
        <v>1</v>
      </c>
      <c r="G14">
        <v>1</v>
      </c>
      <c r="H14">
        <v>1</v>
      </c>
      <c r="I14" t="s">
        <v>432</v>
      </c>
      <c r="J14" t="s">
        <v>3</v>
      </c>
      <c r="K14" t="s">
        <v>433</v>
      </c>
      <c r="L14">
        <v>1369</v>
      </c>
      <c r="N14">
        <v>1013</v>
      </c>
      <c r="O14" t="s">
        <v>417</v>
      </c>
      <c r="P14" t="s">
        <v>417</v>
      </c>
      <c r="Q14">
        <v>1</v>
      </c>
      <c r="W14">
        <v>0</v>
      </c>
      <c r="X14">
        <v>-931037793</v>
      </c>
      <c r="Y14">
        <v>1.0349999999999999</v>
      </c>
      <c r="AA14">
        <v>0</v>
      </c>
      <c r="AB14">
        <v>0</v>
      </c>
      <c r="AC14">
        <v>0</v>
      </c>
      <c r="AD14">
        <v>256.33</v>
      </c>
      <c r="AE14">
        <v>0</v>
      </c>
      <c r="AF14">
        <v>0</v>
      </c>
      <c r="AG14">
        <v>0</v>
      </c>
      <c r="AH14">
        <v>256.33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0.9</v>
      </c>
      <c r="AU14" t="s">
        <v>34</v>
      </c>
      <c r="AV14">
        <v>1</v>
      </c>
      <c r="AW14">
        <v>2</v>
      </c>
      <c r="AX14">
        <v>42250443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4.6574999999999998</v>
      </c>
      <c r="CY14">
        <f>AD14</f>
        <v>256.33</v>
      </c>
      <c r="CZ14">
        <f>AH14</f>
        <v>256.33</v>
      </c>
      <c r="DA14">
        <f>AL14</f>
        <v>1</v>
      </c>
      <c r="DB14">
        <f>ROUND((ROUND(AT14*CZ14,2)*1.15),6)</f>
        <v>265.30500000000001</v>
      </c>
      <c r="DC14">
        <f>ROUND((ROUND(AT14*AG14,2)*1.15),6)</f>
        <v>0</v>
      </c>
    </row>
    <row r="15" spans="1:107" x14ac:dyDescent="0.2">
      <c r="A15">
        <f>ROW(Source!A34)</f>
        <v>34</v>
      </c>
      <c r="B15">
        <v>42244862</v>
      </c>
      <c r="C15">
        <v>42250444</v>
      </c>
      <c r="D15">
        <v>35547190</v>
      </c>
      <c r="E15">
        <v>1</v>
      </c>
      <c r="F15">
        <v>1</v>
      </c>
      <c r="G15">
        <v>1</v>
      </c>
      <c r="H15">
        <v>1</v>
      </c>
      <c r="I15" t="s">
        <v>434</v>
      </c>
      <c r="J15" t="s">
        <v>3</v>
      </c>
      <c r="K15" t="s">
        <v>435</v>
      </c>
      <c r="L15">
        <v>1369</v>
      </c>
      <c r="N15">
        <v>1013</v>
      </c>
      <c r="O15" t="s">
        <v>417</v>
      </c>
      <c r="P15" t="s">
        <v>417</v>
      </c>
      <c r="Q15">
        <v>1</v>
      </c>
      <c r="W15">
        <v>0</v>
      </c>
      <c r="X15">
        <v>355262106</v>
      </c>
      <c r="Y15">
        <v>59.673499999999997</v>
      </c>
      <c r="AA15">
        <v>0</v>
      </c>
      <c r="AB15">
        <v>0</v>
      </c>
      <c r="AC15">
        <v>0</v>
      </c>
      <c r="AD15">
        <v>240.65</v>
      </c>
      <c r="AE15">
        <v>0</v>
      </c>
      <c r="AF15">
        <v>0</v>
      </c>
      <c r="AG15">
        <v>0</v>
      </c>
      <c r="AH15">
        <v>240.65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51.89</v>
      </c>
      <c r="AU15" t="s">
        <v>34</v>
      </c>
      <c r="AV15">
        <v>1</v>
      </c>
      <c r="AW15">
        <v>2</v>
      </c>
      <c r="AX15">
        <v>42250453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2.6853075</v>
      </c>
      <c r="CY15">
        <f>AD15</f>
        <v>240.65</v>
      </c>
      <c r="CZ15">
        <f>AH15</f>
        <v>240.65</v>
      </c>
      <c r="DA15">
        <f>AL15</f>
        <v>1</v>
      </c>
      <c r="DB15">
        <f>ROUND((ROUND(AT15*CZ15,2)*1.15),6)</f>
        <v>14360.4295</v>
      </c>
      <c r="DC15">
        <f>ROUND((ROUND(AT15*AG15,2)*1.15),6)</f>
        <v>0</v>
      </c>
    </row>
    <row r="16" spans="1:107" x14ac:dyDescent="0.2">
      <c r="A16">
        <f>ROW(Source!A34)</f>
        <v>34</v>
      </c>
      <c r="B16">
        <v>42244862</v>
      </c>
      <c r="C16">
        <v>42250444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23</v>
      </c>
      <c r="J16" t="s">
        <v>3</v>
      </c>
      <c r="K16" t="s">
        <v>420</v>
      </c>
      <c r="L16">
        <v>608254</v>
      </c>
      <c r="N16">
        <v>1013</v>
      </c>
      <c r="O16" t="s">
        <v>421</v>
      </c>
      <c r="P16" t="s">
        <v>421</v>
      </c>
      <c r="Q16">
        <v>1</v>
      </c>
      <c r="W16">
        <v>0</v>
      </c>
      <c r="X16">
        <v>-185737400</v>
      </c>
      <c r="Y16">
        <v>2.3375000000000004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1.87</v>
      </c>
      <c r="AU16" t="s">
        <v>33</v>
      </c>
      <c r="AV16">
        <v>2</v>
      </c>
      <c r="AW16">
        <v>2</v>
      </c>
      <c r="AX16">
        <v>42250454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0.10518750000000002</v>
      </c>
      <c r="CY16">
        <f>AD16</f>
        <v>0</v>
      </c>
      <c r="CZ16">
        <f>AH16</f>
        <v>0</v>
      </c>
      <c r="DA16">
        <f>AL16</f>
        <v>1</v>
      </c>
      <c r="DB16">
        <f>ROUND((ROUND(AT16*CZ16,2)*1.25),6)</f>
        <v>0</v>
      </c>
      <c r="DC16">
        <f>ROUND((ROUND(AT16*AG16,2)*1.25),6)</f>
        <v>0</v>
      </c>
    </row>
    <row r="17" spans="1:107" x14ac:dyDescent="0.2">
      <c r="A17">
        <f>ROW(Source!A34)</f>
        <v>34</v>
      </c>
      <c r="B17">
        <v>42244862</v>
      </c>
      <c r="C17">
        <v>42250444</v>
      </c>
      <c r="D17">
        <v>39026531</v>
      </c>
      <c r="E17">
        <v>1</v>
      </c>
      <c r="F17">
        <v>1</v>
      </c>
      <c r="G17">
        <v>1</v>
      </c>
      <c r="H17">
        <v>2</v>
      </c>
      <c r="I17" t="s">
        <v>436</v>
      </c>
      <c r="J17" t="s">
        <v>437</v>
      </c>
      <c r="K17" t="s">
        <v>438</v>
      </c>
      <c r="L17">
        <v>1368</v>
      </c>
      <c r="N17">
        <v>1011</v>
      </c>
      <c r="O17" t="s">
        <v>425</v>
      </c>
      <c r="P17" t="s">
        <v>425</v>
      </c>
      <c r="Q17">
        <v>1</v>
      </c>
      <c r="W17">
        <v>0</v>
      </c>
      <c r="X17">
        <v>1549832887</v>
      </c>
      <c r="Y17">
        <v>0.05</v>
      </c>
      <c r="AA17">
        <v>0</v>
      </c>
      <c r="AB17">
        <v>779.14</v>
      </c>
      <c r="AC17">
        <v>274.54000000000002</v>
      </c>
      <c r="AD17">
        <v>0</v>
      </c>
      <c r="AE17">
        <v>0</v>
      </c>
      <c r="AF17">
        <v>99.89</v>
      </c>
      <c r="AG17">
        <v>10.06</v>
      </c>
      <c r="AH17">
        <v>0</v>
      </c>
      <c r="AI17">
        <v>1</v>
      </c>
      <c r="AJ17">
        <v>7.8</v>
      </c>
      <c r="AK17">
        <v>27.29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0.04</v>
      </c>
      <c r="AU17" t="s">
        <v>33</v>
      </c>
      <c r="AV17">
        <v>0</v>
      </c>
      <c r="AW17">
        <v>2</v>
      </c>
      <c r="AX17">
        <v>42250455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2.2499999999999998E-3</v>
      </c>
      <c r="CY17">
        <f>AB17</f>
        <v>779.14</v>
      </c>
      <c r="CZ17">
        <f>AF17</f>
        <v>99.89</v>
      </c>
      <c r="DA17">
        <f>AJ17</f>
        <v>7.8</v>
      </c>
      <c r="DB17">
        <f>ROUND((ROUND(AT17*CZ17,2)*1.25),6)</f>
        <v>5</v>
      </c>
      <c r="DC17">
        <f>ROUND((ROUND(AT17*AG17,2)*1.25),6)</f>
        <v>0.5</v>
      </c>
    </row>
    <row r="18" spans="1:107" x14ac:dyDescent="0.2">
      <c r="A18">
        <f>ROW(Source!A34)</f>
        <v>34</v>
      </c>
      <c r="B18">
        <v>42244862</v>
      </c>
      <c r="C18">
        <v>42250444</v>
      </c>
      <c r="D18">
        <v>39026610</v>
      </c>
      <c r="E18">
        <v>1</v>
      </c>
      <c r="F18">
        <v>1</v>
      </c>
      <c r="G18">
        <v>1</v>
      </c>
      <c r="H18">
        <v>2</v>
      </c>
      <c r="I18" t="s">
        <v>439</v>
      </c>
      <c r="J18" t="s">
        <v>440</v>
      </c>
      <c r="K18" t="s">
        <v>441</v>
      </c>
      <c r="L18">
        <v>1368</v>
      </c>
      <c r="N18">
        <v>1011</v>
      </c>
      <c r="O18" t="s">
        <v>425</v>
      </c>
      <c r="P18" t="s">
        <v>425</v>
      </c>
      <c r="Q18">
        <v>1</v>
      </c>
      <c r="W18">
        <v>0</v>
      </c>
      <c r="X18">
        <v>344519037</v>
      </c>
      <c r="Y18">
        <v>0.2</v>
      </c>
      <c r="AA18">
        <v>0</v>
      </c>
      <c r="AB18">
        <v>388.56</v>
      </c>
      <c r="AC18">
        <v>368.42</v>
      </c>
      <c r="AD18">
        <v>0</v>
      </c>
      <c r="AE18">
        <v>0</v>
      </c>
      <c r="AF18">
        <v>31.26</v>
      </c>
      <c r="AG18">
        <v>13.5</v>
      </c>
      <c r="AH18">
        <v>0</v>
      </c>
      <c r="AI18">
        <v>1</v>
      </c>
      <c r="AJ18">
        <v>12.43</v>
      </c>
      <c r="AK18">
        <v>27.29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0.16</v>
      </c>
      <c r="AU18" t="s">
        <v>33</v>
      </c>
      <c r="AV18">
        <v>0</v>
      </c>
      <c r="AW18">
        <v>2</v>
      </c>
      <c r="AX18">
        <v>42250456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8.9999999999999993E-3</v>
      </c>
      <c r="CY18">
        <f>AB18</f>
        <v>388.56</v>
      </c>
      <c r="CZ18">
        <f>AF18</f>
        <v>31.26</v>
      </c>
      <c r="DA18">
        <f>AJ18</f>
        <v>12.43</v>
      </c>
      <c r="DB18">
        <f>ROUND((ROUND(AT18*CZ18,2)*1.25),6)</f>
        <v>6.25</v>
      </c>
      <c r="DC18">
        <f>ROUND((ROUND(AT18*AG18,2)*1.25),6)</f>
        <v>2.7</v>
      </c>
    </row>
    <row r="19" spans="1:107" x14ac:dyDescent="0.2">
      <c r="A19">
        <f>ROW(Source!A34)</f>
        <v>34</v>
      </c>
      <c r="B19">
        <v>42244862</v>
      </c>
      <c r="C19">
        <v>42250444</v>
      </c>
      <c r="D19">
        <v>39027208</v>
      </c>
      <c r="E19">
        <v>1</v>
      </c>
      <c r="F19">
        <v>1</v>
      </c>
      <c r="G19">
        <v>1</v>
      </c>
      <c r="H19">
        <v>2</v>
      </c>
      <c r="I19" t="s">
        <v>442</v>
      </c>
      <c r="J19" t="s">
        <v>443</v>
      </c>
      <c r="K19" t="s">
        <v>444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W19">
        <v>0</v>
      </c>
      <c r="X19">
        <v>-1709160983</v>
      </c>
      <c r="Y19">
        <v>2.0874999999999999</v>
      </c>
      <c r="AA19">
        <v>0</v>
      </c>
      <c r="AB19">
        <v>302.44</v>
      </c>
      <c r="AC19">
        <v>274.54000000000002</v>
      </c>
      <c r="AD19">
        <v>0</v>
      </c>
      <c r="AE19">
        <v>0</v>
      </c>
      <c r="AF19">
        <v>12.4</v>
      </c>
      <c r="AG19">
        <v>10.06</v>
      </c>
      <c r="AH19">
        <v>0</v>
      </c>
      <c r="AI19">
        <v>1</v>
      </c>
      <c r="AJ19">
        <v>24.39</v>
      </c>
      <c r="AK19">
        <v>27.29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1.67</v>
      </c>
      <c r="AU19" t="s">
        <v>33</v>
      </c>
      <c r="AV19">
        <v>0</v>
      </c>
      <c r="AW19">
        <v>2</v>
      </c>
      <c r="AX19">
        <v>42250457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Y19*Source!I34</f>
        <v>9.3937499999999993E-2</v>
      </c>
      <c r="CY19">
        <f>AB19</f>
        <v>302.44</v>
      </c>
      <c r="CZ19">
        <f>AF19</f>
        <v>12.4</v>
      </c>
      <c r="DA19">
        <f>AJ19</f>
        <v>24.39</v>
      </c>
      <c r="DB19">
        <f>ROUND((ROUND(AT19*CZ19,2)*1.25),6)</f>
        <v>25.887499999999999</v>
      </c>
      <c r="DC19">
        <f>ROUND((ROUND(AT19*AG19,2)*1.25),6)</f>
        <v>21</v>
      </c>
    </row>
    <row r="20" spans="1:107" x14ac:dyDescent="0.2">
      <c r="A20">
        <f>ROW(Source!A34)</f>
        <v>34</v>
      </c>
      <c r="B20">
        <v>42244862</v>
      </c>
      <c r="C20">
        <v>42250444</v>
      </c>
      <c r="D20">
        <v>38958830</v>
      </c>
      <c r="E20">
        <v>1</v>
      </c>
      <c r="F20">
        <v>1</v>
      </c>
      <c r="G20">
        <v>1</v>
      </c>
      <c r="H20">
        <v>3</v>
      </c>
      <c r="I20" t="s">
        <v>47</v>
      </c>
      <c r="J20" t="s">
        <v>50</v>
      </c>
      <c r="K20" t="s">
        <v>48</v>
      </c>
      <c r="L20">
        <v>1348</v>
      </c>
      <c r="N20">
        <v>1009</v>
      </c>
      <c r="O20" t="s">
        <v>49</v>
      </c>
      <c r="P20" t="s">
        <v>49</v>
      </c>
      <c r="Q20">
        <v>1000</v>
      </c>
      <c r="W20">
        <v>0</v>
      </c>
      <c r="X20">
        <v>1197594138</v>
      </c>
      <c r="Y20">
        <v>0.85</v>
      </c>
      <c r="AA20">
        <v>16197.89</v>
      </c>
      <c r="AB20">
        <v>0</v>
      </c>
      <c r="AC20">
        <v>0</v>
      </c>
      <c r="AD20">
        <v>0</v>
      </c>
      <c r="AE20">
        <v>7329.36</v>
      </c>
      <c r="AF20">
        <v>0</v>
      </c>
      <c r="AG20">
        <v>0</v>
      </c>
      <c r="AH20">
        <v>0</v>
      </c>
      <c r="AI20">
        <v>2.21</v>
      </c>
      <c r="AJ20">
        <v>1</v>
      </c>
      <c r="AK20">
        <v>1</v>
      </c>
      <c r="AL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 t="s">
        <v>3</v>
      </c>
      <c r="AT20">
        <v>0.85</v>
      </c>
      <c r="AU20" t="s">
        <v>3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Y20*Source!I34</f>
        <v>3.8249999999999999E-2</v>
      </c>
      <c r="CY20">
        <f>AA20</f>
        <v>16197.89</v>
      </c>
      <c r="CZ20">
        <f>AE20</f>
        <v>7329.36</v>
      </c>
      <c r="DA20">
        <f>AI20</f>
        <v>2.21</v>
      </c>
      <c r="DB20">
        <f>ROUND(ROUND(AT20*CZ20,2),6)</f>
        <v>6229.96</v>
      </c>
      <c r="DC20">
        <f>ROUND(ROUND(AT20*AG20,2),6)</f>
        <v>0</v>
      </c>
    </row>
    <row r="21" spans="1:107" x14ac:dyDescent="0.2">
      <c r="A21">
        <f>ROW(Source!A34)</f>
        <v>34</v>
      </c>
      <c r="B21">
        <v>42244862</v>
      </c>
      <c r="C21">
        <v>42250444</v>
      </c>
      <c r="D21">
        <v>38996748</v>
      </c>
      <c r="E21">
        <v>1</v>
      </c>
      <c r="F21">
        <v>1</v>
      </c>
      <c r="G21">
        <v>1</v>
      </c>
      <c r="H21">
        <v>3</v>
      </c>
      <c r="I21" t="s">
        <v>52</v>
      </c>
      <c r="J21" t="s">
        <v>54</v>
      </c>
      <c r="K21" t="s">
        <v>53</v>
      </c>
      <c r="L21">
        <v>1348</v>
      </c>
      <c r="N21">
        <v>1009</v>
      </c>
      <c r="O21" t="s">
        <v>49</v>
      </c>
      <c r="P21" t="s">
        <v>49</v>
      </c>
      <c r="Q21">
        <v>1000</v>
      </c>
      <c r="W21">
        <v>0</v>
      </c>
      <c r="X21">
        <v>-1113803170</v>
      </c>
      <c r="Y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3</v>
      </c>
      <c r="AT21">
        <v>0</v>
      </c>
      <c r="AU21" t="s">
        <v>3</v>
      </c>
      <c r="AV21">
        <v>0</v>
      </c>
      <c r="AW21">
        <v>2</v>
      </c>
      <c r="AX21">
        <v>42250459</v>
      </c>
      <c r="AY21">
        <v>1</v>
      </c>
      <c r="AZ21">
        <v>6144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0</v>
      </c>
      <c r="CY21">
        <f>AA21</f>
        <v>0</v>
      </c>
      <c r="CZ21">
        <f>AE21</f>
        <v>0</v>
      </c>
      <c r="DA21">
        <f>AI21</f>
        <v>1</v>
      </c>
      <c r="DB21">
        <f>ROUND(ROUND(AT21*CZ21,2),6)</f>
        <v>0</v>
      </c>
      <c r="DC21">
        <f>ROUND(ROUND(AT21*AG21,2),6)</f>
        <v>0</v>
      </c>
    </row>
    <row r="22" spans="1:107" x14ac:dyDescent="0.2">
      <c r="A22">
        <f>ROW(Source!A34)</f>
        <v>34</v>
      </c>
      <c r="B22">
        <v>42244862</v>
      </c>
      <c r="C22">
        <v>42250444</v>
      </c>
      <c r="D22">
        <v>39001585</v>
      </c>
      <c r="E22">
        <v>1</v>
      </c>
      <c r="F22">
        <v>1</v>
      </c>
      <c r="G22">
        <v>1</v>
      </c>
      <c r="H22">
        <v>3</v>
      </c>
      <c r="I22" t="s">
        <v>445</v>
      </c>
      <c r="J22" t="s">
        <v>446</v>
      </c>
      <c r="K22" t="s">
        <v>447</v>
      </c>
      <c r="L22">
        <v>1339</v>
      </c>
      <c r="N22">
        <v>1007</v>
      </c>
      <c r="O22" t="s">
        <v>209</v>
      </c>
      <c r="P22" t="s">
        <v>209</v>
      </c>
      <c r="Q22">
        <v>1</v>
      </c>
      <c r="W22">
        <v>0</v>
      </c>
      <c r="X22">
        <v>619799737</v>
      </c>
      <c r="Y22">
        <v>0.63</v>
      </c>
      <c r="AA22">
        <v>19.420000000000002</v>
      </c>
      <c r="AB22">
        <v>0</v>
      </c>
      <c r="AC22">
        <v>0</v>
      </c>
      <c r="AD22">
        <v>0</v>
      </c>
      <c r="AE22">
        <v>2.44</v>
      </c>
      <c r="AF22">
        <v>0</v>
      </c>
      <c r="AG22">
        <v>0</v>
      </c>
      <c r="AH22">
        <v>0</v>
      </c>
      <c r="AI22">
        <v>7.96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0.63</v>
      </c>
      <c r="AU22" t="s">
        <v>3</v>
      </c>
      <c r="AV22">
        <v>0</v>
      </c>
      <c r="AW22">
        <v>2</v>
      </c>
      <c r="AX22">
        <v>42250460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2.835E-2</v>
      </c>
      <c r="CY22">
        <f>AA22</f>
        <v>19.420000000000002</v>
      </c>
      <c r="CZ22">
        <f>AE22</f>
        <v>2.44</v>
      </c>
      <c r="DA22">
        <f>AI22</f>
        <v>7.96</v>
      </c>
      <c r="DB22">
        <f>ROUND(ROUND(AT22*CZ22,2),6)</f>
        <v>1.54</v>
      </c>
      <c r="DC22">
        <f>ROUND(ROUND(AT22*AG22,2),6)</f>
        <v>0</v>
      </c>
    </row>
    <row r="23" spans="1:107" x14ac:dyDescent="0.2">
      <c r="A23">
        <f>ROW(Source!A35)</f>
        <v>35</v>
      </c>
      <c r="B23">
        <v>42244845</v>
      </c>
      <c r="C23">
        <v>42250444</v>
      </c>
      <c r="D23">
        <v>35547190</v>
      </c>
      <c r="E23">
        <v>1</v>
      </c>
      <c r="F23">
        <v>1</v>
      </c>
      <c r="G23">
        <v>1</v>
      </c>
      <c r="H23">
        <v>1</v>
      </c>
      <c r="I23" t="s">
        <v>434</v>
      </c>
      <c r="J23" t="s">
        <v>3</v>
      </c>
      <c r="K23" t="s">
        <v>435</v>
      </c>
      <c r="L23">
        <v>1369</v>
      </c>
      <c r="N23">
        <v>1013</v>
      </c>
      <c r="O23" t="s">
        <v>417</v>
      </c>
      <c r="P23" t="s">
        <v>417</v>
      </c>
      <c r="Q23">
        <v>1</v>
      </c>
      <c r="W23">
        <v>0</v>
      </c>
      <c r="X23">
        <v>355262106</v>
      </c>
      <c r="Y23">
        <v>59.673499999999997</v>
      </c>
      <c r="AA23">
        <v>0</v>
      </c>
      <c r="AB23">
        <v>0</v>
      </c>
      <c r="AC23">
        <v>0</v>
      </c>
      <c r="AD23">
        <v>275.86</v>
      </c>
      <c r="AE23">
        <v>0</v>
      </c>
      <c r="AF23">
        <v>0</v>
      </c>
      <c r="AG23">
        <v>0</v>
      </c>
      <c r="AH23">
        <v>275.86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51.89</v>
      </c>
      <c r="AU23" t="s">
        <v>34</v>
      </c>
      <c r="AV23">
        <v>1</v>
      </c>
      <c r="AW23">
        <v>2</v>
      </c>
      <c r="AX23">
        <v>42250453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Y23*Source!I35</f>
        <v>2.6853075</v>
      </c>
      <c r="CY23">
        <f>AD23</f>
        <v>275.86</v>
      </c>
      <c r="CZ23">
        <f>AH23</f>
        <v>275.86</v>
      </c>
      <c r="DA23">
        <f>AL23</f>
        <v>1</v>
      </c>
      <c r="DB23">
        <f>ROUND((ROUND(AT23*CZ23,2)*1.15),6)</f>
        <v>16461.537</v>
      </c>
      <c r="DC23">
        <f>ROUND((ROUND(AT23*AG23,2)*1.15),6)</f>
        <v>0</v>
      </c>
    </row>
    <row r="24" spans="1:107" x14ac:dyDescent="0.2">
      <c r="A24">
        <f>ROW(Source!A35)</f>
        <v>35</v>
      </c>
      <c r="B24">
        <v>42244845</v>
      </c>
      <c r="C24">
        <v>42250444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J24" t="s">
        <v>3</v>
      </c>
      <c r="K24" t="s">
        <v>420</v>
      </c>
      <c r="L24">
        <v>608254</v>
      </c>
      <c r="N24">
        <v>1013</v>
      </c>
      <c r="O24" t="s">
        <v>421</v>
      </c>
      <c r="P24" t="s">
        <v>421</v>
      </c>
      <c r="Q24">
        <v>1</v>
      </c>
      <c r="W24">
        <v>0</v>
      </c>
      <c r="X24">
        <v>-185737400</v>
      </c>
      <c r="Y24">
        <v>2.3375000000000004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1.87</v>
      </c>
      <c r="AU24" t="s">
        <v>33</v>
      </c>
      <c r="AV24">
        <v>2</v>
      </c>
      <c r="AW24">
        <v>2</v>
      </c>
      <c r="AX24">
        <v>42250454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Y24*Source!I35</f>
        <v>0.10518750000000002</v>
      </c>
      <c r="CY24">
        <f>AD24</f>
        <v>0</v>
      </c>
      <c r="CZ24">
        <f>AH24</f>
        <v>0</v>
      </c>
      <c r="DA24">
        <f>AL24</f>
        <v>1</v>
      </c>
      <c r="DB24">
        <f>ROUND((ROUND(AT24*CZ24,2)*1.25),6)</f>
        <v>0</v>
      </c>
      <c r="DC24">
        <f>ROUND((ROUND(AT24*AG24,2)*1.25),6)</f>
        <v>0</v>
      </c>
    </row>
    <row r="25" spans="1:107" x14ac:dyDescent="0.2">
      <c r="A25">
        <f>ROW(Source!A35)</f>
        <v>35</v>
      </c>
      <c r="B25">
        <v>42244845</v>
      </c>
      <c r="C25">
        <v>42250444</v>
      </c>
      <c r="D25">
        <v>39026531</v>
      </c>
      <c r="E25">
        <v>1</v>
      </c>
      <c r="F25">
        <v>1</v>
      </c>
      <c r="G25">
        <v>1</v>
      </c>
      <c r="H25">
        <v>2</v>
      </c>
      <c r="I25" t="s">
        <v>436</v>
      </c>
      <c r="J25" t="s">
        <v>437</v>
      </c>
      <c r="K25" t="s">
        <v>438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W25">
        <v>0</v>
      </c>
      <c r="X25">
        <v>1549832887</v>
      </c>
      <c r="Y25">
        <v>0.05</v>
      </c>
      <c r="AA25">
        <v>0</v>
      </c>
      <c r="AB25">
        <v>843.07</v>
      </c>
      <c r="AC25">
        <v>302.3</v>
      </c>
      <c r="AD25">
        <v>0</v>
      </c>
      <c r="AE25">
        <v>0</v>
      </c>
      <c r="AF25">
        <v>99.89</v>
      </c>
      <c r="AG25">
        <v>10.06</v>
      </c>
      <c r="AH25">
        <v>0</v>
      </c>
      <c r="AI25">
        <v>1</v>
      </c>
      <c r="AJ25">
        <v>8.44</v>
      </c>
      <c r="AK25">
        <v>30.05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0.04</v>
      </c>
      <c r="AU25" t="s">
        <v>33</v>
      </c>
      <c r="AV25">
        <v>0</v>
      </c>
      <c r="AW25">
        <v>2</v>
      </c>
      <c r="AX25">
        <v>42250455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Y25*Source!I35</f>
        <v>2.2499999999999998E-3</v>
      </c>
      <c r="CY25">
        <f>AB25</f>
        <v>843.07</v>
      </c>
      <c r="CZ25">
        <f>AF25</f>
        <v>99.89</v>
      </c>
      <c r="DA25">
        <f>AJ25</f>
        <v>8.44</v>
      </c>
      <c r="DB25">
        <f>ROUND((ROUND(AT25*CZ25,2)*1.25),6)</f>
        <v>5</v>
      </c>
      <c r="DC25">
        <f>ROUND((ROUND(AT25*AG25,2)*1.25),6)</f>
        <v>0.5</v>
      </c>
    </row>
    <row r="26" spans="1:107" x14ac:dyDescent="0.2">
      <c r="A26">
        <f>ROW(Source!A35)</f>
        <v>35</v>
      </c>
      <c r="B26">
        <v>42244845</v>
      </c>
      <c r="C26">
        <v>42250444</v>
      </c>
      <c r="D26">
        <v>39026610</v>
      </c>
      <c r="E26">
        <v>1</v>
      </c>
      <c r="F26">
        <v>1</v>
      </c>
      <c r="G26">
        <v>1</v>
      </c>
      <c r="H26">
        <v>2</v>
      </c>
      <c r="I26" t="s">
        <v>439</v>
      </c>
      <c r="J26" t="s">
        <v>440</v>
      </c>
      <c r="K26" t="s">
        <v>441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W26">
        <v>0</v>
      </c>
      <c r="X26">
        <v>344519037</v>
      </c>
      <c r="Y26">
        <v>0.2</v>
      </c>
      <c r="AA26">
        <v>0</v>
      </c>
      <c r="AB26">
        <v>424.51</v>
      </c>
      <c r="AC26">
        <v>405.68</v>
      </c>
      <c r="AD26">
        <v>0</v>
      </c>
      <c r="AE26">
        <v>0</v>
      </c>
      <c r="AF26">
        <v>31.26</v>
      </c>
      <c r="AG26">
        <v>13.5</v>
      </c>
      <c r="AH26">
        <v>0</v>
      </c>
      <c r="AI26">
        <v>1</v>
      </c>
      <c r="AJ26">
        <v>13.58</v>
      </c>
      <c r="AK26">
        <v>30.05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0.16</v>
      </c>
      <c r="AU26" t="s">
        <v>33</v>
      </c>
      <c r="AV26">
        <v>0</v>
      </c>
      <c r="AW26">
        <v>2</v>
      </c>
      <c r="AX26">
        <v>42250456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Y26*Source!I35</f>
        <v>8.9999999999999993E-3</v>
      </c>
      <c r="CY26">
        <f>AB26</f>
        <v>424.51</v>
      </c>
      <c r="CZ26">
        <f>AF26</f>
        <v>31.26</v>
      </c>
      <c r="DA26">
        <f>AJ26</f>
        <v>13.58</v>
      </c>
      <c r="DB26">
        <f>ROUND((ROUND(AT26*CZ26,2)*1.25),6)</f>
        <v>6.25</v>
      </c>
      <c r="DC26">
        <f>ROUND((ROUND(AT26*AG26,2)*1.25),6)</f>
        <v>2.7</v>
      </c>
    </row>
    <row r="27" spans="1:107" x14ac:dyDescent="0.2">
      <c r="A27">
        <f>ROW(Source!A35)</f>
        <v>35</v>
      </c>
      <c r="B27">
        <v>42244845</v>
      </c>
      <c r="C27">
        <v>42250444</v>
      </c>
      <c r="D27">
        <v>39027208</v>
      </c>
      <c r="E27">
        <v>1</v>
      </c>
      <c r="F27">
        <v>1</v>
      </c>
      <c r="G27">
        <v>1</v>
      </c>
      <c r="H27">
        <v>2</v>
      </c>
      <c r="I27" t="s">
        <v>442</v>
      </c>
      <c r="J27" t="s">
        <v>443</v>
      </c>
      <c r="K27" t="s">
        <v>444</v>
      </c>
      <c r="L27">
        <v>1368</v>
      </c>
      <c r="N27">
        <v>1011</v>
      </c>
      <c r="O27" t="s">
        <v>425</v>
      </c>
      <c r="P27" t="s">
        <v>425</v>
      </c>
      <c r="Q27">
        <v>1</v>
      </c>
      <c r="W27">
        <v>0</v>
      </c>
      <c r="X27">
        <v>-1709160983</v>
      </c>
      <c r="Y27">
        <v>2.0874999999999999</v>
      </c>
      <c r="AA27">
        <v>0</v>
      </c>
      <c r="AB27">
        <v>331.2</v>
      </c>
      <c r="AC27">
        <v>302.3</v>
      </c>
      <c r="AD27">
        <v>0</v>
      </c>
      <c r="AE27">
        <v>0</v>
      </c>
      <c r="AF27">
        <v>12.4</v>
      </c>
      <c r="AG27">
        <v>10.06</v>
      </c>
      <c r="AH27">
        <v>0</v>
      </c>
      <c r="AI27">
        <v>1</v>
      </c>
      <c r="AJ27">
        <v>26.71</v>
      </c>
      <c r="AK27">
        <v>30.05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1.67</v>
      </c>
      <c r="AU27" t="s">
        <v>33</v>
      </c>
      <c r="AV27">
        <v>0</v>
      </c>
      <c r="AW27">
        <v>2</v>
      </c>
      <c r="AX27">
        <v>42250457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Y27*Source!I35</f>
        <v>9.3937499999999993E-2</v>
      </c>
      <c r="CY27">
        <f>AB27</f>
        <v>331.2</v>
      </c>
      <c r="CZ27">
        <f>AF27</f>
        <v>12.4</v>
      </c>
      <c r="DA27">
        <f>AJ27</f>
        <v>26.71</v>
      </c>
      <c r="DB27">
        <f>ROUND((ROUND(AT27*CZ27,2)*1.25),6)</f>
        <v>25.887499999999999</v>
      </c>
      <c r="DC27">
        <f>ROUND((ROUND(AT27*AG27,2)*1.25),6)</f>
        <v>21</v>
      </c>
    </row>
    <row r="28" spans="1:107" x14ac:dyDescent="0.2">
      <c r="A28">
        <f>ROW(Source!A35)</f>
        <v>35</v>
      </c>
      <c r="B28">
        <v>42244845</v>
      </c>
      <c r="C28">
        <v>42250444</v>
      </c>
      <c r="D28">
        <v>38958830</v>
      </c>
      <c r="E28">
        <v>1</v>
      </c>
      <c r="F28">
        <v>1</v>
      </c>
      <c r="G28">
        <v>1</v>
      </c>
      <c r="H28">
        <v>3</v>
      </c>
      <c r="I28" t="s">
        <v>47</v>
      </c>
      <c r="J28" t="s">
        <v>50</v>
      </c>
      <c r="K28" t="s">
        <v>48</v>
      </c>
      <c r="L28">
        <v>1348</v>
      </c>
      <c r="N28">
        <v>1009</v>
      </c>
      <c r="O28" t="s">
        <v>49</v>
      </c>
      <c r="P28" t="s">
        <v>49</v>
      </c>
      <c r="Q28">
        <v>1000</v>
      </c>
      <c r="W28">
        <v>0</v>
      </c>
      <c r="X28">
        <v>1197594138</v>
      </c>
      <c r="Y28">
        <v>0.85</v>
      </c>
      <c r="AA28">
        <v>17883.64</v>
      </c>
      <c r="AB28">
        <v>0</v>
      </c>
      <c r="AC28">
        <v>0</v>
      </c>
      <c r="AD28">
        <v>0</v>
      </c>
      <c r="AE28">
        <v>7329.36</v>
      </c>
      <c r="AF28">
        <v>0</v>
      </c>
      <c r="AG28">
        <v>0</v>
      </c>
      <c r="AH28">
        <v>0</v>
      </c>
      <c r="AI28">
        <v>2.44</v>
      </c>
      <c r="AJ28">
        <v>1</v>
      </c>
      <c r="AK28">
        <v>1</v>
      </c>
      <c r="AL28">
        <v>1</v>
      </c>
      <c r="AN28">
        <v>1</v>
      </c>
      <c r="AO28">
        <v>0</v>
      </c>
      <c r="AP28">
        <v>0</v>
      </c>
      <c r="AQ28">
        <v>0</v>
      </c>
      <c r="AR28">
        <v>0</v>
      </c>
      <c r="AS28" t="s">
        <v>3</v>
      </c>
      <c r="AT28">
        <v>0.85</v>
      </c>
      <c r="AU28" t="s">
        <v>3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Y28*Source!I35</f>
        <v>3.8249999999999999E-2</v>
      </c>
      <c r="CY28">
        <f>AA28</f>
        <v>17883.64</v>
      </c>
      <c r="CZ28">
        <f>AE28</f>
        <v>7329.36</v>
      </c>
      <c r="DA28">
        <f>AI28</f>
        <v>2.44</v>
      </c>
      <c r="DB28">
        <f>ROUND(ROUND(AT28*CZ28,2),6)</f>
        <v>6229.96</v>
      </c>
      <c r="DC28">
        <f>ROUND(ROUND(AT28*AG28,2),6)</f>
        <v>0</v>
      </c>
    </row>
    <row r="29" spans="1:107" x14ac:dyDescent="0.2">
      <c r="A29">
        <f>ROW(Source!A35)</f>
        <v>35</v>
      </c>
      <c r="B29">
        <v>42244845</v>
      </c>
      <c r="C29">
        <v>42250444</v>
      </c>
      <c r="D29">
        <v>38996748</v>
      </c>
      <c r="E29">
        <v>1</v>
      </c>
      <c r="F29">
        <v>1</v>
      </c>
      <c r="G29">
        <v>1</v>
      </c>
      <c r="H29">
        <v>3</v>
      </c>
      <c r="I29" t="s">
        <v>52</v>
      </c>
      <c r="J29" t="s">
        <v>54</v>
      </c>
      <c r="K29" t="s">
        <v>53</v>
      </c>
      <c r="L29">
        <v>1348</v>
      </c>
      <c r="N29">
        <v>1009</v>
      </c>
      <c r="O29" t="s">
        <v>49</v>
      </c>
      <c r="P29" t="s">
        <v>49</v>
      </c>
      <c r="Q29">
        <v>1000</v>
      </c>
      <c r="W29">
        <v>0</v>
      </c>
      <c r="X29">
        <v>-1113803170</v>
      </c>
      <c r="Y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0</v>
      </c>
      <c r="AU29" t="s">
        <v>3</v>
      </c>
      <c r="AV29">
        <v>0</v>
      </c>
      <c r="AW29">
        <v>2</v>
      </c>
      <c r="AX29">
        <v>42250459</v>
      </c>
      <c r="AY29">
        <v>1</v>
      </c>
      <c r="AZ29">
        <v>6144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Y29*Source!I35</f>
        <v>0</v>
      </c>
      <c r="CY29">
        <f>AA29</f>
        <v>0</v>
      </c>
      <c r="CZ29">
        <f>AE29</f>
        <v>0</v>
      </c>
      <c r="DA29">
        <f>AI29</f>
        <v>1</v>
      </c>
      <c r="DB29">
        <f>ROUND(ROUND(AT29*CZ29,2),6)</f>
        <v>0</v>
      </c>
      <c r="DC29">
        <f>ROUND(ROUND(AT29*AG29,2),6)</f>
        <v>0</v>
      </c>
    </row>
    <row r="30" spans="1:107" x14ac:dyDescent="0.2">
      <c r="A30">
        <f>ROW(Source!A35)</f>
        <v>35</v>
      </c>
      <c r="B30">
        <v>42244845</v>
      </c>
      <c r="C30">
        <v>42250444</v>
      </c>
      <c r="D30">
        <v>39001585</v>
      </c>
      <c r="E30">
        <v>1</v>
      </c>
      <c r="F30">
        <v>1</v>
      </c>
      <c r="G30">
        <v>1</v>
      </c>
      <c r="H30">
        <v>3</v>
      </c>
      <c r="I30" t="s">
        <v>445</v>
      </c>
      <c r="J30" t="s">
        <v>446</v>
      </c>
      <c r="K30" t="s">
        <v>447</v>
      </c>
      <c r="L30">
        <v>1339</v>
      </c>
      <c r="N30">
        <v>1007</v>
      </c>
      <c r="O30" t="s">
        <v>209</v>
      </c>
      <c r="P30" t="s">
        <v>209</v>
      </c>
      <c r="Q30">
        <v>1</v>
      </c>
      <c r="W30">
        <v>0</v>
      </c>
      <c r="X30">
        <v>619799737</v>
      </c>
      <c r="Y30">
        <v>0.63</v>
      </c>
      <c r="AA30">
        <v>21.28</v>
      </c>
      <c r="AB30">
        <v>0</v>
      </c>
      <c r="AC30">
        <v>0</v>
      </c>
      <c r="AD30">
        <v>0</v>
      </c>
      <c r="AE30">
        <v>2.44</v>
      </c>
      <c r="AF30">
        <v>0</v>
      </c>
      <c r="AG30">
        <v>0</v>
      </c>
      <c r="AH30">
        <v>0</v>
      </c>
      <c r="AI30">
        <v>8.7200000000000006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0.63</v>
      </c>
      <c r="AU30" t="s">
        <v>3</v>
      </c>
      <c r="AV30">
        <v>0</v>
      </c>
      <c r="AW30">
        <v>2</v>
      </c>
      <c r="AX30">
        <v>42250460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Y30*Source!I35</f>
        <v>2.835E-2</v>
      </c>
      <c r="CY30">
        <f>AA30</f>
        <v>21.28</v>
      </c>
      <c r="CZ30">
        <f>AE30</f>
        <v>2.44</v>
      </c>
      <c r="DA30">
        <f>AI30</f>
        <v>8.7200000000000006</v>
      </c>
      <c r="DB30">
        <f>ROUND(ROUND(AT30*CZ30,2),6)</f>
        <v>1.54</v>
      </c>
      <c r="DC30">
        <f>ROUND(ROUND(AT30*AG30,2),6)</f>
        <v>0</v>
      </c>
    </row>
    <row r="31" spans="1:107" x14ac:dyDescent="0.2">
      <c r="A31">
        <f>ROW(Source!A40)</f>
        <v>40</v>
      </c>
      <c r="B31">
        <v>42244862</v>
      </c>
      <c r="C31">
        <v>42250463</v>
      </c>
      <c r="D31">
        <v>35544110</v>
      </c>
      <c r="E31">
        <v>1</v>
      </c>
      <c r="F31">
        <v>1</v>
      </c>
      <c r="G31">
        <v>1</v>
      </c>
      <c r="H31">
        <v>1</v>
      </c>
      <c r="I31" t="s">
        <v>448</v>
      </c>
      <c r="J31" t="s">
        <v>3</v>
      </c>
      <c r="K31" t="s">
        <v>449</v>
      </c>
      <c r="L31">
        <v>1369</v>
      </c>
      <c r="N31">
        <v>1013</v>
      </c>
      <c r="O31" t="s">
        <v>417</v>
      </c>
      <c r="P31" t="s">
        <v>417</v>
      </c>
      <c r="Q31">
        <v>1</v>
      </c>
      <c r="W31">
        <v>0</v>
      </c>
      <c r="X31">
        <v>-464685602</v>
      </c>
      <c r="Y31">
        <v>24.38</v>
      </c>
      <c r="AA31">
        <v>0</v>
      </c>
      <c r="AB31">
        <v>0</v>
      </c>
      <c r="AC31">
        <v>0</v>
      </c>
      <c r="AD31">
        <v>249.3</v>
      </c>
      <c r="AE31">
        <v>0</v>
      </c>
      <c r="AF31">
        <v>0</v>
      </c>
      <c r="AG31">
        <v>0</v>
      </c>
      <c r="AH31">
        <v>249.3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21.2</v>
      </c>
      <c r="AU31" t="s">
        <v>34</v>
      </c>
      <c r="AV31">
        <v>1</v>
      </c>
      <c r="AW31">
        <v>2</v>
      </c>
      <c r="AX31">
        <v>42250474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Y31*Source!I40</f>
        <v>1.0971</v>
      </c>
      <c r="CY31">
        <f>AD31</f>
        <v>249.3</v>
      </c>
      <c r="CZ31">
        <f>AH31</f>
        <v>249.3</v>
      </c>
      <c r="DA31">
        <f>AL31</f>
        <v>1</v>
      </c>
      <c r="DB31">
        <f>ROUND((ROUND(AT31*CZ31,2)*1.15),6)</f>
        <v>6077.9340000000002</v>
      </c>
      <c r="DC31">
        <f>ROUND((ROUND(AT31*AG31,2)*1.15),6)</f>
        <v>0</v>
      </c>
    </row>
    <row r="32" spans="1:107" x14ac:dyDescent="0.2">
      <c r="A32">
        <f>ROW(Source!A40)</f>
        <v>40</v>
      </c>
      <c r="B32">
        <v>42244862</v>
      </c>
      <c r="C32">
        <v>42250463</v>
      </c>
      <c r="D32">
        <v>39027321</v>
      </c>
      <c r="E32">
        <v>1</v>
      </c>
      <c r="F32">
        <v>1</v>
      </c>
      <c r="G32">
        <v>1</v>
      </c>
      <c r="H32">
        <v>2</v>
      </c>
      <c r="I32" t="s">
        <v>450</v>
      </c>
      <c r="J32" t="s">
        <v>451</v>
      </c>
      <c r="K32" t="s">
        <v>452</v>
      </c>
      <c r="L32">
        <v>1368</v>
      </c>
      <c r="N32">
        <v>1011</v>
      </c>
      <c r="O32" t="s">
        <v>425</v>
      </c>
      <c r="P32" t="s">
        <v>425</v>
      </c>
      <c r="Q32">
        <v>1</v>
      </c>
      <c r="W32">
        <v>0</v>
      </c>
      <c r="X32">
        <v>527313756</v>
      </c>
      <c r="Y32">
        <v>2.4375</v>
      </c>
      <c r="AA32">
        <v>0</v>
      </c>
      <c r="AB32">
        <v>119.4</v>
      </c>
      <c r="AC32">
        <v>0</v>
      </c>
      <c r="AD32">
        <v>0</v>
      </c>
      <c r="AE32">
        <v>0</v>
      </c>
      <c r="AF32">
        <v>30</v>
      </c>
      <c r="AG32">
        <v>0</v>
      </c>
      <c r="AH32">
        <v>0</v>
      </c>
      <c r="AI32">
        <v>1</v>
      </c>
      <c r="AJ32">
        <v>3.98</v>
      </c>
      <c r="AK32">
        <v>27.29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1.95</v>
      </c>
      <c r="AU32" t="s">
        <v>33</v>
      </c>
      <c r="AV32">
        <v>0</v>
      </c>
      <c r="AW32">
        <v>2</v>
      </c>
      <c r="AX32">
        <v>42250475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Y32*Source!I40</f>
        <v>0.10968749999999999</v>
      </c>
      <c r="CY32">
        <f>AB32</f>
        <v>119.4</v>
      </c>
      <c r="CZ32">
        <f>AF32</f>
        <v>30</v>
      </c>
      <c r="DA32">
        <f>AJ32</f>
        <v>3.98</v>
      </c>
      <c r="DB32">
        <f>ROUND((ROUND(AT32*CZ32,2)*1.25),6)</f>
        <v>73.125</v>
      </c>
      <c r="DC32">
        <f>ROUND((ROUND(AT32*AG32,2)*1.25),6)</f>
        <v>0</v>
      </c>
    </row>
    <row r="33" spans="1:107" x14ac:dyDescent="0.2">
      <c r="A33">
        <f>ROW(Source!A40)</f>
        <v>40</v>
      </c>
      <c r="B33">
        <v>42244862</v>
      </c>
      <c r="C33">
        <v>42250463</v>
      </c>
      <c r="D33">
        <v>39029121</v>
      </c>
      <c r="E33">
        <v>1</v>
      </c>
      <c r="F33">
        <v>1</v>
      </c>
      <c r="G33">
        <v>1</v>
      </c>
      <c r="H33">
        <v>2</v>
      </c>
      <c r="I33" t="s">
        <v>453</v>
      </c>
      <c r="J33" t="s">
        <v>454</v>
      </c>
      <c r="K33" t="s">
        <v>455</v>
      </c>
      <c r="L33">
        <v>1368</v>
      </c>
      <c r="N33">
        <v>1011</v>
      </c>
      <c r="O33" t="s">
        <v>425</v>
      </c>
      <c r="P33" t="s">
        <v>425</v>
      </c>
      <c r="Q33">
        <v>1</v>
      </c>
      <c r="W33">
        <v>0</v>
      </c>
      <c r="X33">
        <v>1230759911</v>
      </c>
      <c r="Y33">
        <v>0.25</v>
      </c>
      <c r="AA33">
        <v>0</v>
      </c>
      <c r="AB33">
        <v>842.06</v>
      </c>
      <c r="AC33">
        <v>316.56</v>
      </c>
      <c r="AD33">
        <v>0</v>
      </c>
      <c r="AE33">
        <v>0</v>
      </c>
      <c r="AF33">
        <v>87.17</v>
      </c>
      <c r="AG33">
        <v>11.6</v>
      </c>
      <c r="AH33">
        <v>0</v>
      </c>
      <c r="AI33">
        <v>1</v>
      </c>
      <c r="AJ33">
        <v>9.66</v>
      </c>
      <c r="AK33">
        <v>27.29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0.2</v>
      </c>
      <c r="AU33" t="s">
        <v>33</v>
      </c>
      <c r="AV33">
        <v>0</v>
      </c>
      <c r="AW33">
        <v>2</v>
      </c>
      <c r="AX33">
        <v>42250476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Y33*Source!I40</f>
        <v>1.125E-2</v>
      </c>
      <c r="CY33">
        <f>AB33</f>
        <v>842.06</v>
      </c>
      <c r="CZ33">
        <f>AF33</f>
        <v>87.17</v>
      </c>
      <c r="DA33">
        <f>AJ33</f>
        <v>9.66</v>
      </c>
      <c r="DB33">
        <f>ROUND((ROUND(AT33*CZ33,2)*1.25),6)</f>
        <v>21.787500000000001</v>
      </c>
      <c r="DC33">
        <f>ROUND((ROUND(AT33*AG33,2)*1.25),6)</f>
        <v>2.9</v>
      </c>
    </row>
    <row r="34" spans="1:107" x14ac:dyDescent="0.2">
      <c r="A34">
        <f>ROW(Source!A40)</f>
        <v>40</v>
      </c>
      <c r="B34">
        <v>42244862</v>
      </c>
      <c r="C34">
        <v>42250463</v>
      </c>
      <c r="D34">
        <v>38957298</v>
      </c>
      <c r="E34">
        <v>1</v>
      </c>
      <c r="F34">
        <v>1</v>
      </c>
      <c r="G34">
        <v>1</v>
      </c>
      <c r="H34">
        <v>3</v>
      </c>
      <c r="I34" t="s">
        <v>456</v>
      </c>
      <c r="J34" t="s">
        <v>457</v>
      </c>
      <c r="K34" t="s">
        <v>458</v>
      </c>
      <c r="L34">
        <v>1348</v>
      </c>
      <c r="N34">
        <v>1009</v>
      </c>
      <c r="O34" t="s">
        <v>49</v>
      </c>
      <c r="P34" t="s">
        <v>49</v>
      </c>
      <c r="Q34">
        <v>1000</v>
      </c>
      <c r="W34">
        <v>0</v>
      </c>
      <c r="X34">
        <v>503556632</v>
      </c>
      <c r="Y34">
        <v>1.6E-2</v>
      </c>
      <c r="AA34">
        <v>20566.849999999999</v>
      </c>
      <c r="AB34">
        <v>0</v>
      </c>
      <c r="AC34">
        <v>0</v>
      </c>
      <c r="AD34">
        <v>0</v>
      </c>
      <c r="AE34">
        <v>1383.11</v>
      </c>
      <c r="AF34">
        <v>0</v>
      </c>
      <c r="AG34">
        <v>0</v>
      </c>
      <c r="AH34">
        <v>0</v>
      </c>
      <c r="AI34">
        <v>14.87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1.6E-2</v>
      </c>
      <c r="AU34" t="s">
        <v>3</v>
      </c>
      <c r="AV34">
        <v>0</v>
      </c>
      <c r="AW34">
        <v>2</v>
      </c>
      <c r="AX34">
        <v>42250477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Y34*Source!I40</f>
        <v>7.1999999999999994E-4</v>
      </c>
      <c r="CY34">
        <f t="shared" ref="CY34:CY40" si="2">AA34</f>
        <v>20566.849999999999</v>
      </c>
      <c r="CZ34">
        <f t="shared" ref="CZ34:CZ40" si="3">AE34</f>
        <v>1383.11</v>
      </c>
      <c r="DA34">
        <f t="shared" ref="DA34:DA40" si="4">AI34</f>
        <v>14.87</v>
      </c>
      <c r="DB34">
        <f t="shared" ref="DB34:DB40" si="5">ROUND(ROUND(AT34*CZ34,2),6)</f>
        <v>22.13</v>
      </c>
      <c r="DC34">
        <f t="shared" ref="DC34:DC40" si="6">ROUND(ROUND(AT34*AG34,2),6)</f>
        <v>0</v>
      </c>
    </row>
    <row r="35" spans="1:107" x14ac:dyDescent="0.2">
      <c r="A35">
        <f>ROW(Source!A40)</f>
        <v>40</v>
      </c>
      <c r="B35">
        <v>42244862</v>
      </c>
      <c r="C35">
        <v>42250463</v>
      </c>
      <c r="D35">
        <v>38956243</v>
      </c>
      <c r="E35">
        <v>1</v>
      </c>
      <c r="F35">
        <v>1</v>
      </c>
      <c r="G35">
        <v>1</v>
      </c>
      <c r="H35">
        <v>3</v>
      </c>
      <c r="I35" t="s">
        <v>63</v>
      </c>
      <c r="J35" t="s">
        <v>65</v>
      </c>
      <c r="K35" t="s">
        <v>64</v>
      </c>
      <c r="L35">
        <v>1348</v>
      </c>
      <c r="N35">
        <v>1009</v>
      </c>
      <c r="O35" t="s">
        <v>49</v>
      </c>
      <c r="P35" t="s">
        <v>49</v>
      </c>
      <c r="Q35">
        <v>1000</v>
      </c>
      <c r="W35">
        <v>0</v>
      </c>
      <c r="X35">
        <v>1313199458</v>
      </c>
      <c r="Y35">
        <v>2.4E-2</v>
      </c>
      <c r="AA35">
        <v>29796.75</v>
      </c>
      <c r="AB35">
        <v>0</v>
      </c>
      <c r="AC35">
        <v>0</v>
      </c>
      <c r="AD35">
        <v>0</v>
      </c>
      <c r="AE35">
        <v>2606.89</v>
      </c>
      <c r="AF35">
        <v>0</v>
      </c>
      <c r="AG35">
        <v>0</v>
      </c>
      <c r="AH35">
        <v>0</v>
      </c>
      <c r="AI35">
        <v>11.43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2.4E-2</v>
      </c>
      <c r="AU35" t="s">
        <v>3</v>
      </c>
      <c r="AV35">
        <v>0</v>
      </c>
      <c r="AW35">
        <v>2</v>
      </c>
      <c r="AX35">
        <v>42250478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Y35*Source!I40</f>
        <v>1.08E-3</v>
      </c>
      <c r="CY35">
        <f t="shared" si="2"/>
        <v>29796.75</v>
      </c>
      <c r="CZ35">
        <f t="shared" si="3"/>
        <v>2606.89</v>
      </c>
      <c r="DA35">
        <f t="shared" si="4"/>
        <v>11.43</v>
      </c>
      <c r="DB35">
        <f t="shared" si="5"/>
        <v>62.57</v>
      </c>
      <c r="DC35">
        <f t="shared" si="6"/>
        <v>0</v>
      </c>
    </row>
    <row r="36" spans="1:107" x14ac:dyDescent="0.2">
      <c r="A36">
        <f>ROW(Source!A40)</f>
        <v>40</v>
      </c>
      <c r="B36">
        <v>42244862</v>
      </c>
      <c r="C36">
        <v>42250463</v>
      </c>
      <c r="D36">
        <v>38956243</v>
      </c>
      <c r="E36">
        <v>1</v>
      </c>
      <c r="F36">
        <v>1</v>
      </c>
      <c r="G36">
        <v>1</v>
      </c>
      <c r="H36">
        <v>3</v>
      </c>
      <c r="I36" t="s">
        <v>63</v>
      </c>
      <c r="J36" t="s">
        <v>65</v>
      </c>
      <c r="K36" t="s">
        <v>64</v>
      </c>
      <c r="L36">
        <v>1348</v>
      </c>
      <c r="N36">
        <v>1009</v>
      </c>
      <c r="O36" t="s">
        <v>49</v>
      </c>
      <c r="P36" t="s">
        <v>49</v>
      </c>
      <c r="Q36">
        <v>1000</v>
      </c>
      <c r="W36">
        <v>0</v>
      </c>
      <c r="X36">
        <v>1313199458</v>
      </c>
      <c r="Y36">
        <v>-2.4E-2</v>
      </c>
      <c r="AA36">
        <v>29796.75</v>
      </c>
      <c r="AB36">
        <v>0</v>
      </c>
      <c r="AC36">
        <v>0</v>
      </c>
      <c r="AD36">
        <v>0</v>
      </c>
      <c r="AE36">
        <v>2606.89</v>
      </c>
      <c r="AF36">
        <v>0</v>
      </c>
      <c r="AG36">
        <v>0</v>
      </c>
      <c r="AH36">
        <v>0</v>
      </c>
      <c r="AI36">
        <v>11.43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3</v>
      </c>
      <c r="AT36">
        <v>-2.4E-2</v>
      </c>
      <c r="AU36" t="s">
        <v>3</v>
      </c>
      <c r="AV36">
        <v>0</v>
      </c>
      <c r="AW36">
        <v>1</v>
      </c>
      <c r="AX36">
        <v>-1</v>
      </c>
      <c r="AY36">
        <v>0</v>
      </c>
      <c r="AZ36">
        <v>0</v>
      </c>
      <c r="BA36" t="s">
        <v>3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-1.08E-3</v>
      </c>
      <c r="CY36">
        <f t="shared" si="2"/>
        <v>29796.75</v>
      </c>
      <c r="CZ36">
        <f t="shared" si="3"/>
        <v>2606.89</v>
      </c>
      <c r="DA36">
        <f t="shared" si="4"/>
        <v>11.43</v>
      </c>
      <c r="DB36">
        <f t="shared" si="5"/>
        <v>-62.57</v>
      </c>
      <c r="DC36">
        <f t="shared" si="6"/>
        <v>0</v>
      </c>
    </row>
    <row r="37" spans="1:107" x14ac:dyDescent="0.2">
      <c r="A37">
        <f>ROW(Source!A40)</f>
        <v>40</v>
      </c>
      <c r="B37">
        <v>42244862</v>
      </c>
      <c r="C37">
        <v>42250463</v>
      </c>
      <c r="D37">
        <v>38957326</v>
      </c>
      <c r="E37">
        <v>1</v>
      </c>
      <c r="F37">
        <v>1</v>
      </c>
      <c r="G37">
        <v>1</v>
      </c>
      <c r="H37">
        <v>3</v>
      </c>
      <c r="I37" t="s">
        <v>67</v>
      </c>
      <c r="J37" t="s">
        <v>69</v>
      </c>
      <c r="K37" t="s">
        <v>68</v>
      </c>
      <c r="L37">
        <v>1348</v>
      </c>
      <c r="N37">
        <v>1009</v>
      </c>
      <c r="O37" t="s">
        <v>49</v>
      </c>
      <c r="P37" t="s">
        <v>49</v>
      </c>
      <c r="Q37">
        <v>1000</v>
      </c>
      <c r="W37">
        <v>0</v>
      </c>
      <c r="X37">
        <v>-1622221180</v>
      </c>
      <c r="Y37">
        <v>0.24</v>
      </c>
      <c r="AA37">
        <v>20611.2</v>
      </c>
      <c r="AB37">
        <v>0</v>
      </c>
      <c r="AC37">
        <v>0</v>
      </c>
      <c r="AD37">
        <v>0</v>
      </c>
      <c r="AE37">
        <v>3390</v>
      </c>
      <c r="AF37">
        <v>0</v>
      </c>
      <c r="AG37">
        <v>0</v>
      </c>
      <c r="AH37">
        <v>0</v>
      </c>
      <c r="AI37">
        <v>6.08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0.24</v>
      </c>
      <c r="AU37" t="s">
        <v>3</v>
      </c>
      <c r="AV37">
        <v>0</v>
      </c>
      <c r="AW37">
        <v>2</v>
      </c>
      <c r="AX37">
        <v>42250479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1.0799999999999999E-2</v>
      </c>
      <c r="CY37">
        <f t="shared" si="2"/>
        <v>20611.2</v>
      </c>
      <c r="CZ37">
        <f t="shared" si="3"/>
        <v>3390</v>
      </c>
      <c r="DA37">
        <f t="shared" si="4"/>
        <v>6.08</v>
      </c>
      <c r="DB37">
        <f t="shared" si="5"/>
        <v>813.6</v>
      </c>
      <c r="DC37">
        <f t="shared" si="6"/>
        <v>0</v>
      </c>
    </row>
    <row r="38" spans="1:107" x14ac:dyDescent="0.2">
      <c r="A38">
        <f>ROW(Source!A40)</f>
        <v>40</v>
      </c>
      <c r="B38">
        <v>42244862</v>
      </c>
      <c r="C38">
        <v>42250463</v>
      </c>
      <c r="D38">
        <v>38957326</v>
      </c>
      <c r="E38">
        <v>1</v>
      </c>
      <c r="F38">
        <v>1</v>
      </c>
      <c r="G38">
        <v>1</v>
      </c>
      <c r="H38">
        <v>3</v>
      </c>
      <c r="I38" t="s">
        <v>67</v>
      </c>
      <c r="J38" t="s">
        <v>69</v>
      </c>
      <c r="K38" t="s">
        <v>68</v>
      </c>
      <c r="L38">
        <v>1348</v>
      </c>
      <c r="N38">
        <v>1009</v>
      </c>
      <c r="O38" t="s">
        <v>49</v>
      </c>
      <c r="P38" t="s">
        <v>49</v>
      </c>
      <c r="Q38">
        <v>1000</v>
      </c>
      <c r="W38">
        <v>0</v>
      </c>
      <c r="X38">
        <v>-1622221180</v>
      </c>
      <c r="Y38">
        <v>-0.24</v>
      </c>
      <c r="AA38">
        <v>20611.2</v>
      </c>
      <c r="AB38">
        <v>0</v>
      </c>
      <c r="AC38">
        <v>0</v>
      </c>
      <c r="AD38">
        <v>0</v>
      </c>
      <c r="AE38">
        <v>3390</v>
      </c>
      <c r="AF38">
        <v>0</v>
      </c>
      <c r="AG38">
        <v>0</v>
      </c>
      <c r="AH38">
        <v>0</v>
      </c>
      <c r="AI38">
        <v>6.08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3</v>
      </c>
      <c r="AT38">
        <v>-0.24</v>
      </c>
      <c r="AU38" t="s">
        <v>3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Y38*Source!I40</f>
        <v>-1.0799999999999999E-2</v>
      </c>
      <c r="CY38">
        <f t="shared" si="2"/>
        <v>20611.2</v>
      </c>
      <c r="CZ38">
        <f t="shared" si="3"/>
        <v>3390</v>
      </c>
      <c r="DA38">
        <f t="shared" si="4"/>
        <v>6.08</v>
      </c>
      <c r="DB38">
        <f t="shared" si="5"/>
        <v>-813.6</v>
      </c>
      <c r="DC38">
        <f t="shared" si="6"/>
        <v>0</v>
      </c>
    </row>
    <row r="39" spans="1:107" x14ac:dyDescent="0.2">
      <c r="A39">
        <f>ROW(Source!A40)</f>
        <v>40</v>
      </c>
      <c r="B39">
        <v>42244862</v>
      </c>
      <c r="C39">
        <v>42250463</v>
      </c>
      <c r="D39">
        <v>38956650</v>
      </c>
      <c r="E39">
        <v>1</v>
      </c>
      <c r="F39">
        <v>1</v>
      </c>
      <c r="G39">
        <v>1</v>
      </c>
      <c r="H39">
        <v>3</v>
      </c>
      <c r="I39" t="s">
        <v>459</v>
      </c>
      <c r="J39" t="s">
        <v>460</v>
      </c>
      <c r="K39" t="s">
        <v>461</v>
      </c>
      <c r="L39">
        <v>1346</v>
      </c>
      <c r="N39">
        <v>1009</v>
      </c>
      <c r="O39" t="s">
        <v>73</v>
      </c>
      <c r="P39" t="s">
        <v>73</v>
      </c>
      <c r="Q39">
        <v>1</v>
      </c>
      <c r="W39">
        <v>0</v>
      </c>
      <c r="X39">
        <v>644139035</v>
      </c>
      <c r="Y39">
        <v>0.1</v>
      </c>
      <c r="AA39">
        <v>45.3</v>
      </c>
      <c r="AB39">
        <v>0</v>
      </c>
      <c r="AC39">
        <v>0</v>
      </c>
      <c r="AD39">
        <v>0</v>
      </c>
      <c r="AE39">
        <v>1.81</v>
      </c>
      <c r="AF39">
        <v>0</v>
      </c>
      <c r="AG39">
        <v>0</v>
      </c>
      <c r="AH39">
        <v>0</v>
      </c>
      <c r="AI39">
        <v>25.03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0.1</v>
      </c>
      <c r="AU39" t="s">
        <v>3</v>
      </c>
      <c r="AV39">
        <v>0</v>
      </c>
      <c r="AW39">
        <v>2</v>
      </c>
      <c r="AX39">
        <v>42250480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Y39*Source!I40</f>
        <v>4.4999999999999997E-3</v>
      </c>
      <c r="CY39">
        <f t="shared" si="2"/>
        <v>45.3</v>
      </c>
      <c r="CZ39">
        <f t="shared" si="3"/>
        <v>1.81</v>
      </c>
      <c r="DA39">
        <f t="shared" si="4"/>
        <v>25.03</v>
      </c>
      <c r="DB39">
        <f t="shared" si="5"/>
        <v>0.18</v>
      </c>
      <c r="DC39">
        <f t="shared" si="6"/>
        <v>0</v>
      </c>
    </row>
    <row r="40" spans="1:107" x14ac:dyDescent="0.2">
      <c r="A40">
        <f>ROW(Source!A40)</f>
        <v>40</v>
      </c>
      <c r="B40">
        <v>42244862</v>
      </c>
      <c r="C40">
        <v>42250463</v>
      </c>
      <c r="D40">
        <v>38957349</v>
      </c>
      <c r="E40">
        <v>1</v>
      </c>
      <c r="F40">
        <v>1</v>
      </c>
      <c r="G40">
        <v>1</v>
      </c>
      <c r="H40">
        <v>3</v>
      </c>
      <c r="I40" t="s">
        <v>71</v>
      </c>
      <c r="J40" t="s">
        <v>74</v>
      </c>
      <c r="K40" t="s">
        <v>72</v>
      </c>
      <c r="L40">
        <v>1346</v>
      </c>
      <c r="N40">
        <v>1009</v>
      </c>
      <c r="O40" t="s">
        <v>73</v>
      </c>
      <c r="P40" t="s">
        <v>73</v>
      </c>
      <c r="Q40">
        <v>1</v>
      </c>
      <c r="W40">
        <v>0</v>
      </c>
      <c r="X40">
        <v>1622857882</v>
      </c>
      <c r="Y40">
        <v>480</v>
      </c>
      <c r="AA40">
        <v>136.03</v>
      </c>
      <c r="AB40">
        <v>0</v>
      </c>
      <c r="AC40">
        <v>0</v>
      </c>
      <c r="AD40">
        <v>0</v>
      </c>
      <c r="AE40">
        <v>14.41</v>
      </c>
      <c r="AF40">
        <v>0</v>
      </c>
      <c r="AG40">
        <v>0</v>
      </c>
      <c r="AH40">
        <v>0</v>
      </c>
      <c r="AI40">
        <v>9.44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3</v>
      </c>
      <c r="AT40">
        <v>480</v>
      </c>
      <c r="AU40" t="s">
        <v>3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Y40*Source!I40</f>
        <v>21.599999999999998</v>
      </c>
      <c r="CY40">
        <f t="shared" si="2"/>
        <v>136.03</v>
      </c>
      <c r="CZ40">
        <f t="shared" si="3"/>
        <v>14.41</v>
      </c>
      <c r="DA40">
        <f t="shared" si="4"/>
        <v>9.44</v>
      </c>
      <c r="DB40">
        <f t="shared" si="5"/>
        <v>6916.8</v>
      </c>
      <c r="DC40">
        <f t="shared" si="6"/>
        <v>0</v>
      </c>
    </row>
    <row r="41" spans="1:107" x14ac:dyDescent="0.2">
      <c r="A41">
        <f>ROW(Source!A41)</f>
        <v>41</v>
      </c>
      <c r="B41">
        <v>42244845</v>
      </c>
      <c r="C41">
        <v>42250463</v>
      </c>
      <c r="D41">
        <v>35544110</v>
      </c>
      <c r="E41">
        <v>1</v>
      </c>
      <c r="F41">
        <v>1</v>
      </c>
      <c r="G41">
        <v>1</v>
      </c>
      <c r="H41">
        <v>1</v>
      </c>
      <c r="I41" t="s">
        <v>448</v>
      </c>
      <c r="J41" t="s">
        <v>3</v>
      </c>
      <c r="K41" t="s">
        <v>449</v>
      </c>
      <c r="L41">
        <v>1369</v>
      </c>
      <c r="N41">
        <v>1013</v>
      </c>
      <c r="O41" t="s">
        <v>417</v>
      </c>
      <c r="P41" t="s">
        <v>417</v>
      </c>
      <c r="Q41">
        <v>1</v>
      </c>
      <c r="W41">
        <v>0</v>
      </c>
      <c r="X41">
        <v>-464685602</v>
      </c>
      <c r="Y41">
        <v>24.38</v>
      </c>
      <c r="AA41">
        <v>0</v>
      </c>
      <c r="AB41">
        <v>0</v>
      </c>
      <c r="AC41">
        <v>0</v>
      </c>
      <c r="AD41">
        <v>285.77</v>
      </c>
      <c r="AE41">
        <v>0</v>
      </c>
      <c r="AF41">
        <v>0</v>
      </c>
      <c r="AG41">
        <v>0</v>
      </c>
      <c r="AH41">
        <v>285.77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21.2</v>
      </c>
      <c r="AU41" t="s">
        <v>34</v>
      </c>
      <c r="AV41">
        <v>1</v>
      </c>
      <c r="AW41">
        <v>2</v>
      </c>
      <c r="AX41">
        <v>42250474</v>
      </c>
      <c r="AY41">
        <v>1</v>
      </c>
      <c r="AZ41">
        <v>0</v>
      </c>
      <c r="BA41">
        <v>38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Y41*Source!I41</f>
        <v>1.0971</v>
      </c>
      <c r="CY41">
        <f>AD41</f>
        <v>285.77</v>
      </c>
      <c r="CZ41">
        <f>AH41</f>
        <v>285.77</v>
      </c>
      <c r="DA41">
        <f>AL41</f>
        <v>1</v>
      </c>
      <c r="DB41">
        <f>ROUND((ROUND(AT41*CZ41,2)*1.15),6)</f>
        <v>6967.0680000000002</v>
      </c>
      <c r="DC41">
        <f>ROUND((ROUND(AT41*AG41,2)*1.15),6)</f>
        <v>0</v>
      </c>
    </row>
    <row r="42" spans="1:107" x14ac:dyDescent="0.2">
      <c r="A42">
        <f>ROW(Source!A41)</f>
        <v>41</v>
      </c>
      <c r="B42">
        <v>42244845</v>
      </c>
      <c r="C42">
        <v>42250463</v>
      </c>
      <c r="D42">
        <v>39027321</v>
      </c>
      <c r="E42">
        <v>1</v>
      </c>
      <c r="F42">
        <v>1</v>
      </c>
      <c r="G42">
        <v>1</v>
      </c>
      <c r="H42">
        <v>2</v>
      </c>
      <c r="I42" t="s">
        <v>450</v>
      </c>
      <c r="J42" t="s">
        <v>451</v>
      </c>
      <c r="K42" t="s">
        <v>452</v>
      </c>
      <c r="L42">
        <v>1368</v>
      </c>
      <c r="N42">
        <v>1011</v>
      </c>
      <c r="O42" t="s">
        <v>425</v>
      </c>
      <c r="P42" t="s">
        <v>425</v>
      </c>
      <c r="Q42">
        <v>1</v>
      </c>
      <c r="W42">
        <v>0</v>
      </c>
      <c r="X42">
        <v>527313756</v>
      </c>
      <c r="Y42">
        <v>2.4375</v>
      </c>
      <c r="AA42">
        <v>0</v>
      </c>
      <c r="AB42">
        <v>122.1</v>
      </c>
      <c r="AC42">
        <v>0</v>
      </c>
      <c r="AD42">
        <v>0</v>
      </c>
      <c r="AE42">
        <v>0</v>
      </c>
      <c r="AF42">
        <v>30</v>
      </c>
      <c r="AG42">
        <v>0</v>
      </c>
      <c r="AH42">
        <v>0</v>
      </c>
      <c r="AI42">
        <v>1</v>
      </c>
      <c r="AJ42">
        <v>4.07</v>
      </c>
      <c r="AK42">
        <v>30.05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1.95</v>
      </c>
      <c r="AU42" t="s">
        <v>33</v>
      </c>
      <c r="AV42">
        <v>0</v>
      </c>
      <c r="AW42">
        <v>2</v>
      </c>
      <c r="AX42">
        <v>42250475</v>
      </c>
      <c r="AY42">
        <v>1</v>
      </c>
      <c r="AZ42">
        <v>0</v>
      </c>
      <c r="BA42">
        <v>39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Y42*Source!I41</f>
        <v>0.10968749999999999</v>
      </c>
      <c r="CY42">
        <f>AB42</f>
        <v>122.1</v>
      </c>
      <c r="CZ42">
        <f>AF42</f>
        <v>30</v>
      </c>
      <c r="DA42">
        <f>AJ42</f>
        <v>4.07</v>
      </c>
      <c r="DB42">
        <f>ROUND((ROUND(AT42*CZ42,2)*1.25),6)</f>
        <v>73.125</v>
      </c>
      <c r="DC42">
        <f>ROUND((ROUND(AT42*AG42,2)*1.25),6)</f>
        <v>0</v>
      </c>
    </row>
    <row r="43" spans="1:107" x14ac:dyDescent="0.2">
      <c r="A43">
        <f>ROW(Source!A41)</f>
        <v>41</v>
      </c>
      <c r="B43">
        <v>42244845</v>
      </c>
      <c r="C43">
        <v>42250463</v>
      </c>
      <c r="D43">
        <v>39029121</v>
      </c>
      <c r="E43">
        <v>1</v>
      </c>
      <c r="F43">
        <v>1</v>
      </c>
      <c r="G43">
        <v>1</v>
      </c>
      <c r="H43">
        <v>2</v>
      </c>
      <c r="I43" t="s">
        <v>453</v>
      </c>
      <c r="J43" t="s">
        <v>454</v>
      </c>
      <c r="K43" t="s">
        <v>455</v>
      </c>
      <c r="L43">
        <v>1368</v>
      </c>
      <c r="N43">
        <v>1011</v>
      </c>
      <c r="O43" t="s">
        <v>425</v>
      </c>
      <c r="P43" t="s">
        <v>425</v>
      </c>
      <c r="Q43">
        <v>1</v>
      </c>
      <c r="W43">
        <v>0</v>
      </c>
      <c r="X43">
        <v>1230759911</v>
      </c>
      <c r="Y43">
        <v>0.25</v>
      </c>
      <c r="AA43">
        <v>0</v>
      </c>
      <c r="AB43">
        <v>887.39</v>
      </c>
      <c r="AC43">
        <v>348.58</v>
      </c>
      <c r="AD43">
        <v>0</v>
      </c>
      <c r="AE43">
        <v>0</v>
      </c>
      <c r="AF43">
        <v>87.17</v>
      </c>
      <c r="AG43">
        <v>11.6</v>
      </c>
      <c r="AH43">
        <v>0</v>
      </c>
      <c r="AI43">
        <v>1</v>
      </c>
      <c r="AJ43">
        <v>10.18</v>
      </c>
      <c r="AK43">
        <v>30.05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0.2</v>
      </c>
      <c r="AU43" t="s">
        <v>33</v>
      </c>
      <c r="AV43">
        <v>0</v>
      </c>
      <c r="AW43">
        <v>2</v>
      </c>
      <c r="AX43">
        <v>42250476</v>
      </c>
      <c r="AY43">
        <v>1</v>
      </c>
      <c r="AZ43">
        <v>0</v>
      </c>
      <c r="BA43">
        <v>40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1.125E-2</v>
      </c>
      <c r="CY43">
        <f>AB43</f>
        <v>887.39</v>
      </c>
      <c r="CZ43">
        <f>AF43</f>
        <v>87.17</v>
      </c>
      <c r="DA43">
        <f>AJ43</f>
        <v>10.18</v>
      </c>
      <c r="DB43">
        <f>ROUND((ROUND(AT43*CZ43,2)*1.25),6)</f>
        <v>21.787500000000001</v>
      </c>
      <c r="DC43">
        <f>ROUND((ROUND(AT43*AG43,2)*1.25),6)</f>
        <v>2.9</v>
      </c>
    </row>
    <row r="44" spans="1:107" x14ac:dyDescent="0.2">
      <c r="A44">
        <f>ROW(Source!A41)</f>
        <v>41</v>
      </c>
      <c r="B44">
        <v>42244845</v>
      </c>
      <c r="C44">
        <v>42250463</v>
      </c>
      <c r="D44">
        <v>38957298</v>
      </c>
      <c r="E44">
        <v>1</v>
      </c>
      <c r="F44">
        <v>1</v>
      </c>
      <c r="G44">
        <v>1</v>
      </c>
      <c r="H44">
        <v>3</v>
      </c>
      <c r="I44" t="s">
        <v>456</v>
      </c>
      <c r="J44" t="s">
        <v>457</v>
      </c>
      <c r="K44" t="s">
        <v>458</v>
      </c>
      <c r="L44">
        <v>1348</v>
      </c>
      <c r="N44">
        <v>1009</v>
      </c>
      <c r="O44" t="s">
        <v>49</v>
      </c>
      <c r="P44" t="s">
        <v>49</v>
      </c>
      <c r="Q44">
        <v>1000</v>
      </c>
      <c r="W44">
        <v>0</v>
      </c>
      <c r="X44">
        <v>503556632</v>
      </c>
      <c r="Y44">
        <v>1.6E-2</v>
      </c>
      <c r="AA44">
        <v>21355.22</v>
      </c>
      <c r="AB44">
        <v>0</v>
      </c>
      <c r="AC44">
        <v>0</v>
      </c>
      <c r="AD44">
        <v>0</v>
      </c>
      <c r="AE44">
        <v>1383.11</v>
      </c>
      <c r="AF44">
        <v>0</v>
      </c>
      <c r="AG44">
        <v>0</v>
      </c>
      <c r="AH44">
        <v>0</v>
      </c>
      <c r="AI44">
        <v>15.44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1.6E-2</v>
      </c>
      <c r="AU44" t="s">
        <v>3</v>
      </c>
      <c r="AV44">
        <v>0</v>
      </c>
      <c r="AW44">
        <v>2</v>
      </c>
      <c r="AX44">
        <v>42250477</v>
      </c>
      <c r="AY44">
        <v>1</v>
      </c>
      <c r="AZ44">
        <v>0</v>
      </c>
      <c r="BA44">
        <v>41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7.1999999999999994E-4</v>
      </c>
      <c r="CY44">
        <f t="shared" ref="CY44:CY50" si="7">AA44</f>
        <v>21355.22</v>
      </c>
      <c r="CZ44">
        <f t="shared" ref="CZ44:CZ50" si="8">AE44</f>
        <v>1383.11</v>
      </c>
      <c r="DA44">
        <f t="shared" ref="DA44:DA50" si="9">AI44</f>
        <v>15.44</v>
      </c>
      <c r="DB44">
        <f t="shared" ref="DB44:DB50" si="10">ROUND(ROUND(AT44*CZ44,2),6)</f>
        <v>22.13</v>
      </c>
      <c r="DC44">
        <f t="shared" ref="DC44:DC50" si="11">ROUND(ROUND(AT44*AG44,2),6)</f>
        <v>0</v>
      </c>
    </row>
    <row r="45" spans="1:107" x14ac:dyDescent="0.2">
      <c r="A45">
        <f>ROW(Source!A41)</f>
        <v>41</v>
      </c>
      <c r="B45">
        <v>42244845</v>
      </c>
      <c r="C45">
        <v>42250463</v>
      </c>
      <c r="D45">
        <v>38956243</v>
      </c>
      <c r="E45">
        <v>1</v>
      </c>
      <c r="F45">
        <v>1</v>
      </c>
      <c r="G45">
        <v>1</v>
      </c>
      <c r="H45">
        <v>3</v>
      </c>
      <c r="I45" t="s">
        <v>63</v>
      </c>
      <c r="J45" t="s">
        <v>65</v>
      </c>
      <c r="K45" t="s">
        <v>64</v>
      </c>
      <c r="L45">
        <v>1348</v>
      </c>
      <c r="N45">
        <v>1009</v>
      </c>
      <c r="O45" t="s">
        <v>49</v>
      </c>
      <c r="P45" t="s">
        <v>49</v>
      </c>
      <c r="Q45">
        <v>1000</v>
      </c>
      <c r="W45">
        <v>0</v>
      </c>
      <c r="X45">
        <v>1313199458</v>
      </c>
      <c r="Y45">
        <v>2.4E-2</v>
      </c>
      <c r="AA45">
        <v>33785.29</v>
      </c>
      <c r="AB45">
        <v>0</v>
      </c>
      <c r="AC45">
        <v>0</v>
      </c>
      <c r="AD45">
        <v>0</v>
      </c>
      <c r="AE45">
        <v>2606.89</v>
      </c>
      <c r="AF45">
        <v>0</v>
      </c>
      <c r="AG45">
        <v>0</v>
      </c>
      <c r="AH45">
        <v>0</v>
      </c>
      <c r="AI45">
        <v>12.96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2.4E-2</v>
      </c>
      <c r="AU45" t="s">
        <v>3</v>
      </c>
      <c r="AV45">
        <v>0</v>
      </c>
      <c r="AW45">
        <v>2</v>
      </c>
      <c r="AX45">
        <v>42250478</v>
      </c>
      <c r="AY45">
        <v>1</v>
      </c>
      <c r="AZ45">
        <v>0</v>
      </c>
      <c r="BA45">
        <v>42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1.08E-3</v>
      </c>
      <c r="CY45">
        <f t="shared" si="7"/>
        <v>33785.29</v>
      </c>
      <c r="CZ45">
        <f t="shared" si="8"/>
        <v>2606.89</v>
      </c>
      <c r="DA45">
        <f t="shared" si="9"/>
        <v>12.96</v>
      </c>
      <c r="DB45">
        <f t="shared" si="10"/>
        <v>62.57</v>
      </c>
      <c r="DC45">
        <f t="shared" si="11"/>
        <v>0</v>
      </c>
    </row>
    <row r="46" spans="1:107" x14ac:dyDescent="0.2">
      <c r="A46">
        <f>ROW(Source!A41)</f>
        <v>41</v>
      </c>
      <c r="B46">
        <v>42244845</v>
      </c>
      <c r="C46">
        <v>42250463</v>
      </c>
      <c r="D46">
        <v>38956243</v>
      </c>
      <c r="E46">
        <v>1</v>
      </c>
      <c r="F46">
        <v>1</v>
      </c>
      <c r="G46">
        <v>1</v>
      </c>
      <c r="H46">
        <v>3</v>
      </c>
      <c r="I46" t="s">
        <v>63</v>
      </c>
      <c r="J46" t="s">
        <v>65</v>
      </c>
      <c r="K46" t="s">
        <v>64</v>
      </c>
      <c r="L46">
        <v>1348</v>
      </c>
      <c r="N46">
        <v>1009</v>
      </c>
      <c r="O46" t="s">
        <v>49</v>
      </c>
      <c r="P46" t="s">
        <v>49</v>
      </c>
      <c r="Q46">
        <v>1000</v>
      </c>
      <c r="W46">
        <v>0</v>
      </c>
      <c r="X46">
        <v>1313199458</v>
      </c>
      <c r="Y46">
        <v>-2.4E-2</v>
      </c>
      <c r="AA46">
        <v>33785.29</v>
      </c>
      <c r="AB46">
        <v>0</v>
      </c>
      <c r="AC46">
        <v>0</v>
      </c>
      <c r="AD46">
        <v>0</v>
      </c>
      <c r="AE46">
        <v>2606.89</v>
      </c>
      <c r="AF46">
        <v>0</v>
      </c>
      <c r="AG46">
        <v>0</v>
      </c>
      <c r="AH46">
        <v>0</v>
      </c>
      <c r="AI46">
        <v>12.96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3</v>
      </c>
      <c r="AT46">
        <v>-2.4E-2</v>
      </c>
      <c r="AU46" t="s">
        <v>3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-1.08E-3</v>
      </c>
      <c r="CY46">
        <f t="shared" si="7"/>
        <v>33785.29</v>
      </c>
      <c r="CZ46">
        <f t="shared" si="8"/>
        <v>2606.89</v>
      </c>
      <c r="DA46">
        <f t="shared" si="9"/>
        <v>12.96</v>
      </c>
      <c r="DB46">
        <f t="shared" si="10"/>
        <v>-62.57</v>
      </c>
      <c r="DC46">
        <f t="shared" si="11"/>
        <v>0</v>
      </c>
    </row>
    <row r="47" spans="1:107" x14ac:dyDescent="0.2">
      <c r="A47">
        <f>ROW(Source!A41)</f>
        <v>41</v>
      </c>
      <c r="B47">
        <v>42244845</v>
      </c>
      <c r="C47">
        <v>42250463</v>
      </c>
      <c r="D47">
        <v>38957326</v>
      </c>
      <c r="E47">
        <v>1</v>
      </c>
      <c r="F47">
        <v>1</v>
      </c>
      <c r="G47">
        <v>1</v>
      </c>
      <c r="H47">
        <v>3</v>
      </c>
      <c r="I47" t="s">
        <v>67</v>
      </c>
      <c r="J47" t="s">
        <v>69</v>
      </c>
      <c r="K47" t="s">
        <v>68</v>
      </c>
      <c r="L47">
        <v>1348</v>
      </c>
      <c r="N47">
        <v>1009</v>
      </c>
      <c r="O47" t="s">
        <v>49</v>
      </c>
      <c r="P47" t="s">
        <v>49</v>
      </c>
      <c r="Q47">
        <v>1000</v>
      </c>
      <c r="W47">
        <v>0</v>
      </c>
      <c r="X47">
        <v>-1622221180</v>
      </c>
      <c r="Y47">
        <v>0.24</v>
      </c>
      <c r="AA47">
        <v>21085.8</v>
      </c>
      <c r="AB47">
        <v>0</v>
      </c>
      <c r="AC47">
        <v>0</v>
      </c>
      <c r="AD47">
        <v>0</v>
      </c>
      <c r="AE47">
        <v>3390</v>
      </c>
      <c r="AF47">
        <v>0</v>
      </c>
      <c r="AG47">
        <v>0</v>
      </c>
      <c r="AH47">
        <v>0</v>
      </c>
      <c r="AI47">
        <v>6.22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0.24</v>
      </c>
      <c r="AU47" t="s">
        <v>3</v>
      </c>
      <c r="AV47">
        <v>0</v>
      </c>
      <c r="AW47">
        <v>2</v>
      </c>
      <c r="AX47">
        <v>42250479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1.0799999999999999E-2</v>
      </c>
      <c r="CY47">
        <f t="shared" si="7"/>
        <v>21085.8</v>
      </c>
      <c r="CZ47">
        <f t="shared" si="8"/>
        <v>3390</v>
      </c>
      <c r="DA47">
        <f t="shared" si="9"/>
        <v>6.22</v>
      </c>
      <c r="DB47">
        <f t="shared" si="10"/>
        <v>813.6</v>
      </c>
      <c r="DC47">
        <f t="shared" si="11"/>
        <v>0</v>
      </c>
    </row>
    <row r="48" spans="1:107" x14ac:dyDescent="0.2">
      <c r="A48">
        <f>ROW(Source!A41)</f>
        <v>41</v>
      </c>
      <c r="B48">
        <v>42244845</v>
      </c>
      <c r="C48">
        <v>42250463</v>
      </c>
      <c r="D48">
        <v>38957326</v>
      </c>
      <c r="E48">
        <v>1</v>
      </c>
      <c r="F48">
        <v>1</v>
      </c>
      <c r="G48">
        <v>1</v>
      </c>
      <c r="H48">
        <v>3</v>
      </c>
      <c r="I48" t="s">
        <v>67</v>
      </c>
      <c r="J48" t="s">
        <v>69</v>
      </c>
      <c r="K48" t="s">
        <v>68</v>
      </c>
      <c r="L48">
        <v>1348</v>
      </c>
      <c r="N48">
        <v>1009</v>
      </c>
      <c r="O48" t="s">
        <v>49</v>
      </c>
      <c r="P48" t="s">
        <v>49</v>
      </c>
      <c r="Q48">
        <v>1000</v>
      </c>
      <c r="W48">
        <v>0</v>
      </c>
      <c r="X48">
        <v>-1622221180</v>
      </c>
      <c r="Y48">
        <v>-0.24</v>
      </c>
      <c r="AA48">
        <v>21085.8</v>
      </c>
      <c r="AB48">
        <v>0</v>
      </c>
      <c r="AC48">
        <v>0</v>
      </c>
      <c r="AD48">
        <v>0</v>
      </c>
      <c r="AE48">
        <v>3390</v>
      </c>
      <c r="AF48">
        <v>0</v>
      </c>
      <c r="AG48">
        <v>0</v>
      </c>
      <c r="AH48">
        <v>0</v>
      </c>
      <c r="AI48">
        <v>6.22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3</v>
      </c>
      <c r="AT48">
        <v>-0.24</v>
      </c>
      <c r="AU48" t="s">
        <v>3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-1.0799999999999999E-2</v>
      </c>
      <c r="CY48">
        <f t="shared" si="7"/>
        <v>21085.8</v>
      </c>
      <c r="CZ48">
        <f t="shared" si="8"/>
        <v>3390</v>
      </c>
      <c r="DA48">
        <f t="shared" si="9"/>
        <v>6.22</v>
      </c>
      <c r="DB48">
        <f t="shared" si="10"/>
        <v>-813.6</v>
      </c>
      <c r="DC48">
        <f t="shared" si="11"/>
        <v>0</v>
      </c>
    </row>
    <row r="49" spans="1:107" x14ac:dyDescent="0.2">
      <c r="A49">
        <f>ROW(Source!A41)</f>
        <v>41</v>
      </c>
      <c r="B49">
        <v>42244845</v>
      </c>
      <c r="C49">
        <v>42250463</v>
      </c>
      <c r="D49">
        <v>38956650</v>
      </c>
      <c r="E49">
        <v>1</v>
      </c>
      <c r="F49">
        <v>1</v>
      </c>
      <c r="G49">
        <v>1</v>
      </c>
      <c r="H49">
        <v>3</v>
      </c>
      <c r="I49" t="s">
        <v>459</v>
      </c>
      <c r="J49" t="s">
        <v>460</v>
      </c>
      <c r="K49" t="s">
        <v>461</v>
      </c>
      <c r="L49">
        <v>1346</v>
      </c>
      <c r="N49">
        <v>1009</v>
      </c>
      <c r="O49" t="s">
        <v>73</v>
      </c>
      <c r="P49" t="s">
        <v>73</v>
      </c>
      <c r="Q49">
        <v>1</v>
      </c>
      <c r="W49">
        <v>0</v>
      </c>
      <c r="X49">
        <v>644139035</v>
      </c>
      <c r="Y49">
        <v>0.1</v>
      </c>
      <c r="AA49">
        <v>46.59</v>
      </c>
      <c r="AB49">
        <v>0</v>
      </c>
      <c r="AC49">
        <v>0</v>
      </c>
      <c r="AD49">
        <v>0</v>
      </c>
      <c r="AE49">
        <v>1.81</v>
      </c>
      <c r="AF49">
        <v>0</v>
      </c>
      <c r="AG49">
        <v>0</v>
      </c>
      <c r="AH49">
        <v>0</v>
      </c>
      <c r="AI49">
        <v>25.74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0.1</v>
      </c>
      <c r="AU49" t="s">
        <v>3</v>
      </c>
      <c r="AV49">
        <v>0</v>
      </c>
      <c r="AW49">
        <v>2</v>
      </c>
      <c r="AX49">
        <v>42250480</v>
      </c>
      <c r="AY49">
        <v>1</v>
      </c>
      <c r="AZ49">
        <v>0</v>
      </c>
      <c r="BA49">
        <v>44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4.4999999999999997E-3</v>
      </c>
      <c r="CY49">
        <f t="shared" si="7"/>
        <v>46.59</v>
      </c>
      <c r="CZ49">
        <f t="shared" si="8"/>
        <v>1.81</v>
      </c>
      <c r="DA49">
        <f t="shared" si="9"/>
        <v>25.74</v>
      </c>
      <c r="DB49">
        <f t="shared" si="10"/>
        <v>0.18</v>
      </c>
      <c r="DC49">
        <f t="shared" si="11"/>
        <v>0</v>
      </c>
    </row>
    <row r="50" spans="1:107" x14ac:dyDescent="0.2">
      <c r="A50">
        <f>ROW(Source!A41)</f>
        <v>41</v>
      </c>
      <c r="B50">
        <v>42244845</v>
      </c>
      <c r="C50">
        <v>42250463</v>
      </c>
      <c r="D50">
        <v>38957349</v>
      </c>
      <c r="E50">
        <v>1</v>
      </c>
      <c r="F50">
        <v>1</v>
      </c>
      <c r="G50">
        <v>1</v>
      </c>
      <c r="H50">
        <v>3</v>
      </c>
      <c r="I50" t="s">
        <v>71</v>
      </c>
      <c r="J50" t="s">
        <v>74</v>
      </c>
      <c r="K50" t="s">
        <v>72</v>
      </c>
      <c r="L50">
        <v>1346</v>
      </c>
      <c r="N50">
        <v>1009</v>
      </c>
      <c r="O50" t="s">
        <v>73</v>
      </c>
      <c r="P50" t="s">
        <v>73</v>
      </c>
      <c r="Q50">
        <v>1</v>
      </c>
      <c r="W50">
        <v>0</v>
      </c>
      <c r="X50">
        <v>1622857882</v>
      </c>
      <c r="Y50">
        <v>480</v>
      </c>
      <c r="AA50">
        <v>150.01</v>
      </c>
      <c r="AB50">
        <v>0</v>
      </c>
      <c r="AC50">
        <v>0</v>
      </c>
      <c r="AD50">
        <v>0</v>
      </c>
      <c r="AE50">
        <v>14.41</v>
      </c>
      <c r="AF50">
        <v>0</v>
      </c>
      <c r="AG50">
        <v>0</v>
      </c>
      <c r="AH50">
        <v>0</v>
      </c>
      <c r="AI50">
        <v>10.41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3</v>
      </c>
      <c r="AT50">
        <v>480</v>
      </c>
      <c r="AU50" t="s">
        <v>3</v>
      </c>
      <c r="AV50">
        <v>0</v>
      </c>
      <c r="AW50">
        <v>1</v>
      </c>
      <c r="AX50">
        <v>-1</v>
      </c>
      <c r="AY50">
        <v>0</v>
      </c>
      <c r="AZ50">
        <v>0</v>
      </c>
      <c r="BA50" t="s">
        <v>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21.599999999999998</v>
      </c>
      <c r="CY50">
        <f t="shared" si="7"/>
        <v>150.01</v>
      </c>
      <c r="CZ50">
        <f t="shared" si="8"/>
        <v>14.41</v>
      </c>
      <c r="DA50">
        <f t="shared" si="9"/>
        <v>10.41</v>
      </c>
      <c r="DB50">
        <f t="shared" si="10"/>
        <v>6916.8</v>
      </c>
      <c r="DC50">
        <f t="shared" si="11"/>
        <v>0</v>
      </c>
    </row>
    <row r="51" spans="1:107" x14ac:dyDescent="0.2">
      <c r="A51">
        <f>ROW(Source!A48)</f>
        <v>48</v>
      </c>
      <c r="B51">
        <v>42244862</v>
      </c>
      <c r="C51">
        <v>42250484</v>
      </c>
      <c r="D51">
        <v>35544085</v>
      </c>
      <c r="E51">
        <v>1</v>
      </c>
      <c r="F51">
        <v>1</v>
      </c>
      <c r="G51">
        <v>1</v>
      </c>
      <c r="H51">
        <v>1</v>
      </c>
      <c r="I51" t="s">
        <v>462</v>
      </c>
      <c r="J51" t="s">
        <v>3</v>
      </c>
      <c r="K51" t="s">
        <v>463</v>
      </c>
      <c r="L51">
        <v>1369</v>
      </c>
      <c r="N51">
        <v>1013</v>
      </c>
      <c r="O51" t="s">
        <v>417</v>
      </c>
      <c r="P51" t="s">
        <v>417</v>
      </c>
      <c r="Q51">
        <v>1</v>
      </c>
      <c r="W51">
        <v>0</v>
      </c>
      <c r="X51">
        <v>479342659</v>
      </c>
      <c r="Y51">
        <v>31.015499999999996</v>
      </c>
      <c r="AA51">
        <v>0</v>
      </c>
      <c r="AB51">
        <v>0</v>
      </c>
      <c r="AC51">
        <v>0</v>
      </c>
      <c r="AD51">
        <v>286.77999999999997</v>
      </c>
      <c r="AE51">
        <v>0</v>
      </c>
      <c r="AF51">
        <v>0</v>
      </c>
      <c r="AG51">
        <v>0</v>
      </c>
      <c r="AH51">
        <v>286.77999999999997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26.97</v>
      </c>
      <c r="AU51" t="s">
        <v>34</v>
      </c>
      <c r="AV51">
        <v>1</v>
      </c>
      <c r="AW51">
        <v>2</v>
      </c>
      <c r="AX51">
        <v>42250494</v>
      </c>
      <c r="AY51">
        <v>1</v>
      </c>
      <c r="AZ51">
        <v>0</v>
      </c>
      <c r="BA51">
        <v>45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Y51*Source!I48</f>
        <v>28.379182499999999</v>
      </c>
      <c r="CY51">
        <f>AD51</f>
        <v>286.77999999999997</v>
      </c>
      <c r="CZ51">
        <f>AH51</f>
        <v>286.77999999999997</v>
      </c>
      <c r="DA51">
        <f>AL51</f>
        <v>1</v>
      </c>
      <c r="DB51">
        <f>ROUND((ROUND(AT51*CZ51,2)*1.15),6)</f>
        <v>8894.6290000000008</v>
      </c>
      <c r="DC51">
        <f>ROUND((ROUND(AT51*AG51,2)*1.15),6)</f>
        <v>0</v>
      </c>
    </row>
    <row r="52" spans="1:107" x14ac:dyDescent="0.2">
      <c r="A52">
        <f>ROW(Source!A48)</f>
        <v>48</v>
      </c>
      <c r="B52">
        <v>42244862</v>
      </c>
      <c r="C52">
        <v>42250484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23</v>
      </c>
      <c r="J52" t="s">
        <v>3</v>
      </c>
      <c r="K52" t="s">
        <v>420</v>
      </c>
      <c r="L52">
        <v>608254</v>
      </c>
      <c r="N52">
        <v>1013</v>
      </c>
      <c r="O52" t="s">
        <v>421</v>
      </c>
      <c r="P52" t="s">
        <v>421</v>
      </c>
      <c r="Q52">
        <v>1</v>
      </c>
      <c r="W52">
        <v>0</v>
      </c>
      <c r="X52">
        <v>-185737400</v>
      </c>
      <c r="Y52">
        <v>3.7499999999999999E-2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0.03</v>
      </c>
      <c r="AU52" t="s">
        <v>33</v>
      </c>
      <c r="AV52">
        <v>2</v>
      </c>
      <c r="AW52">
        <v>2</v>
      </c>
      <c r="AX52">
        <v>42250495</v>
      </c>
      <c r="AY52">
        <v>1</v>
      </c>
      <c r="AZ52">
        <v>0</v>
      </c>
      <c r="BA52">
        <v>46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Y52*Source!I48</f>
        <v>3.4312500000000003E-2</v>
      </c>
      <c r="CY52">
        <f>AD52</f>
        <v>0</v>
      </c>
      <c r="CZ52">
        <f>AH52</f>
        <v>0</v>
      </c>
      <c r="DA52">
        <f>AL52</f>
        <v>1</v>
      </c>
      <c r="DB52">
        <f>ROUND((ROUND(AT52*CZ52,2)*1.25),6)</f>
        <v>0</v>
      </c>
      <c r="DC52">
        <f>ROUND((ROUND(AT52*AG52,2)*1.25),6)</f>
        <v>0</v>
      </c>
    </row>
    <row r="53" spans="1:107" x14ac:dyDescent="0.2">
      <c r="A53">
        <f>ROW(Source!A48)</f>
        <v>48</v>
      </c>
      <c r="B53">
        <v>42244862</v>
      </c>
      <c r="C53">
        <v>42250484</v>
      </c>
      <c r="D53">
        <v>39026610</v>
      </c>
      <c r="E53">
        <v>1</v>
      </c>
      <c r="F53">
        <v>1</v>
      </c>
      <c r="G53">
        <v>1</v>
      </c>
      <c r="H53">
        <v>2</v>
      </c>
      <c r="I53" t="s">
        <v>439</v>
      </c>
      <c r="J53" t="s">
        <v>440</v>
      </c>
      <c r="K53" t="s">
        <v>441</v>
      </c>
      <c r="L53">
        <v>1368</v>
      </c>
      <c r="N53">
        <v>1011</v>
      </c>
      <c r="O53" t="s">
        <v>425</v>
      </c>
      <c r="P53" t="s">
        <v>425</v>
      </c>
      <c r="Q53">
        <v>1</v>
      </c>
      <c r="W53">
        <v>0</v>
      </c>
      <c r="X53">
        <v>344519037</v>
      </c>
      <c r="Y53">
        <v>3.7499999999999999E-2</v>
      </c>
      <c r="AA53">
        <v>0</v>
      </c>
      <c r="AB53">
        <v>388.56</v>
      </c>
      <c r="AC53">
        <v>368.42</v>
      </c>
      <c r="AD53">
        <v>0</v>
      </c>
      <c r="AE53">
        <v>0</v>
      </c>
      <c r="AF53">
        <v>31.26</v>
      </c>
      <c r="AG53">
        <v>13.5</v>
      </c>
      <c r="AH53">
        <v>0</v>
      </c>
      <c r="AI53">
        <v>1</v>
      </c>
      <c r="AJ53">
        <v>12.43</v>
      </c>
      <c r="AK53">
        <v>27.29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0.03</v>
      </c>
      <c r="AU53" t="s">
        <v>33</v>
      </c>
      <c r="AV53">
        <v>0</v>
      </c>
      <c r="AW53">
        <v>2</v>
      </c>
      <c r="AX53">
        <v>42250496</v>
      </c>
      <c r="AY53">
        <v>1</v>
      </c>
      <c r="AZ53">
        <v>0</v>
      </c>
      <c r="BA53">
        <v>47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Y53*Source!I48</f>
        <v>3.4312500000000003E-2</v>
      </c>
      <c r="CY53">
        <f>AB53</f>
        <v>388.56</v>
      </c>
      <c r="CZ53">
        <f>AF53</f>
        <v>31.26</v>
      </c>
      <c r="DA53">
        <f>AJ53</f>
        <v>12.43</v>
      </c>
      <c r="DB53">
        <f>ROUND((ROUND(AT53*CZ53,2)*1.25),6)</f>
        <v>1.175</v>
      </c>
      <c r="DC53">
        <f>ROUND((ROUND(AT53*AG53,2)*1.25),6)</f>
        <v>0.51249999999999996</v>
      </c>
    </row>
    <row r="54" spans="1:107" x14ac:dyDescent="0.2">
      <c r="A54">
        <f>ROW(Source!A48)</f>
        <v>48</v>
      </c>
      <c r="B54">
        <v>42244862</v>
      </c>
      <c r="C54">
        <v>42250484</v>
      </c>
      <c r="D54">
        <v>39027321</v>
      </c>
      <c r="E54">
        <v>1</v>
      </c>
      <c r="F54">
        <v>1</v>
      </c>
      <c r="G54">
        <v>1</v>
      </c>
      <c r="H54">
        <v>2</v>
      </c>
      <c r="I54" t="s">
        <v>450</v>
      </c>
      <c r="J54" t="s">
        <v>451</v>
      </c>
      <c r="K54" t="s">
        <v>452</v>
      </c>
      <c r="L54">
        <v>1368</v>
      </c>
      <c r="N54">
        <v>1011</v>
      </c>
      <c r="O54" t="s">
        <v>425</v>
      </c>
      <c r="P54" t="s">
        <v>425</v>
      </c>
      <c r="Q54">
        <v>1</v>
      </c>
      <c r="W54">
        <v>0</v>
      </c>
      <c r="X54">
        <v>527313756</v>
      </c>
      <c r="Y54">
        <v>0.89999999999999991</v>
      </c>
      <c r="AA54">
        <v>0</v>
      </c>
      <c r="AB54">
        <v>119.4</v>
      </c>
      <c r="AC54">
        <v>0</v>
      </c>
      <c r="AD54">
        <v>0</v>
      </c>
      <c r="AE54">
        <v>0</v>
      </c>
      <c r="AF54">
        <v>30</v>
      </c>
      <c r="AG54">
        <v>0</v>
      </c>
      <c r="AH54">
        <v>0</v>
      </c>
      <c r="AI54">
        <v>1</v>
      </c>
      <c r="AJ54">
        <v>3.98</v>
      </c>
      <c r="AK54">
        <v>27.29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0.72</v>
      </c>
      <c r="AU54" t="s">
        <v>33</v>
      </c>
      <c r="AV54">
        <v>0</v>
      </c>
      <c r="AW54">
        <v>2</v>
      </c>
      <c r="AX54">
        <v>42250497</v>
      </c>
      <c r="AY54">
        <v>1</v>
      </c>
      <c r="AZ54">
        <v>0</v>
      </c>
      <c r="BA54">
        <v>48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Y54*Source!I48</f>
        <v>0.8234999999999999</v>
      </c>
      <c r="CY54">
        <f>AB54</f>
        <v>119.4</v>
      </c>
      <c r="CZ54">
        <f>AF54</f>
        <v>30</v>
      </c>
      <c r="DA54">
        <f>AJ54</f>
        <v>3.98</v>
      </c>
      <c r="DB54">
        <f>ROUND((ROUND(AT54*CZ54,2)*1.25),6)</f>
        <v>27</v>
      </c>
      <c r="DC54">
        <f>ROUND((ROUND(AT54*AG54,2)*1.25),6)</f>
        <v>0</v>
      </c>
    </row>
    <row r="55" spans="1:107" x14ac:dyDescent="0.2">
      <c r="A55">
        <f>ROW(Source!A48)</f>
        <v>48</v>
      </c>
      <c r="B55">
        <v>42244862</v>
      </c>
      <c r="C55">
        <v>42250484</v>
      </c>
      <c r="D55">
        <v>39028878</v>
      </c>
      <c r="E55">
        <v>1</v>
      </c>
      <c r="F55">
        <v>1</v>
      </c>
      <c r="G55">
        <v>1</v>
      </c>
      <c r="H55">
        <v>2</v>
      </c>
      <c r="I55" t="s">
        <v>464</v>
      </c>
      <c r="J55" t="s">
        <v>465</v>
      </c>
      <c r="K55" t="s">
        <v>466</v>
      </c>
      <c r="L55">
        <v>1368</v>
      </c>
      <c r="N55">
        <v>1011</v>
      </c>
      <c r="O55" t="s">
        <v>425</v>
      </c>
      <c r="P55" t="s">
        <v>425</v>
      </c>
      <c r="Q55">
        <v>1</v>
      </c>
      <c r="W55">
        <v>0</v>
      </c>
      <c r="X55">
        <v>-652635439</v>
      </c>
      <c r="Y55">
        <v>0.3125</v>
      </c>
      <c r="AA55">
        <v>0</v>
      </c>
      <c r="AB55">
        <v>12.91</v>
      </c>
      <c r="AC55">
        <v>0</v>
      </c>
      <c r="AD55">
        <v>0</v>
      </c>
      <c r="AE55">
        <v>0</v>
      </c>
      <c r="AF55">
        <v>2.7</v>
      </c>
      <c r="AG55">
        <v>0</v>
      </c>
      <c r="AH55">
        <v>0</v>
      </c>
      <c r="AI55">
        <v>1</v>
      </c>
      <c r="AJ55">
        <v>4.78</v>
      </c>
      <c r="AK55">
        <v>27.29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0.25</v>
      </c>
      <c r="AU55" t="s">
        <v>33</v>
      </c>
      <c r="AV55">
        <v>0</v>
      </c>
      <c r="AW55">
        <v>2</v>
      </c>
      <c r="AX55">
        <v>42250498</v>
      </c>
      <c r="AY55">
        <v>1</v>
      </c>
      <c r="AZ55">
        <v>0</v>
      </c>
      <c r="BA55">
        <v>49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Y55*Source!I48</f>
        <v>0.28593750000000001</v>
      </c>
      <c r="CY55">
        <f>AB55</f>
        <v>12.91</v>
      </c>
      <c r="CZ55">
        <f>AF55</f>
        <v>2.7</v>
      </c>
      <c r="DA55">
        <f>AJ55</f>
        <v>4.78</v>
      </c>
      <c r="DB55">
        <f>ROUND((ROUND(AT55*CZ55,2)*1.25),6)</f>
        <v>0.85</v>
      </c>
      <c r="DC55">
        <f>ROUND((ROUND(AT55*AG55,2)*1.25),6)</f>
        <v>0</v>
      </c>
    </row>
    <row r="56" spans="1:107" x14ac:dyDescent="0.2">
      <c r="A56">
        <f>ROW(Source!A48)</f>
        <v>48</v>
      </c>
      <c r="B56">
        <v>42244862</v>
      </c>
      <c r="C56">
        <v>42250484</v>
      </c>
      <c r="D56">
        <v>39029121</v>
      </c>
      <c r="E56">
        <v>1</v>
      </c>
      <c r="F56">
        <v>1</v>
      </c>
      <c r="G56">
        <v>1</v>
      </c>
      <c r="H56">
        <v>2</v>
      </c>
      <c r="I56" t="s">
        <v>453</v>
      </c>
      <c r="J56" t="s">
        <v>454</v>
      </c>
      <c r="K56" t="s">
        <v>455</v>
      </c>
      <c r="L56">
        <v>1368</v>
      </c>
      <c r="N56">
        <v>1011</v>
      </c>
      <c r="O56" t="s">
        <v>425</v>
      </c>
      <c r="P56" t="s">
        <v>425</v>
      </c>
      <c r="Q56">
        <v>1</v>
      </c>
      <c r="W56">
        <v>0</v>
      </c>
      <c r="X56">
        <v>1230759911</v>
      </c>
      <c r="Y56">
        <v>0.05</v>
      </c>
      <c r="AA56">
        <v>0</v>
      </c>
      <c r="AB56">
        <v>842.06</v>
      </c>
      <c r="AC56">
        <v>316.56</v>
      </c>
      <c r="AD56">
        <v>0</v>
      </c>
      <c r="AE56">
        <v>0</v>
      </c>
      <c r="AF56">
        <v>87.17</v>
      </c>
      <c r="AG56">
        <v>11.6</v>
      </c>
      <c r="AH56">
        <v>0</v>
      </c>
      <c r="AI56">
        <v>1</v>
      </c>
      <c r="AJ56">
        <v>9.66</v>
      </c>
      <c r="AK56">
        <v>27.29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0.04</v>
      </c>
      <c r="AU56" t="s">
        <v>33</v>
      </c>
      <c r="AV56">
        <v>0</v>
      </c>
      <c r="AW56">
        <v>2</v>
      </c>
      <c r="AX56">
        <v>42250499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Y56*Source!I48</f>
        <v>4.5750000000000006E-2</v>
      </c>
      <c r="CY56">
        <f>AB56</f>
        <v>842.06</v>
      </c>
      <c r="CZ56">
        <f>AF56</f>
        <v>87.17</v>
      </c>
      <c r="DA56">
        <f>AJ56</f>
        <v>9.66</v>
      </c>
      <c r="DB56">
        <f>ROUND((ROUND(AT56*CZ56,2)*1.25),6)</f>
        <v>4.3624999999999998</v>
      </c>
      <c r="DC56">
        <f>ROUND((ROUND(AT56*AG56,2)*1.25),6)</f>
        <v>0.57499999999999996</v>
      </c>
    </row>
    <row r="57" spans="1:107" x14ac:dyDescent="0.2">
      <c r="A57">
        <f>ROW(Source!A48)</f>
        <v>48</v>
      </c>
      <c r="B57">
        <v>42244862</v>
      </c>
      <c r="C57">
        <v>42250484</v>
      </c>
      <c r="D57">
        <v>38957298</v>
      </c>
      <c r="E57">
        <v>1</v>
      </c>
      <c r="F57">
        <v>1</v>
      </c>
      <c r="G57">
        <v>1</v>
      </c>
      <c r="H57">
        <v>3</v>
      </c>
      <c r="I57" t="s">
        <v>456</v>
      </c>
      <c r="J57" t="s">
        <v>457</v>
      </c>
      <c r="K57" t="s">
        <v>458</v>
      </c>
      <c r="L57">
        <v>1348</v>
      </c>
      <c r="N57">
        <v>1009</v>
      </c>
      <c r="O57" t="s">
        <v>49</v>
      </c>
      <c r="P57" t="s">
        <v>49</v>
      </c>
      <c r="Q57">
        <v>1000</v>
      </c>
      <c r="W57">
        <v>0</v>
      </c>
      <c r="X57">
        <v>503556632</v>
      </c>
      <c r="Y57">
        <v>0.02</v>
      </c>
      <c r="AA57">
        <v>20566.849999999999</v>
      </c>
      <c r="AB57">
        <v>0</v>
      </c>
      <c r="AC57">
        <v>0</v>
      </c>
      <c r="AD57">
        <v>0</v>
      </c>
      <c r="AE57">
        <v>1383.11</v>
      </c>
      <c r="AF57">
        <v>0</v>
      </c>
      <c r="AG57">
        <v>0</v>
      </c>
      <c r="AH57">
        <v>0</v>
      </c>
      <c r="AI57">
        <v>14.87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0.02</v>
      </c>
      <c r="AU57" t="s">
        <v>3</v>
      </c>
      <c r="AV57">
        <v>0</v>
      </c>
      <c r="AW57">
        <v>2</v>
      </c>
      <c r="AX57">
        <v>42250500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Y57*Source!I48</f>
        <v>1.83E-2</v>
      </c>
      <c r="CY57">
        <f>AA57</f>
        <v>20566.849999999999</v>
      </c>
      <c r="CZ57">
        <f>AE57</f>
        <v>1383.11</v>
      </c>
      <c r="DA57">
        <f>AI57</f>
        <v>14.87</v>
      </c>
      <c r="DB57">
        <f>ROUND(ROUND(AT57*CZ57,2),6)</f>
        <v>27.66</v>
      </c>
      <c r="DC57">
        <f>ROUND(ROUND(AT57*AG57,2),6)</f>
        <v>0</v>
      </c>
    </row>
    <row r="58" spans="1:107" x14ac:dyDescent="0.2">
      <c r="A58">
        <f>ROW(Source!A48)</f>
        <v>48</v>
      </c>
      <c r="B58">
        <v>42244862</v>
      </c>
      <c r="C58">
        <v>42250484</v>
      </c>
      <c r="D58">
        <v>38956243</v>
      </c>
      <c r="E58">
        <v>1</v>
      </c>
      <c r="F58">
        <v>1</v>
      </c>
      <c r="G58">
        <v>1</v>
      </c>
      <c r="H58">
        <v>3</v>
      </c>
      <c r="I58" t="s">
        <v>63</v>
      </c>
      <c r="J58" t="s">
        <v>65</v>
      </c>
      <c r="K58" t="s">
        <v>64</v>
      </c>
      <c r="L58">
        <v>1348</v>
      </c>
      <c r="N58">
        <v>1009</v>
      </c>
      <c r="O58" t="s">
        <v>49</v>
      </c>
      <c r="P58" t="s">
        <v>49</v>
      </c>
      <c r="Q58">
        <v>1000</v>
      </c>
      <c r="W58">
        <v>0</v>
      </c>
      <c r="X58">
        <v>1313199458</v>
      </c>
      <c r="Y58">
        <v>0.04</v>
      </c>
      <c r="AA58">
        <v>29796.75</v>
      </c>
      <c r="AB58">
        <v>0</v>
      </c>
      <c r="AC58">
        <v>0</v>
      </c>
      <c r="AD58">
        <v>0</v>
      </c>
      <c r="AE58">
        <v>2606.89</v>
      </c>
      <c r="AF58">
        <v>0</v>
      </c>
      <c r="AG58">
        <v>0</v>
      </c>
      <c r="AH58">
        <v>0</v>
      </c>
      <c r="AI58">
        <v>11.43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0.04</v>
      </c>
      <c r="AU58" t="s">
        <v>3</v>
      </c>
      <c r="AV58">
        <v>0</v>
      </c>
      <c r="AW58">
        <v>2</v>
      </c>
      <c r="AX58">
        <v>42250501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Y58*Source!I48</f>
        <v>3.6600000000000001E-2</v>
      </c>
      <c r="CY58">
        <f>AA58</f>
        <v>29796.75</v>
      </c>
      <c r="CZ58">
        <f>AE58</f>
        <v>2606.89</v>
      </c>
      <c r="DA58">
        <f>AI58</f>
        <v>11.43</v>
      </c>
      <c r="DB58">
        <f>ROUND(ROUND(AT58*CZ58,2),6)</f>
        <v>104.28</v>
      </c>
      <c r="DC58">
        <f>ROUND(ROUND(AT58*AG58,2),6)</f>
        <v>0</v>
      </c>
    </row>
    <row r="59" spans="1:107" x14ac:dyDescent="0.2">
      <c r="A59">
        <f>ROW(Source!A48)</f>
        <v>48</v>
      </c>
      <c r="B59">
        <v>42244862</v>
      </c>
      <c r="C59">
        <v>42250484</v>
      </c>
      <c r="D59">
        <v>38956650</v>
      </c>
      <c r="E59">
        <v>1</v>
      </c>
      <c r="F59">
        <v>1</v>
      </c>
      <c r="G59">
        <v>1</v>
      </c>
      <c r="H59">
        <v>3</v>
      </c>
      <c r="I59" t="s">
        <v>459</v>
      </c>
      <c r="J59" t="s">
        <v>460</v>
      </c>
      <c r="K59" t="s">
        <v>461</v>
      </c>
      <c r="L59">
        <v>1346</v>
      </c>
      <c r="N59">
        <v>1009</v>
      </c>
      <c r="O59" t="s">
        <v>73</v>
      </c>
      <c r="P59" t="s">
        <v>73</v>
      </c>
      <c r="Q59">
        <v>1</v>
      </c>
      <c r="W59">
        <v>0</v>
      </c>
      <c r="X59">
        <v>644139035</v>
      </c>
      <c r="Y59">
        <v>0.5</v>
      </c>
      <c r="AA59">
        <v>45.3</v>
      </c>
      <c r="AB59">
        <v>0</v>
      </c>
      <c r="AC59">
        <v>0</v>
      </c>
      <c r="AD59">
        <v>0</v>
      </c>
      <c r="AE59">
        <v>1.81</v>
      </c>
      <c r="AF59">
        <v>0</v>
      </c>
      <c r="AG59">
        <v>0</v>
      </c>
      <c r="AH59">
        <v>0</v>
      </c>
      <c r="AI59">
        <v>25.03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0.5</v>
      </c>
      <c r="AU59" t="s">
        <v>3</v>
      </c>
      <c r="AV59">
        <v>0</v>
      </c>
      <c r="AW59">
        <v>2</v>
      </c>
      <c r="AX59">
        <v>42250502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Y59*Source!I48</f>
        <v>0.45750000000000002</v>
      </c>
      <c r="CY59">
        <f>AA59</f>
        <v>45.3</v>
      </c>
      <c r="CZ59">
        <f>AE59</f>
        <v>1.81</v>
      </c>
      <c r="DA59">
        <f>AI59</f>
        <v>25.03</v>
      </c>
      <c r="DB59">
        <f>ROUND(ROUND(AT59*CZ59,2),6)</f>
        <v>0.91</v>
      </c>
      <c r="DC59">
        <f>ROUND(ROUND(AT59*AG59,2),6)</f>
        <v>0</v>
      </c>
    </row>
    <row r="60" spans="1:107" x14ac:dyDescent="0.2">
      <c r="A60">
        <f>ROW(Source!A49)</f>
        <v>49</v>
      </c>
      <c r="B60">
        <v>42244845</v>
      </c>
      <c r="C60">
        <v>42250484</v>
      </c>
      <c r="D60">
        <v>35544085</v>
      </c>
      <c r="E60">
        <v>1</v>
      </c>
      <c r="F60">
        <v>1</v>
      </c>
      <c r="G60">
        <v>1</v>
      </c>
      <c r="H60">
        <v>1</v>
      </c>
      <c r="I60" t="s">
        <v>462</v>
      </c>
      <c r="J60" t="s">
        <v>3</v>
      </c>
      <c r="K60" t="s">
        <v>463</v>
      </c>
      <c r="L60">
        <v>1369</v>
      </c>
      <c r="N60">
        <v>1013</v>
      </c>
      <c r="O60" t="s">
        <v>417</v>
      </c>
      <c r="P60" t="s">
        <v>417</v>
      </c>
      <c r="Q60">
        <v>1</v>
      </c>
      <c r="W60">
        <v>0</v>
      </c>
      <c r="X60">
        <v>479342659</v>
      </c>
      <c r="Y60">
        <v>31.015499999999996</v>
      </c>
      <c r="AA60">
        <v>0</v>
      </c>
      <c r="AB60">
        <v>0</v>
      </c>
      <c r="AC60">
        <v>0</v>
      </c>
      <c r="AD60">
        <v>328.75</v>
      </c>
      <c r="AE60">
        <v>0</v>
      </c>
      <c r="AF60">
        <v>0</v>
      </c>
      <c r="AG60">
        <v>0</v>
      </c>
      <c r="AH60">
        <v>328.75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26.97</v>
      </c>
      <c r="AU60" t="s">
        <v>34</v>
      </c>
      <c r="AV60">
        <v>1</v>
      </c>
      <c r="AW60">
        <v>2</v>
      </c>
      <c r="AX60">
        <v>42250494</v>
      </c>
      <c r="AY60">
        <v>1</v>
      </c>
      <c r="AZ60">
        <v>0</v>
      </c>
      <c r="BA60">
        <v>54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Y60*Source!I49</f>
        <v>28.379182499999999</v>
      </c>
      <c r="CY60">
        <f>AD60</f>
        <v>328.75</v>
      </c>
      <c r="CZ60">
        <f>AH60</f>
        <v>328.75</v>
      </c>
      <c r="DA60">
        <f>AL60</f>
        <v>1</v>
      </c>
      <c r="DB60">
        <f>ROUND((ROUND(AT60*CZ60,2)*1.15),6)</f>
        <v>10196.3485</v>
      </c>
      <c r="DC60">
        <f>ROUND((ROUND(AT60*AG60,2)*1.15),6)</f>
        <v>0</v>
      </c>
    </row>
    <row r="61" spans="1:107" x14ac:dyDescent="0.2">
      <c r="A61">
        <f>ROW(Source!A49)</f>
        <v>49</v>
      </c>
      <c r="B61">
        <v>42244845</v>
      </c>
      <c r="C61">
        <v>42250484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23</v>
      </c>
      <c r="J61" t="s">
        <v>3</v>
      </c>
      <c r="K61" t="s">
        <v>420</v>
      </c>
      <c r="L61">
        <v>608254</v>
      </c>
      <c r="N61">
        <v>1013</v>
      </c>
      <c r="O61" t="s">
        <v>421</v>
      </c>
      <c r="P61" t="s">
        <v>421</v>
      </c>
      <c r="Q61">
        <v>1</v>
      </c>
      <c r="W61">
        <v>0</v>
      </c>
      <c r="X61">
        <v>-185737400</v>
      </c>
      <c r="Y61">
        <v>3.7499999999999999E-2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0.03</v>
      </c>
      <c r="AU61" t="s">
        <v>33</v>
      </c>
      <c r="AV61">
        <v>2</v>
      </c>
      <c r="AW61">
        <v>2</v>
      </c>
      <c r="AX61">
        <v>42250495</v>
      </c>
      <c r="AY61">
        <v>1</v>
      </c>
      <c r="AZ61">
        <v>0</v>
      </c>
      <c r="BA61">
        <v>55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Y61*Source!I49</f>
        <v>3.4312500000000003E-2</v>
      </c>
      <c r="CY61">
        <f>AD61</f>
        <v>0</v>
      </c>
      <c r="CZ61">
        <f>AH61</f>
        <v>0</v>
      </c>
      <c r="DA61">
        <f>AL61</f>
        <v>1</v>
      </c>
      <c r="DB61">
        <f>ROUND((ROUND(AT61*CZ61,2)*1.25),6)</f>
        <v>0</v>
      </c>
      <c r="DC61">
        <f>ROUND((ROUND(AT61*AG61,2)*1.25),6)</f>
        <v>0</v>
      </c>
    </row>
    <row r="62" spans="1:107" x14ac:dyDescent="0.2">
      <c r="A62">
        <f>ROW(Source!A49)</f>
        <v>49</v>
      </c>
      <c r="B62">
        <v>42244845</v>
      </c>
      <c r="C62">
        <v>42250484</v>
      </c>
      <c r="D62">
        <v>39026610</v>
      </c>
      <c r="E62">
        <v>1</v>
      </c>
      <c r="F62">
        <v>1</v>
      </c>
      <c r="G62">
        <v>1</v>
      </c>
      <c r="H62">
        <v>2</v>
      </c>
      <c r="I62" t="s">
        <v>439</v>
      </c>
      <c r="J62" t="s">
        <v>440</v>
      </c>
      <c r="K62" t="s">
        <v>441</v>
      </c>
      <c r="L62">
        <v>1368</v>
      </c>
      <c r="N62">
        <v>1011</v>
      </c>
      <c r="O62" t="s">
        <v>425</v>
      </c>
      <c r="P62" t="s">
        <v>425</v>
      </c>
      <c r="Q62">
        <v>1</v>
      </c>
      <c r="W62">
        <v>0</v>
      </c>
      <c r="X62">
        <v>344519037</v>
      </c>
      <c r="Y62">
        <v>3.7499999999999999E-2</v>
      </c>
      <c r="AA62">
        <v>0</v>
      </c>
      <c r="AB62">
        <v>424.51</v>
      </c>
      <c r="AC62">
        <v>405.68</v>
      </c>
      <c r="AD62">
        <v>0</v>
      </c>
      <c r="AE62">
        <v>0</v>
      </c>
      <c r="AF62">
        <v>31.26</v>
      </c>
      <c r="AG62">
        <v>13.5</v>
      </c>
      <c r="AH62">
        <v>0</v>
      </c>
      <c r="AI62">
        <v>1</v>
      </c>
      <c r="AJ62">
        <v>13.58</v>
      </c>
      <c r="AK62">
        <v>30.05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0.03</v>
      </c>
      <c r="AU62" t="s">
        <v>33</v>
      </c>
      <c r="AV62">
        <v>0</v>
      </c>
      <c r="AW62">
        <v>2</v>
      </c>
      <c r="AX62">
        <v>42250496</v>
      </c>
      <c r="AY62">
        <v>1</v>
      </c>
      <c r="AZ62">
        <v>0</v>
      </c>
      <c r="BA62">
        <v>56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Y62*Source!I49</f>
        <v>3.4312500000000003E-2</v>
      </c>
      <c r="CY62">
        <f>AB62</f>
        <v>424.51</v>
      </c>
      <c r="CZ62">
        <f>AF62</f>
        <v>31.26</v>
      </c>
      <c r="DA62">
        <f>AJ62</f>
        <v>13.58</v>
      </c>
      <c r="DB62">
        <f>ROUND((ROUND(AT62*CZ62,2)*1.25),6)</f>
        <v>1.175</v>
      </c>
      <c r="DC62">
        <f>ROUND((ROUND(AT62*AG62,2)*1.25),6)</f>
        <v>0.51249999999999996</v>
      </c>
    </row>
    <row r="63" spans="1:107" x14ac:dyDescent="0.2">
      <c r="A63">
        <f>ROW(Source!A49)</f>
        <v>49</v>
      </c>
      <c r="B63">
        <v>42244845</v>
      </c>
      <c r="C63">
        <v>42250484</v>
      </c>
      <c r="D63">
        <v>39027321</v>
      </c>
      <c r="E63">
        <v>1</v>
      </c>
      <c r="F63">
        <v>1</v>
      </c>
      <c r="G63">
        <v>1</v>
      </c>
      <c r="H63">
        <v>2</v>
      </c>
      <c r="I63" t="s">
        <v>450</v>
      </c>
      <c r="J63" t="s">
        <v>451</v>
      </c>
      <c r="K63" t="s">
        <v>452</v>
      </c>
      <c r="L63">
        <v>1368</v>
      </c>
      <c r="N63">
        <v>1011</v>
      </c>
      <c r="O63" t="s">
        <v>425</v>
      </c>
      <c r="P63" t="s">
        <v>425</v>
      </c>
      <c r="Q63">
        <v>1</v>
      </c>
      <c r="W63">
        <v>0</v>
      </c>
      <c r="X63">
        <v>527313756</v>
      </c>
      <c r="Y63">
        <v>0.89999999999999991</v>
      </c>
      <c r="AA63">
        <v>0</v>
      </c>
      <c r="AB63">
        <v>122.1</v>
      </c>
      <c r="AC63">
        <v>0</v>
      </c>
      <c r="AD63">
        <v>0</v>
      </c>
      <c r="AE63">
        <v>0</v>
      </c>
      <c r="AF63">
        <v>30</v>
      </c>
      <c r="AG63">
        <v>0</v>
      </c>
      <c r="AH63">
        <v>0</v>
      </c>
      <c r="AI63">
        <v>1</v>
      </c>
      <c r="AJ63">
        <v>4.07</v>
      </c>
      <c r="AK63">
        <v>30.05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0.72</v>
      </c>
      <c r="AU63" t="s">
        <v>33</v>
      </c>
      <c r="AV63">
        <v>0</v>
      </c>
      <c r="AW63">
        <v>2</v>
      </c>
      <c r="AX63">
        <v>42250497</v>
      </c>
      <c r="AY63">
        <v>1</v>
      </c>
      <c r="AZ63">
        <v>0</v>
      </c>
      <c r="BA63">
        <v>57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Y63*Source!I49</f>
        <v>0.8234999999999999</v>
      </c>
      <c r="CY63">
        <f>AB63</f>
        <v>122.1</v>
      </c>
      <c r="CZ63">
        <f>AF63</f>
        <v>30</v>
      </c>
      <c r="DA63">
        <f>AJ63</f>
        <v>4.07</v>
      </c>
      <c r="DB63">
        <f>ROUND((ROUND(AT63*CZ63,2)*1.25),6)</f>
        <v>27</v>
      </c>
      <c r="DC63">
        <f>ROUND((ROUND(AT63*AG63,2)*1.25),6)</f>
        <v>0</v>
      </c>
    </row>
    <row r="64" spans="1:107" x14ac:dyDescent="0.2">
      <c r="A64">
        <f>ROW(Source!A49)</f>
        <v>49</v>
      </c>
      <c r="B64">
        <v>42244845</v>
      </c>
      <c r="C64">
        <v>42250484</v>
      </c>
      <c r="D64">
        <v>39028878</v>
      </c>
      <c r="E64">
        <v>1</v>
      </c>
      <c r="F64">
        <v>1</v>
      </c>
      <c r="G64">
        <v>1</v>
      </c>
      <c r="H64">
        <v>2</v>
      </c>
      <c r="I64" t="s">
        <v>464</v>
      </c>
      <c r="J64" t="s">
        <v>465</v>
      </c>
      <c r="K64" t="s">
        <v>466</v>
      </c>
      <c r="L64">
        <v>1368</v>
      </c>
      <c r="N64">
        <v>1011</v>
      </c>
      <c r="O64" t="s">
        <v>425</v>
      </c>
      <c r="P64" t="s">
        <v>425</v>
      </c>
      <c r="Q64">
        <v>1</v>
      </c>
      <c r="W64">
        <v>0</v>
      </c>
      <c r="X64">
        <v>-652635439</v>
      </c>
      <c r="Y64">
        <v>0.3125</v>
      </c>
      <c r="AA64">
        <v>0</v>
      </c>
      <c r="AB64">
        <v>12.91</v>
      </c>
      <c r="AC64">
        <v>0</v>
      </c>
      <c r="AD64">
        <v>0</v>
      </c>
      <c r="AE64">
        <v>0</v>
      </c>
      <c r="AF64">
        <v>2.7</v>
      </c>
      <c r="AG64">
        <v>0</v>
      </c>
      <c r="AH64">
        <v>0</v>
      </c>
      <c r="AI64">
        <v>1</v>
      </c>
      <c r="AJ64">
        <v>4.78</v>
      </c>
      <c r="AK64">
        <v>30.05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0.25</v>
      </c>
      <c r="AU64" t="s">
        <v>33</v>
      </c>
      <c r="AV64">
        <v>0</v>
      </c>
      <c r="AW64">
        <v>2</v>
      </c>
      <c r="AX64">
        <v>42250498</v>
      </c>
      <c r="AY64">
        <v>1</v>
      </c>
      <c r="AZ64">
        <v>0</v>
      </c>
      <c r="BA64">
        <v>58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Y64*Source!I49</f>
        <v>0.28593750000000001</v>
      </c>
      <c r="CY64">
        <f>AB64</f>
        <v>12.91</v>
      </c>
      <c r="CZ64">
        <f>AF64</f>
        <v>2.7</v>
      </c>
      <c r="DA64">
        <f>AJ64</f>
        <v>4.78</v>
      </c>
      <c r="DB64">
        <f>ROUND((ROUND(AT64*CZ64,2)*1.25),6)</f>
        <v>0.85</v>
      </c>
      <c r="DC64">
        <f>ROUND((ROUND(AT64*AG64,2)*1.25),6)</f>
        <v>0</v>
      </c>
    </row>
    <row r="65" spans="1:107" x14ac:dyDescent="0.2">
      <c r="A65">
        <f>ROW(Source!A49)</f>
        <v>49</v>
      </c>
      <c r="B65">
        <v>42244845</v>
      </c>
      <c r="C65">
        <v>42250484</v>
      </c>
      <c r="D65">
        <v>39029121</v>
      </c>
      <c r="E65">
        <v>1</v>
      </c>
      <c r="F65">
        <v>1</v>
      </c>
      <c r="G65">
        <v>1</v>
      </c>
      <c r="H65">
        <v>2</v>
      </c>
      <c r="I65" t="s">
        <v>453</v>
      </c>
      <c r="J65" t="s">
        <v>454</v>
      </c>
      <c r="K65" t="s">
        <v>455</v>
      </c>
      <c r="L65">
        <v>1368</v>
      </c>
      <c r="N65">
        <v>1011</v>
      </c>
      <c r="O65" t="s">
        <v>425</v>
      </c>
      <c r="P65" t="s">
        <v>425</v>
      </c>
      <c r="Q65">
        <v>1</v>
      </c>
      <c r="W65">
        <v>0</v>
      </c>
      <c r="X65">
        <v>1230759911</v>
      </c>
      <c r="Y65">
        <v>0.05</v>
      </c>
      <c r="AA65">
        <v>0</v>
      </c>
      <c r="AB65">
        <v>887.39</v>
      </c>
      <c r="AC65">
        <v>348.58</v>
      </c>
      <c r="AD65">
        <v>0</v>
      </c>
      <c r="AE65">
        <v>0</v>
      </c>
      <c r="AF65">
        <v>87.17</v>
      </c>
      <c r="AG65">
        <v>11.6</v>
      </c>
      <c r="AH65">
        <v>0</v>
      </c>
      <c r="AI65">
        <v>1</v>
      </c>
      <c r="AJ65">
        <v>10.18</v>
      </c>
      <c r="AK65">
        <v>30.05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0.04</v>
      </c>
      <c r="AU65" t="s">
        <v>33</v>
      </c>
      <c r="AV65">
        <v>0</v>
      </c>
      <c r="AW65">
        <v>2</v>
      </c>
      <c r="AX65">
        <v>42250499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Y65*Source!I49</f>
        <v>4.5750000000000006E-2</v>
      </c>
      <c r="CY65">
        <f>AB65</f>
        <v>887.39</v>
      </c>
      <c r="CZ65">
        <f>AF65</f>
        <v>87.17</v>
      </c>
      <c r="DA65">
        <f>AJ65</f>
        <v>10.18</v>
      </c>
      <c r="DB65">
        <f>ROUND((ROUND(AT65*CZ65,2)*1.25),6)</f>
        <v>4.3624999999999998</v>
      </c>
      <c r="DC65">
        <f>ROUND((ROUND(AT65*AG65,2)*1.25),6)</f>
        <v>0.57499999999999996</v>
      </c>
    </row>
    <row r="66" spans="1:107" x14ac:dyDescent="0.2">
      <c r="A66">
        <f>ROW(Source!A49)</f>
        <v>49</v>
      </c>
      <c r="B66">
        <v>42244845</v>
      </c>
      <c r="C66">
        <v>42250484</v>
      </c>
      <c r="D66">
        <v>38957298</v>
      </c>
      <c r="E66">
        <v>1</v>
      </c>
      <c r="F66">
        <v>1</v>
      </c>
      <c r="G66">
        <v>1</v>
      </c>
      <c r="H66">
        <v>3</v>
      </c>
      <c r="I66" t="s">
        <v>456</v>
      </c>
      <c r="J66" t="s">
        <v>457</v>
      </c>
      <c r="K66" t="s">
        <v>458</v>
      </c>
      <c r="L66">
        <v>1348</v>
      </c>
      <c r="N66">
        <v>1009</v>
      </c>
      <c r="O66" t="s">
        <v>49</v>
      </c>
      <c r="P66" t="s">
        <v>49</v>
      </c>
      <c r="Q66">
        <v>1000</v>
      </c>
      <c r="W66">
        <v>0</v>
      </c>
      <c r="X66">
        <v>503556632</v>
      </c>
      <c r="Y66">
        <v>0.02</v>
      </c>
      <c r="AA66">
        <v>21355.22</v>
      </c>
      <c r="AB66">
        <v>0</v>
      </c>
      <c r="AC66">
        <v>0</v>
      </c>
      <c r="AD66">
        <v>0</v>
      </c>
      <c r="AE66">
        <v>1383.11</v>
      </c>
      <c r="AF66">
        <v>0</v>
      </c>
      <c r="AG66">
        <v>0</v>
      </c>
      <c r="AH66">
        <v>0</v>
      </c>
      <c r="AI66">
        <v>15.44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0.02</v>
      </c>
      <c r="AU66" t="s">
        <v>3</v>
      </c>
      <c r="AV66">
        <v>0</v>
      </c>
      <c r="AW66">
        <v>2</v>
      </c>
      <c r="AX66">
        <v>42250500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Y66*Source!I49</f>
        <v>1.83E-2</v>
      </c>
      <c r="CY66">
        <f>AA66</f>
        <v>21355.22</v>
      </c>
      <c r="CZ66">
        <f>AE66</f>
        <v>1383.11</v>
      </c>
      <c r="DA66">
        <f>AI66</f>
        <v>15.44</v>
      </c>
      <c r="DB66">
        <f>ROUND(ROUND(AT66*CZ66,2),6)</f>
        <v>27.66</v>
      </c>
      <c r="DC66">
        <f>ROUND(ROUND(AT66*AG66,2),6)</f>
        <v>0</v>
      </c>
    </row>
    <row r="67" spans="1:107" x14ac:dyDescent="0.2">
      <c r="A67">
        <f>ROW(Source!A49)</f>
        <v>49</v>
      </c>
      <c r="B67">
        <v>42244845</v>
      </c>
      <c r="C67">
        <v>42250484</v>
      </c>
      <c r="D67">
        <v>38956243</v>
      </c>
      <c r="E67">
        <v>1</v>
      </c>
      <c r="F67">
        <v>1</v>
      </c>
      <c r="G67">
        <v>1</v>
      </c>
      <c r="H67">
        <v>3</v>
      </c>
      <c r="I67" t="s">
        <v>63</v>
      </c>
      <c r="J67" t="s">
        <v>65</v>
      </c>
      <c r="K67" t="s">
        <v>64</v>
      </c>
      <c r="L67">
        <v>1348</v>
      </c>
      <c r="N67">
        <v>1009</v>
      </c>
      <c r="O67" t="s">
        <v>49</v>
      </c>
      <c r="P67" t="s">
        <v>49</v>
      </c>
      <c r="Q67">
        <v>1000</v>
      </c>
      <c r="W67">
        <v>0</v>
      </c>
      <c r="X67">
        <v>1313199458</v>
      </c>
      <c r="Y67">
        <v>0.04</v>
      </c>
      <c r="AA67">
        <v>33785.29</v>
      </c>
      <c r="AB67">
        <v>0</v>
      </c>
      <c r="AC67">
        <v>0</v>
      </c>
      <c r="AD67">
        <v>0</v>
      </c>
      <c r="AE67">
        <v>2606.89</v>
      </c>
      <c r="AF67">
        <v>0</v>
      </c>
      <c r="AG67">
        <v>0</v>
      </c>
      <c r="AH67">
        <v>0</v>
      </c>
      <c r="AI67">
        <v>12.96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0.04</v>
      </c>
      <c r="AU67" t="s">
        <v>3</v>
      </c>
      <c r="AV67">
        <v>0</v>
      </c>
      <c r="AW67">
        <v>2</v>
      </c>
      <c r="AX67">
        <v>42250501</v>
      </c>
      <c r="AY67">
        <v>1</v>
      </c>
      <c r="AZ67">
        <v>0</v>
      </c>
      <c r="BA67">
        <v>61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Y67*Source!I49</f>
        <v>3.6600000000000001E-2</v>
      </c>
      <c r="CY67">
        <f>AA67</f>
        <v>33785.29</v>
      </c>
      <c r="CZ67">
        <f>AE67</f>
        <v>2606.89</v>
      </c>
      <c r="DA67">
        <f>AI67</f>
        <v>12.96</v>
      </c>
      <c r="DB67">
        <f>ROUND(ROUND(AT67*CZ67,2),6)</f>
        <v>104.28</v>
      </c>
      <c r="DC67">
        <f>ROUND(ROUND(AT67*AG67,2),6)</f>
        <v>0</v>
      </c>
    </row>
    <row r="68" spans="1:107" x14ac:dyDescent="0.2">
      <c r="A68">
        <f>ROW(Source!A49)</f>
        <v>49</v>
      </c>
      <c r="B68">
        <v>42244845</v>
      </c>
      <c r="C68">
        <v>42250484</v>
      </c>
      <c r="D68">
        <v>38956650</v>
      </c>
      <c r="E68">
        <v>1</v>
      </c>
      <c r="F68">
        <v>1</v>
      </c>
      <c r="G68">
        <v>1</v>
      </c>
      <c r="H68">
        <v>3</v>
      </c>
      <c r="I68" t="s">
        <v>459</v>
      </c>
      <c r="J68" t="s">
        <v>460</v>
      </c>
      <c r="K68" t="s">
        <v>461</v>
      </c>
      <c r="L68">
        <v>1346</v>
      </c>
      <c r="N68">
        <v>1009</v>
      </c>
      <c r="O68" t="s">
        <v>73</v>
      </c>
      <c r="P68" t="s">
        <v>73</v>
      </c>
      <c r="Q68">
        <v>1</v>
      </c>
      <c r="W68">
        <v>0</v>
      </c>
      <c r="X68">
        <v>644139035</v>
      </c>
      <c r="Y68">
        <v>0.5</v>
      </c>
      <c r="AA68">
        <v>46.59</v>
      </c>
      <c r="AB68">
        <v>0</v>
      </c>
      <c r="AC68">
        <v>0</v>
      </c>
      <c r="AD68">
        <v>0</v>
      </c>
      <c r="AE68">
        <v>1.81</v>
      </c>
      <c r="AF68">
        <v>0</v>
      </c>
      <c r="AG68">
        <v>0</v>
      </c>
      <c r="AH68">
        <v>0</v>
      </c>
      <c r="AI68">
        <v>25.74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0.5</v>
      </c>
      <c r="AU68" t="s">
        <v>3</v>
      </c>
      <c r="AV68">
        <v>0</v>
      </c>
      <c r="AW68">
        <v>2</v>
      </c>
      <c r="AX68">
        <v>42250502</v>
      </c>
      <c r="AY68">
        <v>1</v>
      </c>
      <c r="AZ68">
        <v>0</v>
      </c>
      <c r="BA68">
        <v>62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Y68*Source!I49</f>
        <v>0.45750000000000002</v>
      </c>
      <c r="CY68">
        <f>AA68</f>
        <v>46.59</v>
      </c>
      <c r="CZ68">
        <f>AE68</f>
        <v>1.81</v>
      </c>
      <c r="DA68">
        <f>AI68</f>
        <v>25.74</v>
      </c>
      <c r="DB68">
        <f>ROUND(ROUND(AT68*CZ68,2),6)</f>
        <v>0.91</v>
      </c>
      <c r="DC68">
        <f>ROUND(ROUND(AT68*AG68,2),6)</f>
        <v>0</v>
      </c>
    </row>
    <row r="69" spans="1:107" x14ac:dyDescent="0.2">
      <c r="A69">
        <f>ROW(Source!A50)</f>
        <v>50</v>
      </c>
      <c r="B69">
        <v>42244862</v>
      </c>
      <c r="C69">
        <v>42250503</v>
      </c>
      <c r="D69">
        <v>35541368</v>
      </c>
      <c r="E69">
        <v>1</v>
      </c>
      <c r="F69">
        <v>1</v>
      </c>
      <c r="G69">
        <v>1</v>
      </c>
      <c r="H69">
        <v>1</v>
      </c>
      <c r="I69" t="s">
        <v>467</v>
      </c>
      <c r="J69" t="s">
        <v>3</v>
      </c>
      <c r="K69" t="s">
        <v>468</v>
      </c>
      <c r="L69">
        <v>1369</v>
      </c>
      <c r="N69">
        <v>1013</v>
      </c>
      <c r="O69" t="s">
        <v>417</v>
      </c>
      <c r="P69" t="s">
        <v>417</v>
      </c>
      <c r="Q69">
        <v>1</v>
      </c>
      <c r="W69">
        <v>0</v>
      </c>
      <c r="X69">
        <v>1709986911</v>
      </c>
      <c r="Y69">
        <v>20.136500000000002</v>
      </c>
      <c r="AA69">
        <v>0</v>
      </c>
      <c r="AB69">
        <v>0</v>
      </c>
      <c r="AC69">
        <v>0</v>
      </c>
      <c r="AD69">
        <v>246.41</v>
      </c>
      <c r="AE69">
        <v>0</v>
      </c>
      <c r="AF69">
        <v>0</v>
      </c>
      <c r="AG69">
        <v>0</v>
      </c>
      <c r="AH69">
        <v>246.41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17.510000000000002</v>
      </c>
      <c r="AU69" t="s">
        <v>34</v>
      </c>
      <c r="AV69">
        <v>1</v>
      </c>
      <c r="AW69">
        <v>2</v>
      </c>
      <c r="AX69">
        <v>42250517</v>
      </c>
      <c r="AY69">
        <v>1</v>
      </c>
      <c r="AZ69">
        <v>0</v>
      </c>
      <c r="BA69">
        <v>63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Y69*Source!I50</f>
        <v>18.424897500000004</v>
      </c>
      <c r="CY69">
        <f>AD69</f>
        <v>246.41</v>
      </c>
      <c r="CZ69">
        <f>AH69</f>
        <v>246.41</v>
      </c>
      <c r="DA69">
        <f>AL69</f>
        <v>1</v>
      </c>
      <c r="DB69">
        <f>ROUND((ROUND(AT69*CZ69,2)*1.15),6)</f>
        <v>4961.8360000000002</v>
      </c>
      <c r="DC69">
        <f>ROUND((ROUND(AT69*AG69,2)*1.15),6)</f>
        <v>0</v>
      </c>
    </row>
    <row r="70" spans="1:107" x14ac:dyDescent="0.2">
      <c r="A70">
        <f>ROW(Source!A50)</f>
        <v>50</v>
      </c>
      <c r="B70">
        <v>42244862</v>
      </c>
      <c r="C70">
        <v>42250503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23</v>
      </c>
      <c r="J70" t="s">
        <v>3</v>
      </c>
      <c r="K70" t="s">
        <v>420</v>
      </c>
      <c r="L70">
        <v>608254</v>
      </c>
      <c r="N70">
        <v>1013</v>
      </c>
      <c r="O70" t="s">
        <v>421</v>
      </c>
      <c r="P70" t="s">
        <v>421</v>
      </c>
      <c r="Q70">
        <v>1</v>
      </c>
      <c r="W70">
        <v>0</v>
      </c>
      <c r="X70">
        <v>-185737400</v>
      </c>
      <c r="Y70">
        <v>0.22499999999999998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0.18</v>
      </c>
      <c r="AU70" t="s">
        <v>33</v>
      </c>
      <c r="AV70">
        <v>2</v>
      </c>
      <c r="AW70">
        <v>2</v>
      </c>
      <c r="AX70">
        <v>42250518</v>
      </c>
      <c r="AY70">
        <v>1</v>
      </c>
      <c r="AZ70">
        <v>0</v>
      </c>
      <c r="BA70">
        <v>64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Y70*Source!I50</f>
        <v>0.20587499999999997</v>
      </c>
      <c r="CY70">
        <f>AD70</f>
        <v>0</v>
      </c>
      <c r="CZ70">
        <f>AH70</f>
        <v>0</v>
      </c>
      <c r="DA70">
        <f>AL70</f>
        <v>1</v>
      </c>
      <c r="DB70">
        <f>ROUND((ROUND(AT70*CZ70,2)*1.25),6)</f>
        <v>0</v>
      </c>
      <c r="DC70">
        <f>ROUND((ROUND(AT70*AG70,2)*1.25),6)</f>
        <v>0</v>
      </c>
    </row>
    <row r="71" spans="1:107" x14ac:dyDescent="0.2">
      <c r="A71">
        <f>ROW(Source!A50)</f>
        <v>50</v>
      </c>
      <c r="B71">
        <v>42244862</v>
      </c>
      <c r="C71">
        <v>42250503</v>
      </c>
      <c r="D71">
        <v>39026317</v>
      </c>
      <c r="E71">
        <v>1</v>
      </c>
      <c r="F71">
        <v>1</v>
      </c>
      <c r="G71">
        <v>1</v>
      </c>
      <c r="H71">
        <v>2</v>
      </c>
      <c r="I71" t="s">
        <v>469</v>
      </c>
      <c r="J71" t="s">
        <v>470</v>
      </c>
      <c r="K71" t="s">
        <v>471</v>
      </c>
      <c r="L71">
        <v>1368</v>
      </c>
      <c r="N71">
        <v>1011</v>
      </c>
      <c r="O71" t="s">
        <v>425</v>
      </c>
      <c r="P71" t="s">
        <v>425</v>
      </c>
      <c r="Q71">
        <v>1</v>
      </c>
      <c r="W71">
        <v>0</v>
      </c>
      <c r="X71">
        <v>-438066613</v>
      </c>
      <c r="Y71">
        <v>0.13750000000000001</v>
      </c>
      <c r="AA71">
        <v>0</v>
      </c>
      <c r="AB71">
        <v>807.84</v>
      </c>
      <c r="AC71">
        <v>368.42</v>
      </c>
      <c r="AD71">
        <v>0</v>
      </c>
      <c r="AE71">
        <v>0</v>
      </c>
      <c r="AF71">
        <v>86.4</v>
      </c>
      <c r="AG71">
        <v>13.5</v>
      </c>
      <c r="AH71">
        <v>0</v>
      </c>
      <c r="AI71">
        <v>1</v>
      </c>
      <c r="AJ71">
        <v>9.35</v>
      </c>
      <c r="AK71">
        <v>27.29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0.11</v>
      </c>
      <c r="AU71" t="s">
        <v>33</v>
      </c>
      <c r="AV71">
        <v>0</v>
      </c>
      <c r="AW71">
        <v>2</v>
      </c>
      <c r="AX71">
        <v>42250519</v>
      </c>
      <c r="AY71">
        <v>1</v>
      </c>
      <c r="AZ71">
        <v>0</v>
      </c>
      <c r="BA71">
        <v>65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Y71*Source!I50</f>
        <v>0.12581250000000002</v>
      </c>
      <c r="CY71">
        <f>AB71</f>
        <v>807.84</v>
      </c>
      <c r="CZ71">
        <f>AF71</f>
        <v>86.4</v>
      </c>
      <c r="DA71">
        <f>AJ71</f>
        <v>9.35</v>
      </c>
      <c r="DB71">
        <f>ROUND((ROUND(AT71*CZ71,2)*1.25),6)</f>
        <v>11.875</v>
      </c>
      <c r="DC71">
        <f>ROUND((ROUND(AT71*AG71,2)*1.25),6)</f>
        <v>1.8625</v>
      </c>
    </row>
    <row r="72" spans="1:107" x14ac:dyDescent="0.2">
      <c r="A72">
        <f>ROW(Source!A50)</f>
        <v>50</v>
      </c>
      <c r="B72">
        <v>42244862</v>
      </c>
      <c r="C72">
        <v>42250503</v>
      </c>
      <c r="D72">
        <v>39026431</v>
      </c>
      <c r="E72">
        <v>1</v>
      </c>
      <c r="F72">
        <v>1</v>
      </c>
      <c r="G72">
        <v>1</v>
      </c>
      <c r="H72">
        <v>2</v>
      </c>
      <c r="I72" t="s">
        <v>472</v>
      </c>
      <c r="J72" t="s">
        <v>473</v>
      </c>
      <c r="K72" t="s">
        <v>474</v>
      </c>
      <c r="L72">
        <v>1368</v>
      </c>
      <c r="N72">
        <v>1011</v>
      </c>
      <c r="O72" t="s">
        <v>425</v>
      </c>
      <c r="P72" t="s">
        <v>425</v>
      </c>
      <c r="Q72">
        <v>1</v>
      </c>
      <c r="W72">
        <v>0</v>
      </c>
      <c r="X72">
        <v>1106923569</v>
      </c>
      <c r="Y72">
        <v>8.7500000000000008E-2</v>
      </c>
      <c r="AA72">
        <v>0</v>
      </c>
      <c r="AB72">
        <v>987.84</v>
      </c>
      <c r="AC72">
        <v>368.42</v>
      </c>
      <c r="AD72">
        <v>0</v>
      </c>
      <c r="AE72">
        <v>0</v>
      </c>
      <c r="AF72">
        <v>112</v>
      </c>
      <c r="AG72">
        <v>13.5</v>
      </c>
      <c r="AH72">
        <v>0</v>
      </c>
      <c r="AI72">
        <v>1</v>
      </c>
      <c r="AJ72">
        <v>8.82</v>
      </c>
      <c r="AK72">
        <v>27.29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7.0000000000000007E-2</v>
      </c>
      <c r="AU72" t="s">
        <v>33</v>
      </c>
      <c r="AV72">
        <v>0</v>
      </c>
      <c r="AW72">
        <v>2</v>
      </c>
      <c r="AX72">
        <v>42250520</v>
      </c>
      <c r="AY72">
        <v>1</v>
      </c>
      <c r="AZ72">
        <v>0</v>
      </c>
      <c r="BA72">
        <v>66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Y72*Source!I50</f>
        <v>8.0062500000000009E-2</v>
      </c>
      <c r="CY72">
        <f>AB72</f>
        <v>987.84</v>
      </c>
      <c r="CZ72">
        <f>AF72</f>
        <v>112</v>
      </c>
      <c r="DA72">
        <f>AJ72</f>
        <v>8.82</v>
      </c>
      <c r="DB72">
        <f>ROUND((ROUND(AT72*CZ72,2)*1.25),6)</f>
        <v>9.8000000000000007</v>
      </c>
      <c r="DC72">
        <f>ROUND((ROUND(AT72*AG72,2)*1.25),6)</f>
        <v>1.1875</v>
      </c>
    </row>
    <row r="73" spans="1:107" x14ac:dyDescent="0.2">
      <c r="A73">
        <f>ROW(Source!A50)</f>
        <v>50</v>
      </c>
      <c r="B73">
        <v>42244862</v>
      </c>
      <c r="C73">
        <v>42250503</v>
      </c>
      <c r="D73">
        <v>39027321</v>
      </c>
      <c r="E73">
        <v>1</v>
      </c>
      <c r="F73">
        <v>1</v>
      </c>
      <c r="G73">
        <v>1</v>
      </c>
      <c r="H73">
        <v>2</v>
      </c>
      <c r="I73" t="s">
        <v>450</v>
      </c>
      <c r="J73" t="s">
        <v>451</v>
      </c>
      <c r="K73" t="s">
        <v>452</v>
      </c>
      <c r="L73">
        <v>1368</v>
      </c>
      <c r="N73">
        <v>1011</v>
      </c>
      <c r="O73" t="s">
        <v>425</v>
      </c>
      <c r="P73" t="s">
        <v>425</v>
      </c>
      <c r="Q73">
        <v>1</v>
      </c>
      <c r="W73">
        <v>0</v>
      </c>
      <c r="X73">
        <v>527313756</v>
      </c>
      <c r="Y73">
        <v>2.2625000000000002</v>
      </c>
      <c r="AA73">
        <v>0</v>
      </c>
      <c r="AB73">
        <v>119.4</v>
      </c>
      <c r="AC73">
        <v>0</v>
      </c>
      <c r="AD73">
        <v>0</v>
      </c>
      <c r="AE73">
        <v>0</v>
      </c>
      <c r="AF73">
        <v>30</v>
      </c>
      <c r="AG73">
        <v>0</v>
      </c>
      <c r="AH73">
        <v>0</v>
      </c>
      <c r="AI73">
        <v>1</v>
      </c>
      <c r="AJ73">
        <v>3.98</v>
      </c>
      <c r="AK73">
        <v>27.29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1.81</v>
      </c>
      <c r="AU73" t="s">
        <v>33</v>
      </c>
      <c r="AV73">
        <v>0</v>
      </c>
      <c r="AW73">
        <v>2</v>
      </c>
      <c r="AX73">
        <v>42250521</v>
      </c>
      <c r="AY73">
        <v>1</v>
      </c>
      <c r="AZ73">
        <v>0</v>
      </c>
      <c r="BA73">
        <v>67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Y73*Source!I50</f>
        <v>2.0701875000000003</v>
      </c>
      <c r="CY73">
        <f>AB73</f>
        <v>119.4</v>
      </c>
      <c r="CZ73">
        <f>AF73</f>
        <v>30</v>
      </c>
      <c r="DA73">
        <f>AJ73</f>
        <v>3.98</v>
      </c>
      <c r="DB73">
        <f>ROUND((ROUND(AT73*CZ73,2)*1.25),6)</f>
        <v>67.875</v>
      </c>
      <c r="DC73">
        <f>ROUND((ROUND(AT73*AG73,2)*1.25),6)</f>
        <v>0</v>
      </c>
    </row>
    <row r="74" spans="1:107" x14ac:dyDescent="0.2">
      <c r="A74">
        <f>ROW(Source!A50)</f>
        <v>50</v>
      </c>
      <c r="B74">
        <v>42244862</v>
      </c>
      <c r="C74">
        <v>42250503</v>
      </c>
      <c r="D74">
        <v>39029121</v>
      </c>
      <c r="E74">
        <v>1</v>
      </c>
      <c r="F74">
        <v>1</v>
      </c>
      <c r="G74">
        <v>1</v>
      </c>
      <c r="H74">
        <v>2</v>
      </c>
      <c r="I74" t="s">
        <v>453</v>
      </c>
      <c r="J74" t="s">
        <v>454</v>
      </c>
      <c r="K74" t="s">
        <v>455</v>
      </c>
      <c r="L74">
        <v>1368</v>
      </c>
      <c r="N74">
        <v>1011</v>
      </c>
      <c r="O74" t="s">
        <v>425</v>
      </c>
      <c r="P74" t="s">
        <v>425</v>
      </c>
      <c r="Q74">
        <v>1</v>
      </c>
      <c r="W74">
        <v>0</v>
      </c>
      <c r="X74">
        <v>1230759911</v>
      </c>
      <c r="Y74">
        <v>0.125</v>
      </c>
      <c r="AA74">
        <v>0</v>
      </c>
      <c r="AB74">
        <v>842.06</v>
      </c>
      <c r="AC74">
        <v>316.56</v>
      </c>
      <c r="AD74">
        <v>0</v>
      </c>
      <c r="AE74">
        <v>0</v>
      </c>
      <c r="AF74">
        <v>87.17</v>
      </c>
      <c r="AG74">
        <v>11.6</v>
      </c>
      <c r="AH74">
        <v>0</v>
      </c>
      <c r="AI74">
        <v>1</v>
      </c>
      <c r="AJ74">
        <v>9.66</v>
      </c>
      <c r="AK74">
        <v>27.29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0.1</v>
      </c>
      <c r="AU74" t="s">
        <v>33</v>
      </c>
      <c r="AV74">
        <v>0</v>
      </c>
      <c r="AW74">
        <v>2</v>
      </c>
      <c r="AX74">
        <v>42250522</v>
      </c>
      <c r="AY74">
        <v>1</v>
      </c>
      <c r="AZ74">
        <v>0</v>
      </c>
      <c r="BA74">
        <v>68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Y74*Source!I50</f>
        <v>0.114375</v>
      </c>
      <c r="CY74">
        <f>AB74</f>
        <v>842.06</v>
      </c>
      <c r="CZ74">
        <f>AF74</f>
        <v>87.17</v>
      </c>
      <c r="DA74">
        <f>AJ74</f>
        <v>9.66</v>
      </c>
      <c r="DB74">
        <f>ROUND((ROUND(AT74*CZ74,2)*1.25),6)</f>
        <v>10.9</v>
      </c>
      <c r="DC74">
        <f>ROUND((ROUND(AT74*AG74,2)*1.25),6)</f>
        <v>1.45</v>
      </c>
    </row>
    <row r="75" spans="1:107" x14ac:dyDescent="0.2">
      <c r="A75">
        <f>ROW(Source!A50)</f>
        <v>50</v>
      </c>
      <c r="B75">
        <v>42244862</v>
      </c>
      <c r="C75">
        <v>42250503</v>
      </c>
      <c r="D75">
        <v>38957297</v>
      </c>
      <c r="E75">
        <v>1</v>
      </c>
      <c r="F75">
        <v>1</v>
      </c>
      <c r="G75">
        <v>1</v>
      </c>
      <c r="H75">
        <v>3</v>
      </c>
      <c r="I75" t="s">
        <v>475</v>
      </c>
      <c r="J75" t="s">
        <v>476</v>
      </c>
      <c r="K75" t="s">
        <v>477</v>
      </c>
      <c r="L75">
        <v>1348</v>
      </c>
      <c r="N75">
        <v>1009</v>
      </c>
      <c r="O75" t="s">
        <v>49</v>
      </c>
      <c r="P75" t="s">
        <v>49</v>
      </c>
      <c r="Q75">
        <v>1000</v>
      </c>
      <c r="W75">
        <v>0</v>
      </c>
      <c r="X75">
        <v>641399959</v>
      </c>
      <c r="Y75">
        <v>2.5000000000000001E-2</v>
      </c>
      <c r="AA75">
        <v>20226.47</v>
      </c>
      <c r="AB75">
        <v>0</v>
      </c>
      <c r="AC75">
        <v>0</v>
      </c>
      <c r="AD75">
        <v>0</v>
      </c>
      <c r="AE75">
        <v>1529.99</v>
      </c>
      <c r="AF75">
        <v>0</v>
      </c>
      <c r="AG75">
        <v>0</v>
      </c>
      <c r="AH75">
        <v>0</v>
      </c>
      <c r="AI75">
        <v>13.22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2.5000000000000001E-2</v>
      </c>
      <c r="AU75" t="s">
        <v>3</v>
      </c>
      <c r="AV75">
        <v>0</v>
      </c>
      <c r="AW75">
        <v>2</v>
      </c>
      <c r="AX75">
        <v>42250523</v>
      </c>
      <c r="AY75">
        <v>1</v>
      </c>
      <c r="AZ75">
        <v>0</v>
      </c>
      <c r="BA75">
        <v>69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Y75*Source!I50</f>
        <v>2.2875000000000003E-2</v>
      </c>
      <c r="CY75">
        <f t="shared" ref="CY75:CY81" si="12">AA75</f>
        <v>20226.47</v>
      </c>
      <c r="CZ75">
        <f t="shared" ref="CZ75:CZ81" si="13">AE75</f>
        <v>1529.99</v>
      </c>
      <c r="DA75">
        <f t="shared" ref="DA75:DA81" si="14">AI75</f>
        <v>13.22</v>
      </c>
      <c r="DB75">
        <f t="shared" ref="DB75:DB81" si="15">ROUND(ROUND(AT75*CZ75,2),6)</f>
        <v>38.25</v>
      </c>
      <c r="DC75">
        <f t="shared" ref="DC75:DC81" si="16">ROUND(ROUND(AT75*AG75,2),6)</f>
        <v>0</v>
      </c>
    </row>
    <row r="76" spans="1:107" x14ac:dyDescent="0.2">
      <c r="A76">
        <f>ROW(Source!A50)</f>
        <v>50</v>
      </c>
      <c r="B76">
        <v>42244862</v>
      </c>
      <c r="C76">
        <v>42250503</v>
      </c>
      <c r="D76">
        <v>38956243</v>
      </c>
      <c r="E76">
        <v>1</v>
      </c>
      <c r="F76">
        <v>1</v>
      </c>
      <c r="G76">
        <v>1</v>
      </c>
      <c r="H76">
        <v>3</v>
      </c>
      <c r="I76" t="s">
        <v>63</v>
      </c>
      <c r="J76" t="s">
        <v>65</v>
      </c>
      <c r="K76" t="s">
        <v>64</v>
      </c>
      <c r="L76">
        <v>1348</v>
      </c>
      <c r="N76">
        <v>1009</v>
      </c>
      <c r="O76" t="s">
        <v>49</v>
      </c>
      <c r="P76" t="s">
        <v>49</v>
      </c>
      <c r="Q76">
        <v>1000</v>
      </c>
      <c r="W76">
        <v>0</v>
      </c>
      <c r="X76">
        <v>1313199458</v>
      </c>
      <c r="Y76">
        <v>0.06</v>
      </c>
      <c r="AA76">
        <v>29796.75</v>
      </c>
      <c r="AB76">
        <v>0</v>
      </c>
      <c r="AC76">
        <v>0</v>
      </c>
      <c r="AD76">
        <v>0</v>
      </c>
      <c r="AE76">
        <v>2606.89</v>
      </c>
      <c r="AF76">
        <v>0</v>
      </c>
      <c r="AG76">
        <v>0</v>
      </c>
      <c r="AH76">
        <v>0</v>
      </c>
      <c r="AI76">
        <v>11.43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0.06</v>
      </c>
      <c r="AU76" t="s">
        <v>3</v>
      </c>
      <c r="AV76">
        <v>0</v>
      </c>
      <c r="AW76">
        <v>2</v>
      </c>
      <c r="AX76">
        <v>42250524</v>
      </c>
      <c r="AY76">
        <v>1</v>
      </c>
      <c r="AZ76">
        <v>0</v>
      </c>
      <c r="BA76">
        <v>70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Y76*Source!I50</f>
        <v>5.4899999999999997E-2</v>
      </c>
      <c r="CY76">
        <f t="shared" si="12"/>
        <v>29796.75</v>
      </c>
      <c r="CZ76">
        <f t="shared" si="13"/>
        <v>2606.89</v>
      </c>
      <c r="DA76">
        <f t="shared" si="14"/>
        <v>11.43</v>
      </c>
      <c r="DB76">
        <f t="shared" si="15"/>
        <v>156.41</v>
      </c>
      <c r="DC76">
        <f t="shared" si="16"/>
        <v>0</v>
      </c>
    </row>
    <row r="77" spans="1:107" x14ac:dyDescent="0.2">
      <c r="A77">
        <f>ROW(Source!A50)</f>
        <v>50</v>
      </c>
      <c r="B77">
        <v>42244862</v>
      </c>
      <c r="C77">
        <v>42250503</v>
      </c>
      <c r="D77">
        <v>38957326</v>
      </c>
      <c r="E77">
        <v>1</v>
      </c>
      <c r="F77">
        <v>1</v>
      </c>
      <c r="G77">
        <v>1</v>
      </c>
      <c r="H77">
        <v>3</v>
      </c>
      <c r="I77" t="s">
        <v>67</v>
      </c>
      <c r="J77" t="s">
        <v>69</v>
      </c>
      <c r="K77" t="s">
        <v>68</v>
      </c>
      <c r="L77">
        <v>1348</v>
      </c>
      <c r="N77">
        <v>1009</v>
      </c>
      <c r="O77" t="s">
        <v>49</v>
      </c>
      <c r="P77" t="s">
        <v>49</v>
      </c>
      <c r="Q77">
        <v>1000</v>
      </c>
      <c r="W77">
        <v>0</v>
      </c>
      <c r="X77">
        <v>-1622221180</v>
      </c>
      <c r="Y77">
        <v>0.19600000000000001</v>
      </c>
      <c r="AA77">
        <v>20611.2</v>
      </c>
      <c r="AB77">
        <v>0</v>
      </c>
      <c r="AC77">
        <v>0</v>
      </c>
      <c r="AD77">
        <v>0</v>
      </c>
      <c r="AE77">
        <v>3390</v>
      </c>
      <c r="AF77">
        <v>0</v>
      </c>
      <c r="AG77">
        <v>0</v>
      </c>
      <c r="AH77">
        <v>0</v>
      </c>
      <c r="AI77">
        <v>6.08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0.19600000000000001</v>
      </c>
      <c r="AU77" t="s">
        <v>3</v>
      </c>
      <c r="AV77">
        <v>0</v>
      </c>
      <c r="AW77">
        <v>2</v>
      </c>
      <c r="AX77">
        <v>42250525</v>
      </c>
      <c r="AY77">
        <v>1</v>
      </c>
      <c r="AZ77">
        <v>0</v>
      </c>
      <c r="BA77">
        <v>71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Y77*Source!I50</f>
        <v>0.17934000000000003</v>
      </c>
      <c r="CY77">
        <f t="shared" si="12"/>
        <v>20611.2</v>
      </c>
      <c r="CZ77">
        <f t="shared" si="13"/>
        <v>3390</v>
      </c>
      <c r="DA77">
        <f t="shared" si="14"/>
        <v>6.08</v>
      </c>
      <c r="DB77">
        <f t="shared" si="15"/>
        <v>664.44</v>
      </c>
      <c r="DC77">
        <f t="shared" si="16"/>
        <v>0</v>
      </c>
    </row>
    <row r="78" spans="1:107" x14ac:dyDescent="0.2">
      <c r="A78">
        <f>ROW(Source!A50)</f>
        <v>50</v>
      </c>
      <c r="B78">
        <v>42244862</v>
      </c>
      <c r="C78">
        <v>42250503</v>
      </c>
      <c r="D78">
        <v>38957326</v>
      </c>
      <c r="E78">
        <v>1</v>
      </c>
      <c r="F78">
        <v>1</v>
      </c>
      <c r="G78">
        <v>1</v>
      </c>
      <c r="H78">
        <v>3</v>
      </c>
      <c r="I78" t="s">
        <v>67</v>
      </c>
      <c r="J78" t="s">
        <v>69</v>
      </c>
      <c r="K78" t="s">
        <v>68</v>
      </c>
      <c r="L78">
        <v>1348</v>
      </c>
      <c r="N78">
        <v>1009</v>
      </c>
      <c r="O78" t="s">
        <v>49</v>
      </c>
      <c r="P78" t="s">
        <v>49</v>
      </c>
      <c r="Q78">
        <v>1000</v>
      </c>
      <c r="W78">
        <v>0</v>
      </c>
      <c r="X78">
        <v>-1622221180</v>
      </c>
      <c r="Y78">
        <v>-0.19600000000000001</v>
      </c>
      <c r="AA78">
        <v>20611.2</v>
      </c>
      <c r="AB78">
        <v>0</v>
      </c>
      <c r="AC78">
        <v>0</v>
      </c>
      <c r="AD78">
        <v>0</v>
      </c>
      <c r="AE78">
        <v>3390</v>
      </c>
      <c r="AF78">
        <v>0</v>
      </c>
      <c r="AG78">
        <v>0</v>
      </c>
      <c r="AH78">
        <v>0</v>
      </c>
      <c r="AI78">
        <v>6.08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3</v>
      </c>
      <c r="AT78">
        <v>-0.19600000000000001</v>
      </c>
      <c r="AU78" t="s">
        <v>3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Y78*Source!I50</f>
        <v>-0.17934000000000003</v>
      </c>
      <c r="CY78">
        <f t="shared" si="12"/>
        <v>20611.2</v>
      </c>
      <c r="CZ78">
        <f t="shared" si="13"/>
        <v>3390</v>
      </c>
      <c r="DA78">
        <f t="shared" si="14"/>
        <v>6.08</v>
      </c>
      <c r="DB78">
        <f t="shared" si="15"/>
        <v>-664.44</v>
      </c>
      <c r="DC78">
        <f t="shared" si="16"/>
        <v>0</v>
      </c>
    </row>
    <row r="79" spans="1:107" x14ac:dyDescent="0.2">
      <c r="A79">
        <f>ROW(Source!A50)</f>
        <v>50</v>
      </c>
      <c r="B79">
        <v>42244862</v>
      </c>
      <c r="C79">
        <v>42250503</v>
      </c>
      <c r="D79">
        <v>38958119</v>
      </c>
      <c r="E79">
        <v>1</v>
      </c>
      <c r="F79">
        <v>1</v>
      </c>
      <c r="G79">
        <v>1</v>
      </c>
      <c r="H79">
        <v>3</v>
      </c>
      <c r="I79" t="s">
        <v>89</v>
      </c>
      <c r="J79" t="s">
        <v>92</v>
      </c>
      <c r="K79" t="s">
        <v>90</v>
      </c>
      <c r="L79">
        <v>1327</v>
      </c>
      <c r="N79">
        <v>1005</v>
      </c>
      <c r="O79" t="s">
        <v>91</v>
      </c>
      <c r="P79" t="s">
        <v>91</v>
      </c>
      <c r="Q79">
        <v>1</v>
      </c>
      <c r="W79">
        <v>0</v>
      </c>
      <c r="X79">
        <v>1210903559</v>
      </c>
      <c r="Y79">
        <v>110</v>
      </c>
      <c r="AA79">
        <v>19.559999999999999</v>
      </c>
      <c r="AB79">
        <v>0</v>
      </c>
      <c r="AC79">
        <v>0</v>
      </c>
      <c r="AD79">
        <v>0</v>
      </c>
      <c r="AE79">
        <v>6.19</v>
      </c>
      <c r="AF79">
        <v>0</v>
      </c>
      <c r="AG79">
        <v>0</v>
      </c>
      <c r="AH79">
        <v>0</v>
      </c>
      <c r="AI79">
        <v>3.16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110</v>
      </c>
      <c r="AU79" t="s">
        <v>3</v>
      </c>
      <c r="AV79">
        <v>0</v>
      </c>
      <c r="AW79">
        <v>2</v>
      </c>
      <c r="AX79">
        <v>42250526</v>
      </c>
      <c r="AY79">
        <v>1</v>
      </c>
      <c r="AZ79">
        <v>0</v>
      </c>
      <c r="BA79">
        <v>72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Y79*Source!I50</f>
        <v>100.65</v>
      </c>
      <c r="CY79">
        <f t="shared" si="12"/>
        <v>19.559999999999999</v>
      </c>
      <c r="CZ79">
        <f t="shared" si="13"/>
        <v>6.19</v>
      </c>
      <c r="DA79">
        <f t="shared" si="14"/>
        <v>3.16</v>
      </c>
      <c r="DB79">
        <f t="shared" si="15"/>
        <v>680.9</v>
      </c>
      <c r="DC79">
        <f t="shared" si="16"/>
        <v>0</v>
      </c>
    </row>
    <row r="80" spans="1:107" x14ac:dyDescent="0.2">
      <c r="A80">
        <f>ROW(Source!A50)</f>
        <v>50</v>
      </c>
      <c r="B80">
        <v>42244862</v>
      </c>
      <c r="C80">
        <v>42250503</v>
      </c>
      <c r="D80">
        <v>38958119</v>
      </c>
      <c r="E80">
        <v>1</v>
      </c>
      <c r="F80">
        <v>1</v>
      </c>
      <c r="G80">
        <v>1</v>
      </c>
      <c r="H80">
        <v>3</v>
      </c>
      <c r="I80" t="s">
        <v>89</v>
      </c>
      <c r="J80" t="s">
        <v>92</v>
      </c>
      <c r="K80" t="s">
        <v>90</v>
      </c>
      <c r="L80">
        <v>1327</v>
      </c>
      <c r="N80">
        <v>1005</v>
      </c>
      <c r="O80" t="s">
        <v>91</v>
      </c>
      <c r="P80" t="s">
        <v>91</v>
      </c>
      <c r="Q80">
        <v>1</v>
      </c>
      <c r="W80">
        <v>0</v>
      </c>
      <c r="X80">
        <v>1210903559</v>
      </c>
      <c r="Y80">
        <v>-110</v>
      </c>
      <c r="AA80">
        <v>19.559999999999999</v>
      </c>
      <c r="AB80">
        <v>0</v>
      </c>
      <c r="AC80">
        <v>0</v>
      </c>
      <c r="AD80">
        <v>0</v>
      </c>
      <c r="AE80">
        <v>6.19</v>
      </c>
      <c r="AF80">
        <v>0</v>
      </c>
      <c r="AG80">
        <v>0</v>
      </c>
      <c r="AH80">
        <v>0</v>
      </c>
      <c r="AI80">
        <v>3.16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3</v>
      </c>
      <c r="AT80">
        <v>-110</v>
      </c>
      <c r="AU80" t="s">
        <v>3</v>
      </c>
      <c r="AV80">
        <v>0</v>
      </c>
      <c r="AW80">
        <v>1</v>
      </c>
      <c r="AX80">
        <v>-1</v>
      </c>
      <c r="AY80">
        <v>0</v>
      </c>
      <c r="AZ80">
        <v>0</v>
      </c>
      <c r="BA80" t="s">
        <v>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Y80*Source!I50</f>
        <v>-100.65</v>
      </c>
      <c r="CY80">
        <f t="shared" si="12"/>
        <v>19.559999999999999</v>
      </c>
      <c r="CZ80">
        <f t="shared" si="13"/>
        <v>6.19</v>
      </c>
      <c r="DA80">
        <f t="shared" si="14"/>
        <v>3.16</v>
      </c>
      <c r="DB80">
        <f t="shared" si="15"/>
        <v>-680.9</v>
      </c>
      <c r="DC80">
        <f t="shared" si="16"/>
        <v>0</v>
      </c>
    </row>
    <row r="81" spans="1:107" x14ac:dyDescent="0.2">
      <c r="A81">
        <f>ROW(Source!A50)</f>
        <v>50</v>
      </c>
      <c r="B81">
        <v>42244862</v>
      </c>
      <c r="C81">
        <v>42250503</v>
      </c>
      <c r="D81">
        <v>38957639</v>
      </c>
      <c r="E81">
        <v>1</v>
      </c>
      <c r="F81">
        <v>1</v>
      </c>
      <c r="G81">
        <v>1</v>
      </c>
      <c r="H81">
        <v>3</v>
      </c>
      <c r="I81" t="s">
        <v>94</v>
      </c>
      <c r="J81" t="s">
        <v>96</v>
      </c>
      <c r="K81" t="s">
        <v>95</v>
      </c>
      <c r="L81">
        <v>1327</v>
      </c>
      <c r="N81">
        <v>1005</v>
      </c>
      <c r="O81" t="s">
        <v>91</v>
      </c>
      <c r="P81" t="s">
        <v>91</v>
      </c>
      <c r="Q81">
        <v>1</v>
      </c>
      <c r="W81">
        <v>0</v>
      </c>
      <c r="X81">
        <v>-1573474583</v>
      </c>
      <c r="Y81">
        <v>110</v>
      </c>
      <c r="AA81">
        <v>72.489999999999995</v>
      </c>
      <c r="AB81">
        <v>0</v>
      </c>
      <c r="AC81">
        <v>0</v>
      </c>
      <c r="AD81">
        <v>0</v>
      </c>
      <c r="AE81">
        <v>16.29</v>
      </c>
      <c r="AF81">
        <v>0</v>
      </c>
      <c r="AG81">
        <v>0</v>
      </c>
      <c r="AH81">
        <v>0</v>
      </c>
      <c r="AI81">
        <v>4.45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3</v>
      </c>
      <c r="AT81">
        <v>110</v>
      </c>
      <c r="AU81" t="s">
        <v>3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100.65</v>
      </c>
      <c r="CY81">
        <f t="shared" si="12"/>
        <v>72.489999999999995</v>
      </c>
      <c r="CZ81">
        <f t="shared" si="13"/>
        <v>16.29</v>
      </c>
      <c r="DA81">
        <f t="shared" si="14"/>
        <v>4.45</v>
      </c>
      <c r="DB81">
        <f t="shared" si="15"/>
        <v>1791.9</v>
      </c>
      <c r="DC81">
        <f t="shared" si="16"/>
        <v>0</v>
      </c>
    </row>
    <row r="82" spans="1:107" x14ac:dyDescent="0.2">
      <c r="A82">
        <f>ROW(Source!A51)</f>
        <v>51</v>
      </c>
      <c r="B82">
        <v>42244845</v>
      </c>
      <c r="C82">
        <v>42250503</v>
      </c>
      <c r="D82">
        <v>35541368</v>
      </c>
      <c r="E82">
        <v>1</v>
      </c>
      <c r="F82">
        <v>1</v>
      </c>
      <c r="G82">
        <v>1</v>
      </c>
      <c r="H82">
        <v>1</v>
      </c>
      <c r="I82" t="s">
        <v>467</v>
      </c>
      <c r="J82" t="s">
        <v>3</v>
      </c>
      <c r="K82" t="s">
        <v>468</v>
      </c>
      <c r="L82">
        <v>1369</v>
      </c>
      <c r="N82">
        <v>1013</v>
      </c>
      <c r="O82" t="s">
        <v>417</v>
      </c>
      <c r="P82" t="s">
        <v>417</v>
      </c>
      <c r="Q82">
        <v>1</v>
      </c>
      <c r="W82">
        <v>0</v>
      </c>
      <c r="X82">
        <v>1709986911</v>
      </c>
      <c r="Y82">
        <v>20.136500000000002</v>
      </c>
      <c r="AA82">
        <v>0</v>
      </c>
      <c r="AB82">
        <v>0</v>
      </c>
      <c r="AC82">
        <v>0</v>
      </c>
      <c r="AD82">
        <v>282.47000000000003</v>
      </c>
      <c r="AE82">
        <v>0</v>
      </c>
      <c r="AF82">
        <v>0</v>
      </c>
      <c r="AG82">
        <v>0</v>
      </c>
      <c r="AH82">
        <v>282.47000000000003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3</v>
      </c>
      <c r="AT82">
        <v>17.510000000000002</v>
      </c>
      <c r="AU82" t="s">
        <v>34</v>
      </c>
      <c r="AV82">
        <v>1</v>
      </c>
      <c r="AW82">
        <v>2</v>
      </c>
      <c r="AX82">
        <v>42250517</v>
      </c>
      <c r="AY82">
        <v>1</v>
      </c>
      <c r="AZ82">
        <v>0</v>
      </c>
      <c r="BA82">
        <v>73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Y82*Source!I51</f>
        <v>18.424897500000004</v>
      </c>
      <c r="CY82">
        <f>AD82</f>
        <v>282.47000000000003</v>
      </c>
      <c r="CZ82">
        <f>AH82</f>
        <v>282.47000000000003</v>
      </c>
      <c r="DA82">
        <f>AL82</f>
        <v>1</v>
      </c>
      <c r="DB82">
        <f>ROUND((ROUND(AT82*CZ82,2)*1.15),6)</f>
        <v>5687.9575000000004</v>
      </c>
      <c r="DC82">
        <f>ROUND((ROUND(AT82*AG82,2)*1.15),6)</f>
        <v>0</v>
      </c>
    </row>
    <row r="83" spans="1:107" x14ac:dyDescent="0.2">
      <c r="A83">
        <f>ROW(Source!A51)</f>
        <v>51</v>
      </c>
      <c r="B83">
        <v>42244845</v>
      </c>
      <c r="C83">
        <v>42250503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23</v>
      </c>
      <c r="J83" t="s">
        <v>3</v>
      </c>
      <c r="K83" t="s">
        <v>420</v>
      </c>
      <c r="L83">
        <v>608254</v>
      </c>
      <c r="N83">
        <v>1013</v>
      </c>
      <c r="O83" t="s">
        <v>421</v>
      </c>
      <c r="P83" t="s">
        <v>421</v>
      </c>
      <c r="Q83">
        <v>1</v>
      </c>
      <c r="W83">
        <v>0</v>
      </c>
      <c r="X83">
        <v>-185737400</v>
      </c>
      <c r="Y83">
        <v>0.22499999999999998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0.18</v>
      </c>
      <c r="AU83" t="s">
        <v>33</v>
      </c>
      <c r="AV83">
        <v>2</v>
      </c>
      <c r="AW83">
        <v>2</v>
      </c>
      <c r="AX83">
        <v>42250518</v>
      </c>
      <c r="AY83">
        <v>1</v>
      </c>
      <c r="AZ83">
        <v>0</v>
      </c>
      <c r="BA83">
        <v>74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Y83*Source!I51</f>
        <v>0.20587499999999997</v>
      </c>
      <c r="CY83">
        <f>AD83</f>
        <v>0</v>
      </c>
      <c r="CZ83">
        <f>AH83</f>
        <v>0</v>
      </c>
      <c r="DA83">
        <f>AL83</f>
        <v>1</v>
      </c>
      <c r="DB83">
        <f>ROUND((ROUND(AT83*CZ83,2)*1.25),6)</f>
        <v>0</v>
      </c>
      <c r="DC83">
        <f>ROUND((ROUND(AT83*AG83,2)*1.25),6)</f>
        <v>0</v>
      </c>
    </row>
    <row r="84" spans="1:107" x14ac:dyDescent="0.2">
      <c r="A84">
        <f>ROW(Source!A51)</f>
        <v>51</v>
      </c>
      <c r="B84">
        <v>42244845</v>
      </c>
      <c r="C84">
        <v>42250503</v>
      </c>
      <c r="D84">
        <v>39026317</v>
      </c>
      <c r="E84">
        <v>1</v>
      </c>
      <c r="F84">
        <v>1</v>
      </c>
      <c r="G84">
        <v>1</v>
      </c>
      <c r="H84">
        <v>2</v>
      </c>
      <c r="I84" t="s">
        <v>469</v>
      </c>
      <c r="J84" t="s">
        <v>470</v>
      </c>
      <c r="K84" t="s">
        <v>471</v>
      </c>
      <c r="L84">
        <v>1368</v>
      </c>
      <c r="N84">
        <v>1011</v>
      </c>
      <c r="O84" t="s">
        <v>425</v>
      </c>
      <c r="P84" t="s">
        <v>425</v>
      </c>
      <c r="Q84">
        <v>1</v>
      </c>
      <c r="W84">
        <v>0</v>
      </c>
      <c r="X84">
        <v>-438066613</v>
      </c>
      <c r="Y84">
        <v>0.13750000000000001</v>
      </c>
      <c r="AA84">
        <v>0</v>
      </c>
      <c r="AB84">
        <v>844.99</v>
      </c>
      <c r="AC84">
        <v>405.68</v>
      </c>
      <c r="AD84">
        <v>0</v>
      </c>
      <c r="AE84">
        <v>0</v>
      </c>
      <c r="AF84">
        <v>86.4</v>
      </c>
      <c r="AG84">
        <v>13.5</v>
      </c>
      <c r="AH84">
        <v>0</v>
      </c>
      <c r="AI84">
        <v>1</v>
      </c>
      <c r="AJ84">
        <v>9.7799999999999994</v>
      </c>
      <c r="AK84">
        <v>30.05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0.11</v>
      </c>
      <c r="AU84" t="s">
        <v>33</v>
      </c>
      <c r="AV84">
        <v>0</v>
      </c>
      <c r="AW84">
        <v>2</v>
      </c>
      <c r="AX84">
        <v>42250519</v>
      </c>
      <c r="AY84">
        <v>1</v>
      </c>
      <c r="AZ84">
        <v>0</v>
      </c>
      <c r="BA84">
        <v>75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Y84*Source!I51</f>
        <v>0.12581250000000002</v>
      </c>
      <c r="CY84">
        <f>AB84</f>
        <v>844.99</v>
      </c>
      <c r="CZ84">
        <f>AF84</f>
        <v>86.4</v>
      </c>
      <c r="DA84">
        <f>AJ84</f>
        <v>9.7799999999999994</v>
      </c>
      <c r="DB84">
        <f>ROUND((ROUND(AT84*CZ84,2)*1.25),6)</f>
        <v>11.875</v>
      </c>
      <c r="DC84">
        <f>ROUND((ROUND(AT84*AG84,2)*1.25),6)</f>
        <v>1.8625</v>
      </c>
    </row>
    <row r="85" spans="1:107" x14ac:dyDescent="0.2">
      <c r="A85">
        <f>ROW(Source!A51)</f>
        <v>51</v>
      </c>
      <c r="B85">
        <v>42244845</v>
      </c>
      <c r="C85">
        <v>42250503</v>
      </c>
      <c r="D85">
        <v>39026431</v>
      </c>
      <c r="E85">
        <v>1</v>
      </c>
      <c r="F85">
        <v>1</v>
      </c>
      <c r="G85">
        <v>1</v>
      </c>
      <c r="H85">
        <v>2</v>
      </c>
      <c r="I85" t="s">
        <v>472</v>
      </c>
      <c r="J85" t="s">
        <v>473</v>
      </c>
      <c r="K85" t="s">
        <v>474</v>
      </c>
      <c r="L85">
        <v>1368</v>
      </c>
      <c r="N85">
        <v>1011</v>
      </c>
      <c r="O85" t="s">
        <v>425</v>
      </c>
      <c r="P85" t="s">
        <v>425</v>
      </c>
      <c r="Q85">
        <v>1</v>
      </c>
      <c r="W85">
        <v>0</v>
      </c>
      <c r="X85">
        <v>1106923569</v>
      </c>
      <c r="Y85">
        <v>8.7500000000000008E-2</v>
      </c>
      <c r="AA85">
        <v>0</v>
      </c>
      <c r="AB85">
        <v>1046.08</v>
      </c>
      <c r="AC85">
        <v>405.68</v>
      </c>
      <c r="AD85">
        <v>0</v>
      </c>
      <c r="AE85">
        <v>0</v>
      </c>
      <c r="AF85">
        <v>112</v>
      </c>
      <c r="AG85">
        <v>13.5</v>
      </c>
      <c r="AH85">
        <v>0</v>
      </c>
      <c r="AI85">
        <v>1</v>
      </c>
      <c r="AJ85">
        <v>9.34</v>
      </c>
      <c r="AK85">
        <v>30.05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7.0000000000000007E-2</v>
      </c>
      <c r="AU85" t="s">
        <v>33</v>
      </c>
      <c r="AV85">
        <v>0</v>
      </c>
      <c r="AW85">
        <v>2</v>
      </c>
      <c r="AX85">
        <v>42250520</v>
      </c>
      <c r="AY85">
        <v>1</v>
      </c>
      <c r="AZ85">
        <v>0</v>
      </c>
      <c r="BA85">
        <v>76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Y85*Source!I51</f>
        <v>8.0062500000000009E-2</v>
      </c>
      <c r="CY85">
        <f>AB85</f>
        <v>1046.08</v>
      </c>
      <c r="CZ85">
        <f>AF85</f>
        <v>112</v>
      </c>
      <c r="DA85">
        <f>AJ85</f>
        <v>9.34</v>
      </c>
      <c r="DB85">
        <f>ROUND((ROUND(AT85*CZ85,2)*1.25),6)</f>
        <v>9.8000000000000007</v>
      </c>
      <c r="DC85">
        <f>ROUND((ROUND(AT85*AG85,2)*1.25),6)</f>
        <v>1.1875</v>
      </c>
    </row>
    <row r="86" spans="1:107" x14ac:dyDescent="0.2">
      <c r="A86">
        <f>ROW(Source!A51)</f>
        <v>51</v>
      </c>
      <c r="B86">
        <v>42244845</v>
      </c>
      <c r="C86">
        <v>42250503</v>
      </c>
      <c r="D86">
        <v>39027321</v>
      </c>
      <c r="E86">
        <v>1</v>
      </c>
      <c r="F86">
        <v>1</v>
      </c>
      <c r="G86">
        <v>1</v>
      </c>
      <c r="H86">
        <v>2</v>
      </c>
      <c r="I86" t="s">
        <v>450</v>
      </c>
      <c r="J86" t="s">
        <v>451</v>
      </c>
      <c r="K86" t="s">
        <v>452</v>
      </c>
      <c r="L86">
        <v>1368</v>
      </c>
      <c r="N86">
        <v>1011</v>
      </c>
      <c r="O86" t="s">
        <v>425</v>
      </c>
      <c r="P86" t="s">
        <v>425</v>
      </c>
      <c r="Q86">
        <v>1</v>
      </c>
      <c r="W86">
        <v>0</v>
      </c>
      <c r="X86">
        <v>527313756</v>
      </c>
      <c r="Y86">
        <v>2.2625000000000002</v>
      </c>
      <c r="AA86">
        <v>0</v>
      </c>
      <c r="AB86">
        <v>122.1</v>
      </c>
      <c r="AC86">
        <v>0</v>
      </c>
      <c r="AD86">
        <v>0</v>
      </c>
      <c r="AE86">
        <v>0</v>
      </c>
      <c r="AF86">
        <v>30</v>
      </c>
      <c r="AG86">
        <v>0</v>
      </c>
      <c r="AH86">
        <v>0</v>
      </c>
      <c r="AI86">
        <v>1</v>
      </c>
      <c r="AJ86">
        <v>4.07</v>
      </c>
      <c r="AK86">
        <v>30.05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1.81</v>
      </c>
      <c r="AU86" t="s">
        <v>33</v>
      </c>
      <c r="AV86">
        <v>0</v>
      </c>
      <c r="AW86">
        <v>2</v>
      </c>
      <c r="AX86">
        <v>42250521</v>
      </c>
      <c r="AY86">
        <v>1</v>
      </c>
      <c r="AZ86">
        <v>0</v>
      </c>
      <c r="BA86">
        <v>77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Y86*Source!I51</f>
        <v>2.0701875000000003</v>
      </c>
      <c r="CY86">
        <f>AB86</f>
        <v>122.1</v>
      </c>
      <c r="CZ86">
        <f>AF86</f>
        <v>30</v>
      </c>
      <c r="DA86">
        <f>AJ86</f>
        <v>4.07</v>
      </c>
      <c r="DB86">
        <f>ROUND((ROUND(AT86*CZ86,2)*1.25),6)</f>
        <v>67.875</v>
      </c>
      <c r="DC86">
        <f>ROUND((ROUND(AT86*AG86,2)*1.25),6)</f>
        <v>0</v>
      </c>
    </row>
    <row r="87" spans="1:107" x14ac:dyDescent="0.2">
      <c r="A87">
        <f>ROW(Source!A51)</f>
        <v>51</v>
      </c>
      <c r="B87">
        <v>42244845</v>
      </c>
      <c r="C87">
        <v>42250503</v>
      </c>
      <c r="D87">
        <v>39029121</v>
      </c>
      <c r="E87">
        <v>1</v>
      </c>
      <c r="F87">
        <v>1</v>
      </c>
      <c r="G87">
        <v>1</v>
      </c>
      <c r="H87">
        <v>2</v>
      </c>
      <c r="I87" t="s">
        <v>453</v>
      </c>
      <c r="J87" t="s">
        <v>454</v>
      </c>
      <c r="K87" t="s">
        <v>455</v>
      </c>
      <c r="L87">
        <v>1368</v>
      </c>
      <c r="N87">
        <v>1011</v>
      </c>
      <c r="O87" t="s">
        <v>425</v>
      </c>
      <c r="P87" t="s">
        <v>425</v>
      </c>
      <c r="Q87">
        <v>1</v>
      </c>
      <c r="W87">
        <v>0</v>
      </c>
      <c r="X87">
        <v>1230759911</v>
      </c>
      <c r="Y87">
        <v>0.125</v>
      </c>
      <c r="AA87">
        <v>0</v>
      </c>
      <c r="AB87">
        <v>887.39</v>
      </c>
      <c r="AC87">
        <v>348.58</v>
      </c>
      <c r="AD87">
        <v>0</v>
      </c>
      <c r="AE87">
        <v>0</v>
      </c>
      <c r="AF87">
        <v>87.17</v>
      </c>
      <c r="AG87">
        <v>11.6</v>
      </c>
      <c r="AH87">
        <v>0</v>
      </c>
      <c r="AI87">
        <v>1</v>
      </c>
      <c r="AJ87">
        <v>10.18</v>
      </c>
      <c r="AK87">
        <v>30.05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0.1</v>
      </c>
      <c r="AU87" t="s">
        <v>33</v>
      </c>
      <c r="AV87">
        <v>0</v>
      </c>
      <c r="AW87">
        <v>2</v>
      </c>
      <c r="AX87">
        <v>42250522</v>
      </c>
      <c r="AY87">
        <v>1</v>
      </c>
      <c r="AZ87">
        <v>0</v>
      </c>
      <c r="BA87">
        <v>78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Y87*Source!I51</f>
        <v>0.114375</v>
      </c>
      <c r="CY87">
        <f>AB87</f>
        <v>887.39</v>
      </c>
      <c r="CZ87">
        <f>AF87</f>
        <v>87.17</v>
      </c>
      <c r="DA87">
        <f>AJ87</f>
        <v>10.18</v>
      </c>
      <c r="DB87">
        <f>ROUND((ROUND(AT87*CZ87,2)*1.25),6)</f>
        <v>10.9</v>
      </c>
      <c r="DC87">
        <f>ROUND((ROUND(AT87*AG87,2)*1.25),6)</f>
        <v>1.45</v>
      </c>
    </row>
    <row r="88" spans="1:107" x14ac:dyDescent="0.2">
      <c r="A88">
        <f>ROW(Source!A51)</f>
        <v>51</v>
      </c>
      <c r="B88">
        <v>42244845</v>
      </c>
      <c r="C88">
        <v>42250503</v>
      </c>
      <c r="D88">
        <v>38957297</v>
      </c>
      <c r="E88">
        <v>1</v>
      </c>
      <c r="F88">
        <v>1</v>
      </c>
      <c r="G88">
        <v>1</v>
      </c>
      <c r="H88">
        <v>3</v>
      </c>
      <c r="I88" t="s">
        <v>475</v>
      </c>
      <c r="J88" t="s">
        <v>476</v>
      </c>
      <c r="K88" t="s">
        <v>477</v>
      </c>
      <c r="L88">
        <v>1348</v>
      </c>
      <c r="N88">
        <v>1009</v>
      </c>
      <c r="O88" t="s">
        <v>49</v>
      </c>
      <c r="P88" t="s">
        <v>49</v>
      </c>
      <c r="Q88">
        <v>1000</v>
      </c>
      <c r="W88">
        <v>0</v>
      </c>
      <c r="X88">
        <v>641399959</v>
      </c>
      <c r="Y88">
        <v>2.5000000000000001E-2</v>
      </c>
      <c r="AA88">
        <v>22460.25</v>
      </c>
      <c r="AB88">
        <v>0</v>
      </c>
      <c r="AC88">
        <v>0</v>
      </c>
      <c r="AD88">
        <v>0</v>
      </c>
      <c r="AE88">
        <v>1529.99</v>
      </c>
      <c r="AF88">
        <v>0</v>
      </c>
      <c r="AG88">
        <v>0</v>
      </c>
      <c r="AH88">
        <v>0</v>
      </c>
      <c r="AI88">
        <v>14.68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2.5000000000000001E-2</v>
      </c>
      <c r="AU88" t="s">
        <v>3</v>
      </c>
      <c r="AV88">
        <v>0</v>
      </c>
      <c r="AW88">
        <v>2</v>
      </c>
      <c r="AX88">
        <v>42250523</v>
      </c>
      <c r="AY88">
        <v>1</v>
      </c>
      <c r="AZ88">
        <v>0</v>
      </c>
      <c r="BA88">
        <v>79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Y88*Source!I51</f>
        <v>2.2875000000000003E-2</v>
      </c>
      <c r="CY88">
        <f t="shared" ref="CY88:CY94" si="17">AA88</f>
        <v>22460.25</v>
      </c>
      <c r="CZ88">
        <f t="shared" ref="CZ88:CZ94" si="18">AE88</f>
        <v>1529.99</v>
      </c>
      <c r="DA88">
        <f t="shared" ref="DA88:DA94" si="19">AI88</f>
        <v>14.68</v>
      </c>
      <c r="DB88">
        <f t="shared" ref="DB88:DB94" si="20">ROUND(ROUND(AT88*CZ88,2),6)</f>
        <v>38.25</v>
      </c>
      <c r="DC88">
        <f t="shared" ref="DC88:DC94" si="21">ROUND(ROUND(AT88*AG88,2),6)</f>
        <v>0</v>
      </c>
    </row>
    <row r="89" spans="1:107" x14ac:dyDescent="0.2">
      <c r="A89">
        <f>ROW(Source!A51)</f>
        <v>51</v>
      </c>
      <c r="B89">
        <v>42244845</v>
      </c>
      <c r="C89">
        <v>42250503</v>
      </c>
      <c r="D89">
        <v>38956243</v>
      </c>
      <c r="E89">
        <v>1</v>
      </c>
      <c r="F89">
        <v>1</v>
      </c>
      <c r="G89">
        <v>1</v>
      </c>
      <c r="H89">
        <v>3</v>
      </c>
      <c r="I89" t="s">
        <v>63</v>
      </c>
      <c r="J89" t="s">
        <v>65</v>
      </c>
      <c r="K89" t="s">
        <v>64</v>
      </c>
      <c r="L89">
        <v>1348</v>
      </c>
      <c r="N89">
        <v>1009</v>
      </c>
      <c r="O89" t="s">
        <v>49</v>
      </c>
      <c r="P89" t="s">
        <v>49</v>
      </c>
      <c r="Q89">
        <v>1000</v>
      </c>
      <c r="W89">
        <v>0</v>
      </c>
      <c r="X89">
        <v>1313199458</v>
      </c>
      <c r="Y89">
        <v>0.06</v>
      </c>
      <c r="AA89">
        <v>33785.29</v>
      </c>
      <c r="AB89">
        <v>0</v>
      </c>
      <c r="AC89">
        <v>0</v>
      </c>
      <c r="AD89">
        <v>0</v>
      </c>
      <c r="AE89">
        <v>2606.89</v>
      </c>
      <c r="AF89">
        <v>0</v>
      </c>
      <c r="AG89">
        <v>0</v>
      </c>
      <c r="AH89">
        <v>0</v>
      </c>
      <c r="AI89">
        <v>12.96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0.06</v>
      </c>
      <c r="AU89" t="s">
        <v>3</v>
      </c>
      <c r="AV89">
        <v>0</v>
      </c>
      <c r="AW89">
        <v>2</v>
      </c>
      <c r="AX89">
        <v>42250524</v>
      </c>
      <c r="AY89">
        <v>1</v>
      </c>
      <c r="AZ89">
        <v>0</v>
      </c>
      <c r="BA89">
        <v>80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Y89*Source!I51</f>
        <v>5.4899999999999997E-2</v>
      </c>
      <c r="CY89">
        <f t="shared" si="17"/>
        <v>33785.29</v>
      </c>
      <c r="CZ89">
        <f t="shared" si="18"/>
        <v>2606.89</v>
      </c>
      <c r="DA89">
        <f t="shared" si="19"/>
        <v>12.96</v>
      </c>
      <c r="DB89">
        <f t="shared" si="20"/>
        <v>156.41</v>
      </c>
      <c r="DC89">
        <f t="shared" si="21"/>
        <v>0</v>
      </c>
    </row>
    <row r="90" spans="1:107" x14ac:dyDescent="0.2">
      <c r="A90">
        <f>ROW(Source!A51)</f>
        <v>51</v>
      </c>
      <c r="B90">
        <v>42244845</v>
      </c>
      <c r="C90">
        <v>42250503</v>
      </c>
      <c r="D90">
        <v>38957326</v>
      </c>
      <c r="E90">
        <v>1</v>
      </c>
      <c r="F90">
        <v>1</v>
      </c>
      <c r="G90">
        <v>1</v>
      </c>
      <c r="H90">
        <v>3</v>
      </c>
      <c r="I90" t="s">
        <v>67</v>
      </c>
      <c r="J90" t="s">
        <v>69</v>
      </c>
      <c r="K90" t="s">
        <v>68</v>
      </c>
      <c r="L90">
        <v>1348</v>
      </c>
      <c r="N90">
        <v>1009</v>
      </c>
      <c r="O90" t="s">
        <v>49</v>
      </c>
      <c r="P90" t="s">
        <v>49</v>
      </c>
      <c r="Q90">
        <v>1000</v>
      </c>
      <c r="W90">
        <v>0</v>
      </c>
      <c r="X90">
        <v>-1622221180</v>
      </c>
      <c r="Y90">
        <v>0.19600000000000001</v>
      </c>
      <c r="AA90">
        <v>21085.8</v>
      </c>
      <c r="AB90">
        <v>0</v>
      </c>
      <c r="AC90">
        <v>0</v>
      </c>
      <c r="AD90">
        <v>0</v>
      </c>
      <c r="AE90">
        <v>3390</v>
      </c>
      <c r="AF90">
        <v>0</v>
      </c>
      <c r="AG90">
        <v>0</v>
      </c>
      <c r="AH90">
        <v>0</v>
      </c>
      <c r="AI90">
        <v>6.22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0.19600000000000001</v>
      </c>
      <c r="AU90" t="s">
        <v>3</v>
      </c>
      <c r="AV90">
        <v>0</v>
      </c>
      <c r="AW90">
        <v>2</v>
      </c>
      <c r="AX90">
        <v>42250525</v>
      </c>
      <c r="AY90">
        <v>1</v>
      </c>
      <c r="AZ90">
        <v>0</v>
      </c>
      <c r="BA90">
        <v>81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Y90*Source!I51</f>
        <v>0.17934000000000003</v>
      </c>
      <c r="CY90">
        <f t="shared" si="17"/>
        <v>21085.8</v>
      </c>
      <c r="CZ90">
        <f t="shared" si="18"/>
        <v>3390</v>
      </c>
      <c r="DA90">
        <f t="shared" si="19"/>
        <v>6.22</v>
      </c>
      <c r="DB90">
        <f t="shared" si="20"/>
        <v>664.44</v>
      </c>
      <c r="DC90">
        <f t="shared" si="21"/>
        <v>0</v>
      </c>
    </row>
    <row r="91" spans="1:107" x14ac:dyDescent="0.2">
      <c r="A91">
        <f>ROW(Source!A51)</f>
        <v>51</v>
      </c>
      <c r="B91">
        <v>42244845</v>
      </c>
      <c r="C91">
        <v>42250503</v>
      </c>
      <c r="D91">
        <v>38957326</v>
      </c>
      <c r="E91">
        <v>1</v>
      </c>
      <c r="F91">
        <v>1</v>
      </c>
      <c r="G91">
        <v>1</v>
      </c>
      <c r="H91">
        <v>3</v>
      </c>
      <c r="I91" t="s">
        <v>67</v>
      </c>
      <c r="J91" t="s">
        <v>69</v>
      </c>
      <c r="K91" t="s">
        <v>68</v>
      </c>
      <c r="L91">
        <v>1348</v>
      </c>
      <c r="N91">
        <v>1009</v>
      </c>
      <c r="O91" t="s">
        <v>49</v>
      </c>
      <c r="P91" t="s">
        <v>49</v>
      </c>
      <c r="Q91">
        <v>1000</v>
      </c>
      <c r="W91">
        <v>0</v>
      </c>
      <c r="X91">
        <v>-1622221180</v>
      </c>
      <c r="Y91">
        <v>-0.19600000000000001</v>
      </c>
      <c r="AA91">
        <v>21085.8</v>
      </c>
      <c r="AB91">
        <v>0</v>
      </c>
      <c r="AC91">
        <v>0</v>
      </c>
      <c r="AD91">
        <v>0</v>
      </c>
      <c r="AE91">
        <v>3390</v>
      </c>
      <c r="AF91">
        <v>0</v>
      </c>
      <c r="AG91">
        <v>0</v>
      </c>
      <c r="AH91">
        <v>0</v>
      </c>
      <c r="AI91">
        <v>6.22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3</v>
      </c>
      <c r="AT91">
        <v>-0.19600000000000001</v>
      </c>
      <c r="AU91" t="s">
        <v>3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Y91*Source!I51</f>
        <v>-0.17934000000000003</v>
      </c>
      <c r="CY91">
        <f t="shared" si="17"/>
        <v>21085.8</v>
      </c>
      <c r="CZ91">
        <f t="shared" si="18"/>
        <v>3390</v>
      </c>
      <c r="DA91">
        <f t="shared" si="19"/>
        <v>6.22</v>
      </c>
      <c r="DB91">
        <f t="shared" si="20"/>
        <v>-664.44</v>
      </c>
      <c r="DC91">
        <f t="shared" si="21"/>
        <v>0</v>
      </c>
    </row>
    <row r="92" spans="1:107" x14ac:dyDescent="0.2">
      <c r="A92">
        <f>ROW(Source!A51)</f>
        <v>51</v>
      </c>
      <c r="B92">
        <v>42244845</v>
      </c>
      <c r="C92">
        <v>42250503</v>
      </c>
      <c r="D92">
        <v>38958119</v>
      </c>
      <c r="E92">
        <v>1</v>
      </c>
      <c r="F92">
        <v>1</v>
      </c>
      <c r="G92">
        <v>1</v>
      </c>
      <c r="H92">
        <v>3</v>
      </c>
      <c r="I92" t="s">
        <v>89</v>
      </c>
      <c r="J92" t="s">
        <v>92</v>
      </c>
      <c r="K92" t="s">
        <v>90</v>
      </c>
      <c r="L92">
        <v>1327</v>
      </c>
      <c r="N92">
        <v>1005</v>
      </c>
      <c r="O92" t="s">
        <v>91</v>
      </c>
      <c r="P92" t="s">
        <v>91</v>
      </c>
      <c r="Q92">
        <v>1</v>
      </c>
      <c r="W92">
        <v>0</v>
      </c>
      <c r="X92">
        <v>1210903559</v>
      </c>
      <c r="Y92">
        <v>110</v>
      </c>
      <c r="AA92">
        <v>22.16</v>
      </c>
      <c r="AB92">
        <v>0</v>
      </c>
      <c r="AC92">
        <v>0</v>
      </c>
      <c r="AD92">
        <v>0</v>
      </c>
      <c r="AE92">
        <v>6.19</v>
      </c>
      <c r="AF92">
        <v>0</v>
      </c>
      <c r="AG92">
        <v>0</v>
      </c>
      <c r="AH92">
        <v>0</v>
      </c>
      <c r="AI92">
        <v>3.58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110</v>
      </c>
      <c r="AU92" t="s">
        <v>3</v>
      </c>
      <c r="AV92">
        <v>0</v>
      </c>
      <c r="AW92">
        <v>2</v>
      </c>
      <c r="AX92">
        <v>42250526</v>
      </c>
      <c r="AY92">
        <v>1</v>
      </c>
      <c r="AZ92">
        <v>0</v>
      </c>
      <c r="BA92">
        <v>82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Y92*Source!I51</f>
        <v>100.65</v>
      </c>
      <c r="CY92">
        <f t="shared" si="17"/>
        <v>22.16</v>
      </c>
      <c r="CZ92">
        <f t="shared" si="18"/>
        <v>6.19</v>
      </c>
      <c r="DA92">
        <f t="shared" si="19"/>
        <v>3.58</v>
      </c>
      <c r="DB92">
        <f t="shared" si="20"/>
        <v>680.9</v>
      </c>
      <c r="DC92">
        <f t="shared" si="21"/>
        <v>0</v>
      </c>
    </row>
    <row r="93" spans="1:107" x14ac:dyDescent="0.2">
      <c r="A93">
        <f>ROW(Source!A51)</f>
        <v>51</v>
      </c>
      <c r="B93">
        <v>42244845</v>
      </c>
      <c r="C93">
        <v>42250503</v>
      </c>
      <c r="D93">
        <v>38958119</v>
      </c>
      <c r="E93">
        <v>1</v>
      </c>
      <c r="F93">
        <v>1</v>
      </c>
      <c r="G93">
        <v>1</v>
      </c>
      <c r="H93">
        <v>3</v>
      </c>
      <c r="I93" t="s">
        <v>89</v>
      </c>
      <c r="J93" t="s">
        <v>92</v>
      </c>
      <c r="K93" t="s">
        <v>90</v>
      </c>
      <c r="L93">
        <v>1327</v>
      </c>
      <c r="N93">
        <v>1005</v>
      </c>
      <c r="O93" t="s">
        <v>91</v>
      </c>
      <c r="P93" t="s">
        <v>91</v>
      </c>
      <c r="Q93">
        <v>1</v>
      </c>
      <c r="W93">
        <v>0</v>
      </c>
      <c r="X93">
        <v>1210903559</v>
      </c>
      <c r="Y93">
        <v>-110</v>
      </c>
      <c r="AA93">
        <v>22.16</v>
      </c>
      <c r="AB93">
        <v>0</v>
      </c>
      <c r="AC93">
        <v>0</v>
      </c>
      <c r="AD93">
        <v>0</v>
      </c>
      <c r="AE93">
        <v>6.19</v>
      </c>
      <c r="AF93">
        <v>0</v>
      </c>
      <c r="AG93">
        <v>0</v>
      </c>
      <c r="AH93">
        <v>0</v>
      </c>
      <c r="AI93">
        <v>3.58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3</v>
      </c>
      <c r="AT93">
        <v>-110</v>
      </c>
      <c r="AU93" t="s">
        <v>3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-100.65</v>
      </c>
      <c r="CY93">
        <f t="shared" si="17"/>
        <v>22.16</v>
      </c>
      <c r="CZ93">
        <f t="shared" si="18"/>
        <v>6.19</v>
      </c>
      <c r="DA93">
        <f t="shared" si="19"/>
        <v>3.58</v>
      </c>
      <c r="DB93">
        <f t="shared" si="20"/>
        <v>-680.9</v>
      </c>
      <c r="DC93">
        <f t="shared" si="21"/>
        <v>0</v>
      </c>
    </row>
    <row r="94" spans="1:107" x14ac:dyDescent="0.2">
      <c r="A94">
        <f>ROW(Source!A51)</f>
        <v>51</v>
      </c>
      <c r="B94">
        <v>42244845</v>
      </c>
      <c r="C94">
        <v>42250503</v>
      </c>
      <c r="D94">
        <v>38957639</v>
      </c>
      <c r="E94">
        <v>1</v>
      </c>
      <c r="F94">
        <v>1</v>
      </c>
      <c r="G94">
        <v>1</v>
      </c>
      <c r="H94">
        <v>3</v>
      </c>
      <c r="I94" t="s">
        <v>94</v>
      </c>
      <c r="J94" t="s">
        <v>96</v>
      </c>
      <c r="K94" t="s">
        <v>95</v>
      </c>
      <c r="L94">
        <v>1327</v>
      </c>
      <c r="N94">
        <v>1005</v>
      </c>
      <c r="O94" t="s">
        <v>91</v>
      </c>
      <c r="P94" t="s">
        <v>91</v>
      </c>
      <c r="Q94">
        <v>1</v>
      </c>
      <c r="W94">
        <v>0</v>
      </c>
      <c r="X94">
        <v>-1573474583</v>
      </c>
      <c r="Y94">
        <v>110</v>
      </c>
      <c r="AA94">
        <v>66.95</v>
      </c>
      <c r="AB94">
        <v>0</v>
      </c>
      <c r="AC94">
        <v>0</v>
      </c>
      <c r="AD94">
        <v>0</v>
      </c>
      <c r="AE94">
        <v>16.29</v>
      </c>
      <c r="AF94">
        <v>0</v>
      </c>
      <c r="AG94">
        <v>0</v>
      </c>
      <c r="AH94">
        <v>0</v>
      </c>
      <c r="AI94">
        <v>4.1100000000000003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3</v>
      </c>
      <c r="AT94">
        <v>110</v>
      </c>
      <c r="AU94" t="s">
        <v>3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100.65</v>
      </c>
      <c r="CY94">
        <f t="shared" si="17"/>
        <v>66.95</v>
      </c>
      <c r="CZ94">
        <f t="shared" si="18"/>
        <v>16.29</v>
      </c>
      <c r="DA94">
        <f t="shared" si="19"/>
        <v>4.1100000000000003</v>
      </c>
      <c r="DB94">
        <f t="shared" si="20"/>
        <v>1791.9</v>
      </c>
      <c r="DC94">
        <f t="shared" si="21"/>
        <v>0</v>
      </c>
    </row>
    <row r="95" spans="1:107" x14ac:dyDescent="0.2">
      <c r="A95">
        <f>ROW(Source!A58)</f>
        <v>58</v>
      </c>
      <c r="B95">
        <v>42244862</v>
      </c>
      <c r="C95">
        <v>42250530</v>
      </c>
      <c r="D95">
        <v>35541368</v>
      </c>
      <c r="E95">
        <v>1</v>
      </c>
      <c r="F95">
        <v>1</v>
      </c>
      <c r="G95">
        <v>1</v>
      </c>
      <c r="H95">
        <v>1</v>
      </c>
      <c r="I95" t="s">
        <v>467</v>
      </c>
      <c r="J95" t="s">
        <v>3</v>
      </c>
      <c r="K95" t="s">
        <v>468</v>
      </c>
      <c r="L95">
        <v>1369</v>
      </c>
      <c r="N95">
        <v>1013</v>
      </c>
      <c r="O95" t="s">
        <v>417</v>
      </c>
      <c r="P95" t="s">
        <v>417</v>
      </c>
      <c r="Q95">
        <v>1</v>
      </c>
      <c r="W95">
        <v>0</v>
      </c>
      <c r="X95">
        <v>1709986911</v>
      </c>
      <c r="Y95">
        <v>13.121499999999999</v>
      </c>
      <c r="AA95">
        <v>0</v>
      </c>
      <c r="AB95">
        <v>0</v>
      </c>
      <c r="AC95">
        <v>0</v>
      </c>
      <c r="AD95">
        <v>246.41</v>
      </c>
      <c r="AE95">
        <v>0</v>
      </c>
      <c r="AF95">
        <v>0</v>
      </c>
      <c r="AG95">
        <v>0</v>
      </c>
      <c r="AH95">
        <v>246.41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11.41</v>
      </c>
      <c r="AU95" t="s">
        <v>34</v>
      </c>
      <c r="AV95">
        <v>1</v>
      </c>
      <c r="AW95">
        <v>2</v>
      </c>
      <c r="AX95">
        <v>42250542</v>
      </c>
      <c r="AY95">
        <v>1</v>
      </c>
      <c r="AZ95">
        <v>0</v>
      </c>
      <c r="BA95">
        <v>83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Y95*Source!I58</f>
        <v>12.0061725</v>
      </c>
      <c r="CY95">
        <f>AD95</f>
        <v>246.41</v>
      </c>
      <c r="CZ95">
        <f>AH95</f>
        <v>246.41</v>
      </c>
      <c r="DA95">
        <f>AL95</f>
        <v>1</v>
      </c>
      <c r="DB95">
        <f>ROUND((ROUND(AT95*CZ95,2)*1.15),6)</f>
        <v>3233.2710000000002</v>
      </c>
      <c r="DC95">
        <f>ROUND((ROUND(AT95*AG95,2)*1.15),6)</f>
        <v>0</v>
      </c>
    </row>
    <row r="96" spans="1:107" x14ac:dyDescent="0.2">
      <c r="A96">
        <f>ROW(Source!A58)</f>
        <v>58</v>
      </c>
      <c r="B96">
        <v>42244862</v>
      </c>
      <c r="C96">
        <v>42250530</v>
      </c>
      <c r="D96">
        <v>121548</v>
      </c>
      <c r="E96">
        <v>1</v>
      </c>
      <c r="F96">
        <v>1</v>
      </c>
      <c r="G96">
        <v>1</v>
      </c>
      <c r="H96">
        <v>1</v>
      </c>
      <c r="I96" t="s">
        <v>23</v>
      </c>
      <c r="J96" t="s">
        <v>3</v>
      </c>
      <c r="K96" t="s">
        <v>420</v>
      </c>
      <c r="L96">
        <v>608254</v>
      </c>
      <c r="N96">
        <v>1013</v>
      </c>
      <c r="O96" t="s">
        <v>421</v>
      </c>
      <c r="P96" t="s">
        <v>421</v>
      </c>
      <c r="Q96">
        <v>1</v>
      </c>
      <c r="W96">
        <v>0</v>
      </c>
      <c r="X96">
        <v>-185737400</v>
      </c>
      <c r="Y96">
        <v>0.1875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0.15</v>
      </c>
      <c r="AU96" t="s">
        <v>33</v>
      </c>
      <c r="AV96">
        <v>2</v>
      </c>
      <c r="AW96">
        <v>2</v>
      </c>
      <c r="AX96">
        <v>42250543</v>
      </c>
      <c r="AY96">
        <v>1</v>
      </c>
      <c r="AZ96">
        <v>0</v>
      </c>
      <c r="BA96">
        <v>84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Y96*Source!I58</f>
        <v>0.17156250000000001</v>
      </c>
      <c r="CY96">
        <f>AD96</f>
        <v>0</v>
      </c>
      <c r="CZ96">
        <f>AH96</f>
        <v>0</v>
      </c>
      <c r="DA96">
        <f>AL96</f>
        <v>1</v>
      </c>
      <c r="DB96">
        <f>ROUND((ROUND(AT96*CZ96,2)*1.25),6)</f>
        <v>0</v>
      </c>
      <c r="DC96">
        <f>ROUND((ROUND(AT96*AG96,2)*1.25),6)</f>
        <v>0</v>
      </c>
    </row>
    <row r="97" spans="1:107" x14ac:dyDescent="0.2">
      <c r="A97">
        <f>ROW(Source!A58)</f>
        <v>58</v>
      </c>
      <c r="B97">
        <v>42244862</v>
      </c>
      <c r="C97">
        <v>42250530</v>
      </c>
      <c r="D97">
        <v>39026317</v>
      </c>
      <c r="E97">
        <v>1</v>
      </c>
      <c r="F97">
        <v>1</v>
      </c>
      <c r="G97">
        <v>1</v>
      </c>
      <c r="H97">
        <v>2</v>
      </c>
      <c r="I97" t="s">
        <v>469</v>
      </c>
      <c r="J97" t="s">
        <v>470</v>
      </c>
      <c r="K97" t="s">
        <v>471</v>
      </c>
      <c r="L97">
        <v>1368</v>
      </c>
      <c r="N97">
        <v>1011</v>
      </c>
      <c r="O97" t="s">
        <v>425</v>
      </c>
      <c r="P97" t="s">
        <v>425</v>
      </c>
      <c r="Q97">
        <v>1</v>
      </c>
      <c r="W97">
        <v>0</v>
      </c>
      <c r="X97">
        <v>-438066613</v>
      </c>
      <c r="Y97">
        <v>0.125</v>
      </c>
      <c r="AA97">
        <v>0</v>
      </c>
      <c r="AB97">
        <v>807.84</v>
      </c>
      <c r="AC97">
        <v>368.42</v>
      </c>
      <c r="AD97">
        <v>0</v>
      </c>
      <c r="AE97">
        <v>0</v>
      </c>
      <c r="AF97">
        <v>86.4</v>
      </c>
      <c r="AG97">
        <v>13.5</v>
      </c>
      <c r="AH97">
        <v>0</v>
      </c>
      <c r="AI97">
        <v>1</v>
      </c>
      <c r="AJ97">
        <v>9.35</v>
      </c>
      <c r="AK97">
        <v>27.29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0.1</v>
      </c>
      <c r="AU97" t="s">
        <v>33</v>
      </c>
      <c r="AV97">
        <v>0</v>
      </c>
      <c r="AW97">
        <v>2</v>
      </c>
      <c r="AX97">
        <v>42250544</v>
      </c>
      <c r="AY97">
        <v>1</v>
      </c>
      <c r="AZ97">
        <v>0</v>
      </c>
      <c r="BA97">
        <v>85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Y97*Source!I58</f>
        <v>0.114375</v>
      </c>
      <c r="CY97">
        <f>AB97</f>
        <v>807.84</v>
      </c>
      <c r="CZ97">
        <f>AF97</f>
        <v>86.4</v>
      </c>
      <c r="DA97">
        <f>AJ97</f>
        <v>9.35</v>
      </c>
      <c r="DB97">
        <f>ROUND((ROUND(AT97*CZ97,2)*1.25),6)</f>
        <v>10.8</v>
      </c>
      <c r="DC97">
        <f>ROUND((ROUND(AT97*AG97,2)*1.25),6)</f>
        <v>1.6875</v>
      </c>
    </row>
    <row r="98" spans="1:107" x14ac:dyDescent="0.2">
      <c r="A98">
        <f>ROW(Source!A58)</f>
        <v>58</v>
      </c>
      <c r="B98">
        <v>42244862</v>
      </c>
      <c r="C98">
        <v>42250530</v>
      </c>
      <c r="D98">
        <v>39026431</v>
      </c>
      <c r="E98">
        <v>1</v>
      </c>
      <c r="F98">
        <v>1</v>
      </c>
      <c r="G98">
        <v>1</v>
      </c>
      <c r="H98">
        <v>2</v>
      </c>
      <c r="I98" t="s">
        <v>472</v>
      </c>
      <c r="J98" t="s">
        <v>473</v>
      </c>
      <c r="K98" t="s">
        <v>474</v>
      </c>
      <c r="L98">
        <v>1368</v>
      </c>
      <c r="N98">
        <v>1011</v>
      </c>
      <c r="O98" t="s">
        <v>425</v>
      </c>
      <c r="P98" t="s">
        <v>425</v>
      </c>
      <c r="Q98">
        <v>1</v>
      </c>
      <c r="W98">
        <v>0</v>
      </c>
      <c r="X98">
        <v>1106923569</v>
      </c>
      <c r="Y98">
        <v>6.25E-2</v>
      </c>
      <c r="AA98">
        <v>0</v>
      </c>
      <c r="AB98">
        <v>987.84</v>
      </c>
      <c r="AC98">
        <v>368.42</v>
      </c>
      <c r="AD98">
        <v>0</v>
      </c>
      <c r="AE98">
        <v>0</v>
      </c>
      <c r="AF98">
        <v>112</v>
      </c>
      <c r="AG98">
        <v>13.5</v>
      </c>
      <c r="AH98">
        <v>0</v>
      </c>
      <c r="AI98">
        <v>1</v>
      </c>
      <c r="AJ98">
        <v>8.82</v>
      </c>
      <c r="AK98">
        <v>27.29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0.05</v>
      </c>
      <c r="AU98" t="s">
        <v>33</v>
      </c>
      <c r="AV98">
        <v>0</v>
      </c>
      <c r="AW98">
        <v>2</v>
      </c>
      <c r="AX98">
        <v>42250545</v>
      </c>
      <c r="AY98">
        <v>1</v>
      </c>
      <c r="AZ98">
        <v>0</v>
      </c>
      <c r="BA98">
        <v>86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Y98*Source!I58</f>
        <v>5.7187500000000002E-2</v>
      </c>
      <c r="CY98">
        <f>AB98</f>
        <v>987.84</v>
      </c>
      <c r="CZ98">
        <f>AF98</f>
        <v>112</v>
      </c>
      <c r="DA98">
        <f>AJ98</f>
        <v>8.82</v>
      </c>
      <c r="DB98">
        <f>ROUND((ROUND(AT98*CZ98,2)*1.25),6)</f>
        <v>7</v>
      </c>
      <c r="DC98">
        <f>ROUND((ROUND(AT98*AG98,2)*1.25),6)</f>
        <v>0.85</v>
      </c>
    </row>
    <row r="99" spans="1:107" x14ac:dyDescent="0.2">
      <c r="A99">
        <f>ROW(Source!A58)</f>
        <v>58</v>
      </c>
      <c r="B99">
        <v>42244862</v>
      </c>
      <c r="C99">
        <v>42250530</v>
      </c>
      <c r="D99">
        <v>39027321</v>
      </c>
      <c r="E99">
        <v>1</v>
      </c>
      <c r="F99">
        <v>1</v>
      </c>
      <c r="G99">
        <v>1</v>
      </c>
      <c r="H99">
        <v>2</v>
      </c>
      <c r="I99" t="s">
        <v>450</v>
      </c>
      <c r="J99" t="s">
        <v>451</v>
      </c>
      <c r="K99" t="s">
        <v>452</v>
      </c>
      <c r="L99">
        <v>1368</v>
      </c>
      <c r="N99">
        <v>1011</v>
      </c>
      <c r="O99" t="s">
        <v>425</v>
      </c>
      <c r="P99" t="s">
        <v>425</v>
      </c>
      <c r="Q99">
        <v>1</v>
      </c>
      <c r="W99">
        <v>0</v>
      </c>
      <c r="X99">
        <v>527313756</v>
      </c>
      <c r="Y99">
        <v>2</v>
      </c>
      <c r="AA99">
        <v>0</v>
      </c>
      <c r="AB99">
        <v>119.4</v>
      </c>
      <c r="AC99">
        <v>0</v>
      </c>
      <c r="AD99">
        <v>0</v>
      </c>
      <c r="AE99">
        <v>0</v>
      </c>
      <c r="AF99">
        <v>30</v>
      </c>
      <c r="AG99">
        <v>0</v>
      </c>
      <c r="AH99">
        <v>0</v>
      </c>
      <c r="AI99">
        <v>1</v>
      </c>
      <c r="AJ99">
        <v>3.98</v>
      </c>
      <c r="AK99">
        <v>27.29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1.6</v>
      </c>
      <c r="AU99" t="s">
        <v>33</v>
      </c>
      <c r="AV99">
        <v>0</v>
      </c>
      <c r="AW99">
        <v>2</v>
      </c>
      <c r="AX99">
        <v>42250546</v>
      </c>
      <c r="AY99">
        <v>1</v>
      </c>
      <c r="AZ99">
        <v>0</v>
      </c>
      <c r="BA99">
        <v>87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Y99*Source!I58</f>
        <v>1.83</v>
      </c>
      <c r="CY99">
        <f>AB99</f>
        <v>119.4</v>
      </c>
      <c r="CZ99">
        <f>AF99</f>
        <v>30</v>
      </c>
      <c r="DA99">
        <f>AJ99</f>
        <v>3.98</v>
      </c>
      <c r="DB99">
        <f>ROUND((ROUND(AT99*CZ99,2)*1.25),6)</f>
        <v>60</v>
      </c>
      <c r="DC99">
        <f>ROUND((ROUND(AT99*AG99,2)*1.25),6)</f>
        <v>0</v>
      </c>
    </row>
    <row r="100" spans="1:107" x14ac:dyDescent="0.2">
      <c r="A100">
        <f>ROW(Source!A58)</f>
        <v>58</v>
      </c>
      <c r="B100">
        <v>42244862</v>
      </c>
      <c r="C100">
        <v>42250530</v>
      </c>
      <c r="D100">
        <v>39029121</v>
      </c>
      <c r="E100">
        <v>1</v>
      </c>
      <c r="F100">
        <v>1</v>
      </c>
      <c r="G100">
        <v>1</v>
      </c>
      <c r="H100">
        <v>2</v>
      </c>
      <c r="I100" t="s">
        <v>453</v>
      </c>
      <c r="J100" t="s">
        <v>454</v>
      </c>
      <c r="K100" t="s">
        <v>455</v>
      </c>
      <c r="L100">
        <v>1368</v>
      </c>
      <c r="N100">
        <v>1011</v>
      </c>
      <c r="O100" t="s">
        <v>425</v>
      </c>
      <c r="P100" t="s">
        <v>425</v>
      </c>
      <c r="Q100">
        <v>1</v>
      </c>
      <c r="W100">
        <v>0</v>
      </c>
      <c r="X100">
        <v>1230759911</v>
      </c>
      <c r="Y100">
        <v>0.11249999999999999</v>
      </c>
      <c r="AA100">
        <v>0</v>
      </c>
      <c r="AB100">
        <v>842.06</v>
      </c>
      <c r="AC100">
        <v>316.56</v>
      </c>
      <c r="AD100">
        <v>0</v>
      </c>
      <c r="AE100">
        <v>0</v>
      </c>
      <c r="AF100">
        <v>87.17</v>
      </c>
      <c r="AG100">
        <v>11.6</v>
      </c>
      <c r="AH100">
        <v>0</v>
      </c>
      <c r="AI100">
        <v>1</v>
      </c>
      <c r="AJ100">
        <v>9.66</v>
      </c>
      <c r="AK100">
        <v>27.29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0.09</v>
      </c>
      <c r="AU100" t="s">
        <v>33</v>
      </c>
      <c r="AV100">
        <v>0</v>
      </c>
      <c r="AW100">
        <v>2</v>
      </c>
      <c r="AX100">
        <v>42250547</v>
      </c>
      <c r="AY100">
        <v>1</v>
      </c>
      <c r="AZ100">
        <v>0</v>
      </c>
      <c r="BA100">
        <v>88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Y100*Source!I58</f>
        <v>0.10293749999999999</v>
      </c>
      <c r="CY100">
        <f>AB100</f>
        <v>842.06</v>
      </c>
      <c r="CZ100">
        <f>AF100</f>
        <v>87.17</v>
      </c>
      <c r="DA100">
        <f>AJ100</f>
        <v>9.66</v>
      </c>
      <c r="DB100">
        <f>ROUND((ROUND(AT100*CZ100,2)*1.25),6)</f>
        <v>9.8125</v>
      </c>
      <c r="DC100">
        <f>ROUND((ROUND(AT100*AG100,2)*1.25),6)</f>
        <v>1.3</v>
      </c>
    </row>
    <row r="101" spans="1:107" x14ac:dyDescent="0.2">
      <c r="A101">
        <f>ROW(Source!A58)</f>
        <v>58</v>
      </c>
      <c r="B101">
        <v>42244862</v>
      </c>
      <c r="C101">
        <v>42250530</v>
      </c>
      <c r="D101">
        <v>38957326</v>
      </c>
      <c r="E101">
        <v>1</v>
      </c>
      <c r="F101">
        <v>1</v>
      </c>
      <c r="G101">
        <v>1</v>
      </c>
      <c r="H101">
        <v>3</v>
      </c>
      <c r="I101" t="s">
        <v>67</v>
      </c>
      <c r="J101" t="s">
        <v>69</v>
      </c>
      <c r="K101" t="s">
        <v>68</v>
      </c>
      <c r="L101">
        <v>1348</v>
      </c>
      <c r="N101">
        <v>1009</v>
      </c>
      <c r="O101" t="s">
        <v>49</v>
      </c>
      <c r="P101" t="s">
        <v>49</v>
      </c>
      <c r="Q101">
        <v>1000</v>
      </c>
      <c r="W101">
        <v>0</v>
      </c>
      <c r="X101">
        <v>-1622221180</v>
      </c>
      <c r="Y101">
        <v>0.19600000000000001</v>
      </c>
      <c r="AA101">
        <v>20611.2</v>
      </c>
      <c r="AB101">
        <v>0</v>
      </c>
      <c r="AC101">
        <v>0</v>
      </c>
      <c r="AD101">
        <v>0</v>
      </c>
      <c r="AE101">
        <v>3390</v>
      </c>
      <c r="AF101">
        <v>0</v>
      </c>
      <c r="AG101">
        <v>0</v>
      </c>
      <c r="AH101">
        <v>0</v>
      </c>
      <c r="AI101">
        <v>6.08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0.19600000000000001</v>
      </c>
      <c r="AU101" t="s">
        <v>3</v>
      </c>
      <c r="AV101">
        <v>0</v>
      </c>
      <c r="AW101">
        <v>2</v>
      </c>
      <c r="AX101">
        <v>42250548</v>
      </c>
      <c r="AY101">
        <v>1</v>
      </c>
      <c r="AZ101">
        <v>0</v>
      </c>
      <c r="BA101">
        <v>89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Y101*Source!I58</f>
        <v>0.17934000000000003</v>
      </c>
      <c r="CY101">
        <f>AA101</f>
        <v>20611.2</v>
      </c>
      <c r="CZ101">
        <f>AE101</f>
        <v>3390</v>
      </c>
      <c r="DA101">
        <f>AI101</f>
        <v>6.08</v>
      </c>
      <c r="DB101">
        <f>ROUND(ROUND(AT101*CZ101,2),6)</f>
        <v>664.44</v>
      </c>
      <c r="DC101">
        <f>ROUND(ROUND(AT101*AG101,2),6)</f>
        <v>0</v>
      </c>
    </row>
    <row r="102" spans="1:107" x14ac:dyDescent="0.2">
      <c r="A102">
        <f>ROW(Source!A58)</f>
        <v>58</v>
      </c>
      <c r="B102">
        <v>42244862</v>
      </c>
      <c r="C102">
        <v>42250530</v>
      </c>
      <c r="D102">
        <v>38957326</v>
      </c>
      <c r="E102">
        <v>1</v>
      </c>
      <c r="F102">
        <v>1</v>
      </c>
      <c r="G102">
        <v>1</v>
      </c>
      <c r="H102">
        <v>3</v>
      </c>
      <c r="I102" t="s">
        <v>67</v>
      </c>
      <c r="J102" t="s">
        <v>69</v>
      </c>
      <c r="K102" t="s">
        <v>68</v>
      </c>
      <c r="L102">
        <v>1348</v>
      </c>
      <c r="N102">
        <v>1009</v>
      </c>
      <c r="O102" t="s">
        <v>49</v>
      </c>
      <c r="P102" t="s">
        <v>49</v>
      </c>
      <c r="Q102">
        <v>1000</v>
      </c>
      <c r="W102">
        <v>0</v>
      </c>
      <c r="X102">
        <v>-1622221180</v>
      </c>
      <c r="Y102">
        <v>-0.19600000000000001</v>
      </c>
      <c r="AA102">
        <v>20611.2</v>
      </c>
      <c r="AB102">
        <v>0</v>
      </c>
      <c r="AC102">
        <v>0</v>
      </c>
      <c r="AD102">
        <v>0</v>
      </c>
      <c r="AE102">
        <v>3390</v>
      </c>
      <c r="AF102">
        <v>0</v>
      </c>
      <c r="AG102">
        <v>0</v>
      </c>
      <c r="AH102">
        <v>0</v>
      </c>
      <c r="AI102">
        <v>6.08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-0.19600000000000001</v>
      </c>
      <c r="AU102" t="s">
        <v>3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Y102*Source!I58</f>
        <v>-0.17934000000000003</v>
      </c>
      <c r="CY102">
        <f>AA102</f>
        <v>20611.2</v>
      </c>
      <c r="CZ102">
        <f>AE102</f>
        <v>3390</v>
      </c>
      <c r="DA102">
        <f>AI102</f>
        <v>6.08</v>
      </c>
      <c r="DB102">
        <f>ROUND(ROUND(AT102*CZ102,2),6)</f>
        <v>-664.44</v>
      </c>
      <c r="DC102">
        <f>ROUND(ROUND(AT102*AG102,2),6)</f>
        <v>0</v>
      </c>
    </row>
    <row r="103" spans="1:107" x14ac:dyDescent="0.2">
      <c r="A103">
        <f>ROW(Source!A58)</f>
        <v>58</v>
      </c>
      <c r="B103">
        <v>42244862</v>
      </c>
      <c r="C103">
        <v>42250530</v>
      </c>
      <c r="D103">
        <v>38958119</v>
      </c>
      <c r="E103">
        <v>1</v>
      </c>
      <c r="F103">
        <v>1</v>
      </c>
      <c r="G103">
        <v>1</v>
      </c>
      <c r="H103">
        <v>3</v>
      </c>
      <c r="I103" t="s">
        <v>89</v>
      </c>
      <c r="J103" t="s">
        <v>92</v>
      </c>
      <c r="K103" t="s">
        <v>90</v>
      </c>
      <c r="L103">
        <v>1327</v>
      </c>
      <c r="N103">
        <v>1005</v>
      </c>
      <c r="O103" t="s">
        <v>91</v>
      </c>
      <c r="P103" t="s">
        <v>91</v>
      </c>
      <c r="Q103">
        <v>1</v>
      </c>
      <c r="W103">
        <v>0</v>
      </c>
      <c r="X103">
        <v>1210903559</v>
      </c>
      <c r="Y103">
        <v>110</v>
      </c>
      <c r="AA103">
        <v>19.559999999999999</v>
      </c>
      <c r="AB103">
        <v>0</v>
      </c>
      <c r="AC103">
        <v>0</v>
      </c>
      <c r="AD103">
        <v>0</v>
      </c>
      <c r="AE103">
        <v>6.19</v>
      </c>
      <c r="AF103">
        <v>0</v>
      </c>
      <c r="AG103">
        <v>0</v>
      </c>
      <c r="AH103">
        <v>0</v>
      </c>
      <c r="AI103">
        <v>3.16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110</v>
      </c>
      <c r="AU103" t="s">
        <v>3</v>
      </c>
      <c r="AV103">
        <v>0</v>
      </c>
      <c r="AW103">
        <v>2</v>
      </c>
      <c r="AX103">
        <v>42250549</v>
      </c>
      <c r="AY103">
        <v>1</v>
      </c>
      <c r="AZ103">
        <v>0</v>
      </c>
      <c r="BA103">
        <v>90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Y103*Source!I58</f>
        <v>100.65</v>
      </c>
      <c r="CY103">
        <f>AA103</f>
        <v>19.559999999999999</v>
      </c>
      <c r="CZ103">
        <f>AE103</f>
        <v>6.19</v>
      </c>
      <c r="DA103">
        <f>AI103</f>
        <v>3.16</v>
      </c>
      <c r="DB103">
        <f>ROUND(ROUND(AT103*CZ103,2),6)</f>
        <v>680.9</v>
      </c>
      <c r="DC103">
        <f>ROUND(ROUND(AT103*AG103,2),6)</f>
        <v>0</v>
      </c>
    </row>
    <row r="104" spans="1:107" x14ac:dyDescent="0.2">
      <c r="A104">
        <f>ROW(Source!A58)</f>
        <v>58</v>
      </c>
      <c r="B104">
        <v>42244862</v>
      </c>
      <c r="C104">
        <v>42250530</v>
      </c>
      <c r="D104">
        <v>38958119</v>
      </c>
      <c r="E104">
        <v>1</v>
      </c>
      <c r="F104">
        <v>1</v>
      </c>
      <c r="G104">
        <v>1</v>
      </c>
      <c r="H104">
        <v>3</v>
      </c>
      <c r="I104" t="s">
        <v>89</v>
      </c>
      <c r="J104" t="s">
        <v>92</v>
      </c>
      <c r="K104" t="s">
        <v>90</v>
      </c>
      <c r="L104">
        <v>1327</v>
      </c>
      <c r="N104">
        <v>1005</v>
      </c>
      <c r="O104" t="s">
        <v>91</v>
      </c>
      <c r="P104" t="s">
        <v>91</v>
      </c>
      <c r="Q104">
        <v>1</v>
      </c>
      <c r="W104">
        <v>0</v>
      </c>
      <c r="X104">
        <v>1210903559</v>
      </c>
      <c r="Y104">
        <v>-110</v>
      </c>
      <c r="AA104">
        <v>19.559999999999999</v>
      </c>
      <c r="AB104">
        <v>0</v>
      </c>
      <c r="AC104">
        <v>0</v>
      </c>
      <c r="AD104">
        <v>0</v>
      </c>
      <c r="AE104">
        <v>6.19</v>
      </c>
      <c r="AF104">
        <v>0</v>
      </c>
      <c r="AG104">
        <v>0</v>
      </c>
      <c r="AH104">
        <v>0</v>
      </c>
      <c r="AI104">
        <v>3.16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3</v>
      </c>
      <c r="AT104">
        <v>-110</v>
      </c>
      <c r="AU104" t="s">
        <v>3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3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Y104*Source!I58</f>
        <v>-100.65</v>
      </c>
      <c r="CY104">
        <f>AA104</f>
        <v>19.559999999999999</v>
      </c>
      <c r="CZ104">
        <f>AE104</f>
        <v>6.19</v>
      </c>
      <c r="DA104">
        <f>AI104</f>
        <v>3.16</v>
      </c>
      <c r="DB104">
        <f>ROUND(ROUND(AT104*CZ104,2),6)</f>
        <v>-680.9</v>
      </c>
      <c r="DC104">
        <f>ROUND(ROUND(AT104*AG104,2),6)</f>
        <v>0</v>
      </c>
    </row>
    <row r="105" spans="1:107" x14ac:dyDescent="0.2">
      <c r="A105">
        <f>ROW(Source!A58)</f>
        <v>58</v>
      </c>
      <c r="B105">
        <v>42244862</v>
      </c>
      <c r="C105">
        <v>42250530</v>
      </c>
      <c r="D105">
        <v>38957639</v>
      </c>
      <c r="E105">
        <v>1</v>
      </c>
      <c r="F105">
        <v>1</v>
      </c>
      <c r="G105">
        <v>1</v>
      </c>
      <c r="H105">
        <v>3</v>
      </c>
      <c r="I105" t="s">
        <v>94</v>
      </c>
      <c r="J105" t="s">
        <v>96</v>
      </c>
      <c r="K105" t="s">
        <v>95</v>
      </c>
      <c r="L105">
        <v>1327</v>
      </c>
      <c r="N105">
        <v>1005</v>
      </c>
      <c r="O105" t="s">
        <v>91</v>
      </c>
      <c r="P105" t="s">
        <v>91</v>
      </c>
      <c r="Q105">
        <v>1</v>
      </c>
      <c r="W105">
        <v>0</v>
      </c>
      <c r="X105">
        <v>-1573474583</v>
      </c>
      <c r="Y105">
        <v>110</v>
      </c>
      <c r="AA105">
        <v>72.489999999999995</v>
      </c>
      <c r="AB105">
        <v>0</v>
      </c>
      <c r="AC105">
        <v>0</v>
      </c>
      <c r="AD105">
        <v>0</v>
      </c>
      <c r="AE105">
        <v>16.29</v>
      </c>
      <c r="AF105">
        <v>0</v>
      </c>
      <c r="AG105">
        <v>0</v>
      </c>
      <c r="AH105">
        <v>0</v>
      </c>
      <c r="AI105">
        <v>4.45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3</v>
      </c>
      <c r="AT105">
        <v>110</v>
      </c>
      <c r="AU105" t="s">
        <v>3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Y105*Source!I58</f>
        <v>100.65</v>
      </c>
      <c r="CY105">
        <f>AA105</f>
        <v>72.489999999999995</v>
      </c>
      <c r="CZ105">
        <f>AE105</f>
        <v>16.29</v>
      </c>
      <c r="DA105">
        <f>AI105</f>
        <v>4.45</v>
      </c>
      <c r="DB105">
        <f>ROUND(ROUND(AT105*CZ105,2),6)</f>
        <v>1791.9</v>
      </c>
      <c r="DC105">
        <f>ROUND(ROUND(AT105*AG105,2),6)</f>
        <v>0</v>
      </c>
    </row>
    <row r="106" spans="1:107" x14ac:dyDescent="0.2">
      <c r="A106">
        <f>ROW(Source!A59)</f>
        <v>59</v>
      </c>
      <c r="B106">
        <v>42244845</v>
      </c>
      <c r="C106">
        <v>42250530</v>
      </c>
      <c r="D106">
        <v>35541368</v>
      </c>
      <c r="E106">
        <v>1</v>
      </c>
      <c r="F106">
        <v>1</v>
      </c>
      <c r="G106">
        <v>1</v>
      </c>
      <c r="H106">
        <v>1</v>
      </c>
      <c r="I106" t="s">
        <v>467</v>
      </c>
      <c r="J106" t="s">
        <v>3</v>
      </c>
      <c r="K106" t="s">
        <v>468</v>
      </c>
      <c r="L106">
        <v>1369</v>
      </c>
      <c r="N106">
        <v>1013</v>
      </c>
      <c r="O106" t="s">
        <v>417</v>
      </c>
      <c r="P106" t="s">
        <v>417</v>
      </c>
      <c r="Q106">
        <v>1</v>
      </c>
      <c r="W106">
        <v>0</v>
      </c>
      <c r="X106">
        <v>1709986911</v>
      </c>
      <c r="Y106">
        <v>13.121499999999999</v>
      </c>
      <c r="AA106">
        <v>0</v>
      </c>
      <c r="AB106">
        <v>0</v>
      </c>
      <c r="AC106">
        <v>0</v>
      </c>
      <c r="AD106">
        <v>282.47000000000003</v>
      </c>
      <c r="AE106">
        <v>0</v>
      </c>
      <c r="AF106">
        <v>0</v>
      </c>
      <c r="AG106">
        <v>0</v>
      </c>
      <c r="AH106">
        <v>282.47000000000003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11.41</v>
      </c>
      <c r="AU106" t="s">
        <v>34</v>
      </c>
      <c r="AV106">
        <v>1</v>
      </c>
      <c r="AW106">
        <v>2</v>
      </c>
      <c r="AX106">
        <v>42250542</v>
      </c>
      <c r="AY106">
        <v>1</v>
      </c>
      <c r="AZ106">
        <v>0</v>
      </c>
      <c r="BA106">
        <v>91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Y106*Source!I59</f>
        <v>12.0061725</v>
      </c>
      <c r="CY106">
        <f>AD106</f>
        <v>282.47000000000003</v>
      </c>
      <c r="CZ106">
        <f>AH106</f>
        <v>282.47000000000003</v>
      </c>
      <c r="DA106">
        <f>AL106</f>
        <v>1</v>
      </c>
      <c r="DB106">
        <f>ROUND((ROUND(AT106*CZ106,2)*1.15),6)</f>
        <v>3706.4270000000001</v>
      </c>
      <c r="DC106">
        <f>ROUND((ROUND(AT106*AG106,2)*1.15),6)</f>
        <v>0</v>
      </c>
    </row>
    <row r="107" spans="1:107" x14ac:dyDescent="0.2">
      <c r="A107">
        <f>ROW(Source!A59)</f>
        <v>59</v>
      </c>
      <c r="B107">
        <v>42244845</v>
      </c>
      <c r="C107">
        <v>42250530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23</v>
      </c>
      <c r="J107" t="s">
        <v>3</v>
      </c>
      <c r="K107" t="s">
        <v>420</v>
      </c>
      <c r="L107">
        <v>608254</v>
      </c>
      <c r="N107">
        <v>1013</v>
      </c>
      <c r="O107" t="s">
        <v>421</v>
      </c>
      <c r="P107" t="s">
        <v>421</v>
      </c>
      <c r="Q107">
        <v>1</v>
      </c>
      <c r="W107">
        <v>0</v>
      </c>
      <c r="X107">
        <v>-185737400</v>
      </c>
      <c r="Y107">
        <v>0.1875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0.15</v>
      </c>
      <c r="AU107" t="s">
        <v>33</v>
      </c>
      <c r="AV107">
        <v>2</v>
      </c>
      <c r="AW107">
        <v>2</v>
      </c>
      <c r="AX107">
        <v>42250543</v>
      </c>
      <c r="AY107">
        <v>1</v>
      </c>
      <c r="AZ107">
        <v>0</v>
      </c>
      <c r="BA107">
        <v>92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Y107*Source!I59</f>
        <v>0.17156250000000001</v>
      </c>
      <c r="CY107">
        <f>AD107</f>
        <v>0</v>
      </c>
      <c r="CZ107">
        <f>AH107</f>
        <v>0</v>
      </c>
      <c r="DA107">
        <f>AL107</f>
        <v>1</v>
      </c>
      <c r="DB107">
        <f>ROUND((ROUND(AT107*CZ107,2)*1.25),6)</f>
        <v>0</v>
      </c>
      <c r="DC107">
        <f>ROUND((ROUND(AT107*AG107,2)*1.25),6)</f>
        <v>0</v>
      </c>
    </row>
    <row r="108" spans="1:107" x14ac:dyDescent="0.2">
      <c r="A108">
        <f>ROW(Source!A59)</f>
        <v>59</v>
      </c>
      <c r="B108">
        <v>42244845</v>
      </c>
      <c r="C108">
        <v>42250530</v>
      </c>
      <c r="D108">
        <v>39026317</v>
      </c>
      <c r="E108">
        <v>1</v>
      </c>
      <c r="F108">
        <v>1</v>
      </c>
      <c r="G108">
        <v>1</v>
      </c>
      <c r="H108">
        <v>2</v>
      </c>
      <c r="I108" t="s">
        <v>469</v>
      </c>
      <c r="J108" t="s">
        <v>470</v>
      </c>
      <c r="K108" t="s">
        <v>471</v>
      </c>
      <c r="L108">
        <v>1368</v>
      </c>
      <c r="N108">
        <v>1011</v>
      </c>
      <c r="O108" t="s">
        <v>425</v>
      </c>
      <c r="P108" t="s">
        <v>425</v>
      </c>
      <c r="Q108">
        <v>1</v>
      </c>
      <c r="W108">
        <v>0</v>
      </c>
      <c r="X108">
        <v>-438066613</v>
      </c>
      <c r="Y108">
        <v>0.125</v>
      </c>
      <c r="AA108">
        <v>0</v>
      </c>
      <c r="AB108">
        <v>844.99</v>
      </c>
      <c r="AC108">
        <v>405.68</v>
      </c>
      <c r="AD108">
        <v>0</v>
      </c>
      <c r="AE108">
        <v>0</v>
      </c>
      <c r="AF108">
        <v>86.4</v>
      </c>
      <c r="AG108">
        <v>13.5</v>
      </c>
      <c r="AH108">
        <v>0</v>
      </c>
      <c r="AI108">
        <v>1</v>
      </c>
      <c r="AJ108">
        <v>9.7799999999999994</v>
      </c>
      <c r="AK108">
        <v>30.05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0.1</v>
      </c>
      <c r="AU108" t="s">
        <v>33</v>
      </c>
      <c r="AV108">
        <v>0</v>
      </c>
      <c r="AW108">
        <v>2</v>
      </c>
      <c r="AX108">
        <v>42250544</v>
      </c>
      <c r="AY108">
        <v>1</v>
      </c>
      <c r="AZ108">
        <v>0</v>
      </c>
      <c r="BA108">
        <v>93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Y108*Source!I59</f>
        <v>0.114375</v>
      </c>
      <c r="CY108">
        <f>AB108</f>
        <v>844.99</v>
      </c>
      <c r="CZ108">
        <f>AF108</f>
        <v>86.4</v>
      </c>
      <c r="DA108">
        <f>AJ108</f>
        <v>9.7799999999999994</v>
      </c>
      <c r="DB108">
        <f>ROUND((ROUND(AT108*CZ108,2)*1.25),6)</f>
        <v>10.8</v>
      </c>
      <c r="DC108">
        <f>ROUND((ROUND(AT108*AG108,2)*1.25),6)</f>
        <v>1.6875</v>
      </c>
    </row>
    <row r="109" spans="1:107" x14ac:dyDescent="0.2">
      <c r="A109">
        <f>ROW(Source!A59)</f>
        <v>59</v>
      </c>
      <c r="B109">
        <v>42244845</v>
      </c>
      <c r="C109">
        <v>42250530</v>
      </c>
      <c r="D109">
        <v>39026431</v>
      </c>
      <c r="E109">
        <v>1</v>
      </c>
      <c r="F109">
        <v>1</v>
      </c>
      <c r="G109">
        <v>1</v>
      </c>
      <c r="H109">
        <v>2</v>
      </c>
      <c r="I109" t="s">
        <v>472</v>
      </c>
      <c r="J109" t="s">
        <v>473</v>
      </c>
      <c r="K109" t="s">
        <v>474</v>
      </c>
      <c r="L109">
        <v>1368</v>
      </c>
      <c r="N109">
        <v>1011</v>
      </c>
      <c r="O109" t="s">
        <v>425</v>
      </c>
      <c r="P109" t="s">
        <v>425</v>
      </c>
      <c r="Q109">
        <v>1</v>
      </c>
      <c r="W109">
        <v>0</v>
      </c>
      <c r="X109">
        <v>1106923569</v>
      </c>
      <c r="Y109">
        <v>6.25E-2</v>
      </c>
      <c r="AA109">
        <v>0</v>
      </c>
      <c r="AB109">
        <v>1046.08</v>
      </c>
      <c r="AC109">
        <v>405.68</v>
      </c>
      <c r="AD109">
        <v>0</v>
      </c>
      <c r="AE109">
        <v>0</v>
      </c>
      <c r="AF109">
        <v>112</v>
      </c>
      <c r="AG109">
        <v>13.5</v>
      </c>
      <c r="AH109">
        <v>0</v>
      </c>
      <c r="AI109">
        <v>1</v>
      </c>
      <c r="AJ109">
        <v>9.34</v>
      </c>
      <c r="AK109">
        <v>30.05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0.05</v>
      </c>
      <c r="AU109" t="s">
        <v>33</v>
      </c>
      <c r="AV109">
        <v>0</v>
      </c>
      <c r="AW109">
        <v>2</v>
      </c>
      <c r="AX109">
        <v>42250545</v>
      </c>
      <c r="AY109">
        <v>1</v>
      </c>
      <c r="AZ109">
        <v>0</v>
      </c>
      <c r="BA109">
        <v>94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Y109*Source!I59</f>
        <v>5.7187500000000002E-2</v>
      </c>
      <c r="CY109">
        <f>AB109</f>
        <v>1046.08</v>
      </c>
      <c r="CZ109">
        <f>AF109</f>
        <v>112</v>
      </c>
      <c r="DA109">
        <f>AJ109</f>
        <v>9.34</v>
      </c>
      <c r="DB109">
        <f>ROUND((ROUND(AT109*CZ109,2)*1.25),6)</f>
        <v>7</v>
      </c>
      <c r="DC109">
        <f>ROUND((ROUND(AT109*AG109,2)*1.25),6)</f>
        <v>0.85</v>
      </c>
    </row>
    <row r="110" spans="1:107" x14ac:dyDescent="0.2">
      <c r="A110">
        <f>ROW(Source!A59)</f>
        <v>59</v>
      </c>
      <c r="B110">
        <v>42244845</v>
      </c>
      <c r="C110">
        <v>42250530</v>
      </c>
      <c r="D110">
        <v>39027321</v>
      </c>
      <c r="E110">
        <v>1</v>
      </c>
      <c r="F110">
        <v>1</v>
      </c>
      <c r="G110">
        <v>1</v>
      </c>
      <c r="H110">
        <v>2</v>
      </c>
      <c r="I110" t="s">
        <v>450</v>
      </c>
      <c r="J110" t="s">
        <v>451</v>
      </c>
      <c r="K110" t="s">
        <v>452</v>
      </c>
      <c r="L110">
        <v>1368</v>
      </c>
      <c r="N110">
        <v>1011</v>
      </c>
      <c r="O110" t="s">
        <v>425</v>
      </c>
      <c r="P110" t="s">
        <v>425</v>
      </c>
      <c r="Q110">
        <v>1</v>
      </c>
      <c r="W110">
        <v>0</v>
      </c>
      <c r="X110">
        <v>527313756</v>
      </c>
      <c r="Y110">
        <v>2</v>
      </c>
      <c r="AA110">
        <v>0</v>
      </c>
      <c r="AB110">
        <v>122.1</v>
      </c>
      <c r="AC110">
        <v>0</v>
      </c>
      <c r="AD110">
        <v>0</v>
      </c>
      <c r="AE110">
        <v>0</v>
      </c>
      <c r="AF110">
        <v>30</v>
      </c>
      <c r="AG110">
        <v>0</v>
      </c>
      <c r="AH110">
        <v>0</v>
      </c>
      <c r="AI110">
        <v>1</v>
      </c>
      <c r="AJ110">
        <v>4.07</v>
      </c>
      <c r="AK110">
        <v>30.05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1.6</v>
      </c>
      <c r="AU110" t="s">
        <v>33</v>
      </c>
      <c r="AV110">
        <v>0</v>
      </c>
      <c r="AW110">
        <v>2</v>
      </c>
      <c r="AX110">
        <v>42250546</v>
      </c>
      <c r="AY110">
        <v>1</v>
      </c>
      <c r="AZ110">
        <v>0</v>
      </c>
      <c r="BA110">
        <v>95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Y110*Source!I59</f>
        <v>1.83</v>
      </c>
      <c r="CY110">
        <f>AB110</f>
        <v>122.1</v>
      </c>
      <c r="CZ110">
        <f>AF110</f>
        <v>30</v>
      </c>
      <c r="DA110">
        <f>AJ110</f>
        <v>4.07</v>
      </c>
      <c r="DB110">
        <f>ROUND((ROUND(AT110*CZ110,2)*1.25),6)</f>
        <v>60</v>
      </c>
      <c r="DC110">
        <f>ROUND((ROUND(AT110*AG110,2)*1.25),6)</f>
        <v>0</v>
      </c>
    </row>
    <row r="111" spans="1:107" x14ac:dyDescent="0.2">
      <c r="A111">
        <f>ROW(Source!A59)</f>
        <v>59</v>
      </c>
      <c r="B111">
        <v>42244845</v>
      </c>
      <c r="C111">
        <v>42250530</v>
      </c>
      <c r="D111">
        <v>39029121</v>
      </c>
      <c r="E111">
        <v>1</v>
      </c>
      <c r="F111">
        <v>1</v>
      </c>
      <c r="G111">
        <v>1</v>
      </c>
      <c r="H111">
        <v>2</v>
      </c>
      <c r="I111" t="s">
        <v>453</v>
      </c>
      <c r="J111" t="s">
        <v>454</v>
      </c>
      <c r="K111" t="s">
        <v>455</v>
      </c>
      <c r="L111">
        <v>1368</v>
      </c>
      <c r="N111">
        <v>1011</v>
      </c>
      <c r="O111" t="s">
        <v>425</v>
      </c>
      <c r="P111" t="s">
        <v>425</v>
      </c>
      <c r="Q111">
        <v>1</v>
      </c>
      <c r="W111">
        <v>0</v>
      </c>
      <c r="X111">
        <v>1230759911</v>
      </c>
      <c r="Y111">
        <v>0.11249999999999999</v>
      </c>
      <c r="AA111">
        <v>0</v>
      </c>
      <c r="AB111">
        <v>887.39</v>
      </c>
      <c r="AC111">
        <v>348.58</v>
      </c>
      <c r="AD111">
        <v>0</v>
      </c>
      <c r="AE111">
        <v>0</v>
      </c>
      <c r="AF111">
        <v>87.17</v>
      </c>
      <c r="AG111">
        <v>11.6</v>
      </c>
      <c r="AH111">
        <v>0</v>
      </c>
      <c r="AI111">
        <v>1</v>
      </c>
      <c r="AJ111">
        <v>10.18</v>
      </c>
      <c r="AK111">
        <v>30.05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0.09</v>
      </c>
      <c r="AU111" t="s">
        <v>33</v>
      </c>
      <c r="AV111">
        <v>0</v>
      </c>
      <c r="AW111">
        <v>2</v>
      </c>
      <c r="AX111">
        <v>42250547</v>
      </c>
      <c r="AY111">
        <v>1</v>
      </c>
      <c r="AZ111">
        <v>0</v>
      </c>
      <c r="BA111">
        <v>96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Y111*Source!I59</f>
        <v>0.10293749999999999</v>
      </c>
      <c r="CY111">
        <f>AB111</f>
        <v>887.39</v>
      </c>
      <c r="CZ111">
        <f>AF111</f>
        <v>87.17</v>
      </c>
      <c r="DA111">
        <f>AJ111</f>
        <v>10.18</v>
      </c>
      <c r="DB111">
        <f>ROUND((ROUND(AT111*CZ111,2)*1.25),6)</f>
        <v>9.8125</v>
      </c>
      <c r="DC111">
        <f>ROUND((ROUND(AT111*AG111,2)*1.25),6)</f>
        <v>1.3</v>
      </c>
    </row>
    <row r="112" spans="1:107" x14ac:dyDescent="0.2">
      <c r="A112">
        <f>ROW(Source!A59)</f>
        <v>59</v>
      </c>
      <c r="B112">
        <v>42244845</v>
      </c>
      <c r="C112">
        <v>42250530</v>
      </c>
      <c r="D112">
        <v>38957326</v>
      </c>
      <c r="E112">
        <v>1</v>
      </c>
      <c r="F112">
        <v>1</v>
      </c>
      <c r="G112">
        <v>1</v>
      </c>
      <c r="H112">
        <v>3</v>
      </c>
      <c r="I112" t="s">
        <v>67</v>
      </c>
      <c r="J112" t="s">
        <v>69</v>
      </c>
      <c r="K112" t="s">
        <v>68</v>
      </c>
      <c r="L112">
        <v>1348</v>
      </c>
      <c r="N112">
        <v>1009</v>
      </c>
      <c r="O112" t="s">
        <v>49</v>
      </c>
      <c r="P112" t="s">
        <v>49</v>
      </c>
      <c r="Q112">
        <v>1000</v>
      </c>
      <c r="W112">
        <v>0</v>
      </c>
      <c r="X112">
        <v>-1622221180</v>
      </c>
      <c r="Y112">
        <v>0.19600000000000001</v>
      </c>
      <c r="AA112">
        <v>21085.8</v>
      </c>
      <c r="AB112">
        <v>0</v>
      </c>
      <c r="AC112">
        <v>0</v>
      </c>
      <c r="AD112">
        <v>0</v>
      </c>
      <c r="AE112">
        <v>3390</v>
      </c>
      <c r="AF112">
        <v>0</v>
      </c>
      <c r="AG112">
        <v>0</v>
      </c>
      <c r="AH112">
        <v>0</v>
      </c>
      <c r="AI112">
        <v>6.22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0.19600000000000001</v>
      </c>
      <c r="AU112" t="s">
        <v>3</v>
      </c>
      <c r="AV112">
        <v>0</v>
      </c>
      <c r="AW112">
        <v>2</v>
      </c>
      <c r="AX112">
        <v>42250548</v>
      </c>
      <c r="AY112">
        <v>1</v>
      </c>
      <c r="AZ112">
        <v>0</v>
      </c>
      <c r="BA112">
        <v>97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Y112*Source!I59</f>
        <v>0.17934000000000003</v>
      </c>
      <c r="CY112">
        <f>AA112</f>
        <v>21085.8</v>
      </c>
      <c r="CZ112">
        <f>AE112</f>
        <v>3390</v>
      </c>
      <c r="DA112">
        <f>AI112</f>
        <v>6.22</v>
      </c>
      <c r="DB112">
        <f>ROUND(ROUND(AT112*CZ112,2),6)</f>
        <v>664.44</v>
      </c>
      <c r="DC112">
        <f>ROUND(ROUND(AT112*AG112,2),6)</f>
        <v>0</v>
      </c>
    </row>
    <row r="113" spans="1:107" x14ac:dyDescent="0.2">
      <c r="A113">
        <f>ROW(Source!A59)</f>
        <v>59</v>
      </c>
      <c r="B113">
        <v>42244845</v>
      </c>
      <c r="C113">
        <v>42250530</v>
      </c>
      <c r="D113">
        <v>38957326</v>
      </c>
      <c r="E113">
        <v>1</v>
      </c>
      <c r="F113">
        <v>1</v>
      </c>
      <c r="G113">
        <v>1</v>
      </c>
      <c r="H113">
        <v>3</v>
      </c>
      <c r="I113" t="s">
        <v>67</v>
      </c>
      <c r="J113" t="s">
        <v>69</v>
      </c>
      <c r="K113" t="s">
        <v>68</v>
      </c>
      <c r="L113">
        <v>1348</v>
      </c>
      <c r="N113">
        <v>1009</v>
      </c>
      <c r="O113" t="s">
        <v>49</v>
      </c>
      <c r="P113" t="s">
        <v>49</v>
      </c>
      <c r="Q113">
        <v>1000</v>
      </c>
      <c r="W113">
        <v>0</v>
      </c>
      <c r="X113">
        <v>-1622221180</v>
      </c>
      <c r="Y113">
        <v>-0.19600000000000001</v>
      </c>
      <c r="AA113">
        <v>21085.8</v>
      </c>
      <c r="AB113">
        <v>0</v>
      </c>
      <c r="AC113">
        <v>0</v>
      </c>
      <c r="AD113">
        <v>0</v>
      </c>
      <c r="AE113">
        <v>3390</v>
      </c>
      <c r="AF113">
        <v>0</v>
      </c>
      <c r="AG113">
        <v>0</v>
      </c>
      <c r="AH113">
        <v>0</v>
      </c>
      <c r="AI113">
        <v>6.22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3</v>
      </c>
      <c r="AT113">
        <v>-0.19600000000000001</v>
      </c>
      <c r="AU113" t="s">
        <v>3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Y113*Source!I59</f>
        <v>-0.17934000000000003</v>
      </c>
      <c r="CY113">
        <f>AA113</f>
        <v>21085.8</v>
      </c>
      <c r="CZ113">
        <f>AE113</f>
        <v>3390</v>
      </c>
      <c r="DA113">
        <f>AI113</f>
        <v>6.22</v>
      </c>
      <c r="DB113">
        <f>ROUND(ROUND(AT113*CZ113,2),6)</f>
        <v>-664.44</v>
      </c>
      <c r="DC113">
        <f>ROUND(ROUND(AT113*AG113,2),6)</f>
        <v>0</v>
      </c>
    </row>
    <row r="114" spans="1:107" x14ac:dyDescent="0.2">
      <c r="A114">
        <f>ROW(Source!A59)</f>
        <v>59</v>
      </c>
      <c r="B114">
        <v>42244845</v>
      </c>
      <c r="C114">
        <v>42250530</v>
      </c>
      <c r="D114">
        <v>38958119</v>
      </c>
      <c r="E114">
        <v>1</v>
      </c>
      <c r="F114">
        <v>1</v>
      </c>
      <c r="G114">
        <v>1</v>
      </c>
      <c r="H114">
        <v>3</v>
      </c>
      <c r="I114" t="s">
        <v>89</v>
      </c>
      <c r="J114" t="s">
        <v>92</v>
      </c>
      <c r="K114" t="s">
        <v>90</v>
      </c>
      <c r="L114">
        <v>1327</v>
      </c>
      <c r="N114">
        <v>1005</v>
      </c>
      <c r="O114" t="s">
        <v>91</v>
      </c>
      <c r="P114" t="s">
        <v>91</v>
      </c>
      <c r="Q114">
        <v>1</v>
      </c>
      <c r="W114">
        <v>0</v>
      </c>
      <c r="X114">
        <v>1210903559</v>
      </c>
      <c r="Y114">
        <v>110</v>
      </c>
      <c r="AA114">
        <v>22.16</v>
      </c>
      <c r="AB114">
        <v>0</v>
      </c>
      <c r="AC114">
        <v>0</v>
      </c>
      <c r="AD114">
        <v>0</v>
      </c>
      <c r="AE114">
        <v>6.19</v>
      </c>
      <c r="AF114">
        <v>0</v>
      </c>
      <c r="AG114">
        <v>0</v>
      </c>
      <c r="AH114">
        <v>0</v>
      </c>
      <c r="AI114">
        <v>3.58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110</v>
      </c>
      <c r="AU114" t="s">
        <v>3</v>
      </c>
      <c r="AV114">
        <v>0</v>
      </c>
      <c r="AW114">
        <v>2</v>
      </c>
      <c r="AX114">
        <v>42250549</v>
      </c>
      <c r="AY114">
        <v>1</v>
      </c>
      <c r="AZ114">
        <v>0</v>
      </c>
      <c r="BA114">
        <v>98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Y114*Source!I59</f>
        <v>100.65</v>
      </c>
      <c r="CY114">
        <f>AA114</f>
        <v>22.16</v>
      </c>
      <c r="CZ114">
        <f>AE114</f>
        <v>6.19</v>
      </c>
      <c r="DA114">
        <f>AI114</f>
        <v>3.58</v>
      </c>
      <c r="DB114">
        <f>ROUND(ROUND(AT114*CZ114,2),6)</f>
        <v>680.9</v>
      </c>
      <c r="DC114">
        <f>ROUND(ROUND(AT114*AG114,2),6)</f>
        <v>0</v>
      </c>
    </row>
    <row r="115" spans="1:107" x14ac:dyDescent="0.2">
      <c r="A115">
        <f>ROW(Source!A59)</f>
        <v>59</v>
      </c>
      <c r="B115">
        <v>42244845</v>
      </c>
      <c r="C115">
        <v>42250530</v>
      </c>
      <c r="D115">
        <v>38958119</v>
      </c>
      <c r="E115">
        <v>1</v>
      </c>
      <c r="F115">
        <v>1</v>
      </c>
      <c r="G115">
        <v>1</v>
      </c>
      <c r="H115">
        <v>3</v>
      </c>
      <c r="I115" t="s">
        <v>89</v>
      </c>
      <c r="J115" t="s">
        <v>92</v>
      </c>
      <c r="K115" t="s">
        <v>90</v>
      </c>
      <c r="L115">
        <v>1327</v>
      </c>
      <c r="N115">
        <v>1005</v>
      </c>
      <c r="O115" t="s">
        <v>91</v>
      </c>
      <c r="P115" t="s">
        <v>91</v>
      </c>
      <c r="Q115">
        <v>1</v>
      </c>
      <c r="W115">
        <v>0</v>
      </c>
      <c r="X115">
        <v>1210903559</v>
      </c>
      <c r="Y115">
        <v>-110</v>
      </c>
      <c r="AA115">
        <v>22.16</v>
      </c>
      <c r="AB115">
        <v>0</v>
      </c>
      <c r="AC115">
        <v>0</v>
      </c>
      <c r="AD115">
        <v>0</v>
      </c>
      <c r="AE115">
        <v>6.19</v>
      </c>
      <c r="AF115">
        <v>0</v>
      </c>
      <c r="AG115">
        <v>0</v>
      </c>
      <c r="AH115">
        <v>0</v>
      </c>
      <c r="AI115">
        <v>3.58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3</v>
      </c>
      <c r="AT115">
        <v>-110</v>
      </c>
      <c r="AU115" t="s">
        <v>3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Y115*Source!I59</f>
        <v>-100.65</v>
      </c>
      <c r="CY115">
        <f>AA115</f>
        <v>22.16</v>
      </c>
      <c r="CZ115">
        <f>AE115</f>
        <v>6.19</v>
      </c>
      <c r="DA115">
        <f>AI115</f>
        <v>3.58</v>
      </c>
      <c r="DB115">
        <f>ROUND(ROUND(AT115*CZ115,2),6)</f>
        <v>-680.9</v>
      </c>
      <c r="DC115">
        <f>ROUND(ROUND(AT115*AG115,2),6)</f>
        <v>0</v>
      </c>
    </row>
    <row r="116" spans="1:107" x14ac:dyDescent="0.2">
      <c r="A116">
        <f>ROW(Source!A59)</f>
        <v>59</v>
      </c>
      <c r="B116">
        <v>42244845</v>
      </c>
      <c r="C116">
        <v>42250530</v>
      </c>
      <c r="D116">
        <v>38957639</v>
      </c>
      <c r="E116">
        <v>1</v>
      </c>
      <c r="F116">
        <v>1</v>
      </c>
      <c r="G116">
        <v>1</v>
      </c>
      <c r="H116">
        <v>3</v>
      </c>
      <c r="I116" t="s">
        <v>94</v>
      </c>
      <c r="J116" t="s">
        <v>96</v>
      </c>
      <c r="K116" t="s">
        <v>95</v>
      </c>
      <c r="L116">
        <v>1327</v>
      </c>
      <c r="N116">
        <v>1005</v>
      </c>
      <c r="O116" t="s">
        <v>91</v>
      </c>
      <c r="P116" t="s">
        <v>91</v>
      </c>
      <c r="Q116">
        <v>1</v>
      </c>
      <c r="W116">
        <v>0</v>
      </c>
      <c r="X116">
        <v>-1573474583</v>
      </c>
      <c r="Y116">
        <v>110</v>
      </c>
      <c r="AA116">
        <v>66.95</v>
      </c>
      <c r="AB116">
        <v>0</v>
      </c>
      <c r="AC116">
        <v>0</v>
      </c>
      <c r="AD116">
        <v>0</v>
      </c>
      <c r="AE116">
        <v>16.29</v>
      </c>
      <c r="AF116">
        <v>0</v>
      </c>
      <c r="AG116">
        <v>0</v>
      </c>
      <c r="AH116">
        <v>0</v>
      </c>
      <c r="AI116">
        <v>4.1100000000000003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3</v>
      </c>
      <c r="AT116">
        <v>110</v>
      </c>
      <c r="AU116" t="s">
        <v>3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3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Y116*Source!I59</f>
        <v>100.65</v>
      </c>
      <c r="CY116">
        <f>AA116</f>
        <v>66.95</v>
      </c>
      <c r="CZ116">
        <f>AE116</f>
        <v>16.29</v>
      </c>
      <c r="DA116">
        <f>AI116</f>
        <v>4.1100000000000003</v>
      </c>
      <c r="DB116">
        <f>ROUND(ROUND(AT116*CZ116,2),6)</f>
        <v>1791.9</v>
      </c>
      <c r="DC116">
        <f>ROUND(ROUND(AT116*AG116,2),6)</f>
        <v>0</v>
      </c>
    </row>
    <row r="117" spans="1:107" x14ac:dyDescent="0.2">
      <c r="A117">
        <f>ROW(Source!A66)</f>
        <v>66</v>
      </c>
      <c r="B117">
        <v>42244862</v>
      </c>
      <c r="C117">
        <v>42250553</v>
      </c>
      <c r="D117">
        <v>35545602</v>
      </c>
      <c r="E117">
        <v>1</v>
      </c>
      <c r="F117">
        <v>1</v>
      </c>
      <c r="G117">
        <v>1</v>
      </c>
      <c r="H117">
        <v>1</v>
      </c>
      <c r="I117" t="s">
        <v>478</v>
      </c>
      <c r="J117" t="s">
        <v>3</v>
      </c>
      <c r="K117" t="s">
        <v>479</v>
      </c>
      <c r="L117">
        <v>1369</v>
      </c>
      <c r="N117">
        <v>1013</v>
      </c>
      <c r="O117" t="s">
        <v>417</v>
      </c>
      <c r="P117" t="s">
        <v>417</v>
      </c>
      <c r="Q117">
        <v>1</v>
      </c>
      <c r="W117">
        <v>0</v>
      </c>
      <c r="X117">
        <v>922534627</v>
      </c>
      <c r="Y117">
        <v>45.436499999999995</v>
      </c>
      <c r="AA117">
        <v>0</v>
      </c>
      <c r="AB117">
        <v>0</v>
      </c>
      <c r="AC117">
        <v>0</v>
      </c>
      <c r="AD117">
        <v>208.14</v>
      </c>
      <c r="AE117">
        <v>0</v>
      </c>
      <c r="AF117">
        <v>0</v>
      </c>
      <c r="AG117">
        <v>0</v>
      </c>
      <c r="AH117">
        <v>208.14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39.51</v>
      </c>
      <c r="AU117" t="s">
        <v>34</v>
      </c>
      <c r="AV117">
        <v>1</v>
      </c>
      <c r="AW117">
        <v>2</v>
      </c>
      <c r="AX117">
        <v>42250560</v>
      </c>
      <c r="AY117">
        <v>1</v>
      </c>
      <c r="AZ117">
        <v>0</v>
      </c>
      <c r="BA117">
        <v>99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Y117*Source!I66</f>
        <v>41.574397499999996</v>
      </c>
      <c r="CY117">
        <f>AD117</f>
        <v>208.14</v>
      </c>
      <c r="CZ117">
        <f>AH117</f>
        <v>208.14</v>
      </c>
      <c r="DA117">
        <f>AL117</f>
        <v>1</v>
      </c>
      <c r="DB117">
        <f>ROUND((ROUND(AT117*CZ117,2)*1.15),6)</f>
        <v>9457.1514999999999</v>
      </c>
      <c r="DC117">
        <f>ROUND((ROUND(AT117*AG117,2)*1.15),6)</f>
        <v>0</v>
      </c>
    </row>
    <row r="118" spans="1:107" x14ac:dyDescent="0.2">
      <c r="A118">
        <f>ROW(Source!A66)</f>
        <v>66</v>
      </c>
      <c r="B118">
        <v>42244862</v>
      </c>
      <c r="C118">
        <v>42250553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23</v>
      </c>
      <c r="J118" t="s">
        <v>3</v>
      </c>
      <c r="K118" t="s">
        <v>420</v>
      </c>
      <c r="L118">
        <v>608254</v>
      </c>
      <c r="N118">
        <v>1013</v>
      </c>
      <c r="O118" t="s">
        <v>421</v>
      </c>
      <c r="P118" t="s">
        <v>421</v>
      </c>
      <c r="Q118">
        <v>1</v>
      </c>
      <c r="W118">
        <v>0</v>
      </c>
      <c r="X118">
        <v>-185737400</v>
      </c>
      <c r="Y118">
        <v>1.5874999999999999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1.27</v>
      </c>
      <c r="AU118" t="s">
        <v>33</v>
      </c>
      <c r="AV118">
        <v>2</v>
      </c>
      <c r="AW118">
        <v>2</v>
      </c>
      <c r="AX118">
        <v>42250561</v>
      </c>
      <c r="AY118">
        <v>1</v>
      </c>
      <c r="AZ118">
        <v>0</v>
      </c>
      <c r="BA118">
        <v>100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Y118*Source!I66</f>
        <v>1.4525625</v>
      </c>
      <c r="CY118">
        <f>AD118</f>
        <v>0</v>
      </c>
      <c r="CZ118">
        <f>AH118</f>
        <v>0</v>
      </c>
      <c r="DA118">
        <f>AL118</f>
        <v>1</v>
      </c>
      <c r="DB118">
        <f>ROUND((ROUND(AT118*CZ118,2)*1.25),6)</f>
        <v>0</v>
      </c>
      <c r="DC118">
        <f>ROUND((ROUND(AT118*AG118,2)*1.25),6)</f>
        <v>0</v>
      </c>
    </row>
    <row r="119" spans="1:107" x14ac:dyDescent="0.2">
      <c r="A119">
        <f>ROW(Source!A66)</f>
        <v>66</v>
      </c>
      <c r="B119">
        <v>42244862</v>
      </c>
      <c r="C119">
        <v>42250553</v>
      </c>
      <c r="D119">
        <v>39026610</v>
      </c>
      <c r="E119">
        <v>1</v>
      </c>
      <c r="F119">
        <v>1</v>
      </c>
      <c r="G119">
        <v>1</v>
      </c>
      <c r="H119">
        <v>2</v>
      </c>
      <c r="I119" t="s">
        <v>439</v>
      </c>
      <c r="J119" t="s">
        <v>440</v>
      </c>
      <c r="K119" t="s">
        <v>441</v>
      </c>
      <c r="L119">
        <v>1368</v>
      </c>
      <c r="N119">
        <v>1011</v>
      </c>
      <c r="O119" t="s">
        <v>425</v>
      </c>
      <c r="P119" t="s">
        <v>425</v>
      </c>
      <c r="Q119">
        <v>1</v>
      </c>
      <c r="W119">
        <v>0</v>
      </c>
      <c r="X119">
        <v>344519037</v>
      </c>
      <c r="Y119">
        <v>1.5874999999999999</v>
      </c>
      <c r="AA119">
        <v>0</v>
      </c>
      <c r="AB119">
        <v>388.56</v>
      </c>
      <c r="AC119">
        <v>368.42</v>
      </c>
      <c r="AD119">
        <v>0</v>
      </c>
      <c r="AE119">
        <v>0</v>
      </c>
      <c r="AF119">
        <v>31.26</v>
      </c>
      <c r="AG119">
        <v>13.5</v>
      </c>
      <c r="AH119">
        <v>0</v>
      </c>
      <c r="AI119">
        <v>1</v>
      </c>
      <c r="AJ119">
        <v>12.43</v>
      </c>
      <c r="AK119">
        <v>27.29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1.27</v>
      </c>
      <c r="AU119" t="s">
        <v>33</v>
      </c>
      <c r="AV119">
        <v>0</v>
      </c>
      <c r="AW119">
        <v>2</v>
      </c>
      <c r="AX119">
        <v>42250562</v>
      </c>
      <c r="AY119">
        <v>1</v>
      </c>
      <c r="AZ119">
        <v>0</v>
      </c>
      <c r="BA119">
        <v>101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Y119*Source!I66</f>
        <v>1.4525625</v>
      </c>
      <c r="CY119">
        <f>AB119</f>
        <v>388.56</v>
      </c>
      <c r="CZ119">
        <f>AF119</f>
        <v>31.26</v>
      </c>
      <c r="DA119">
        <f>AJ119</f>
        <v>12.43</v>
      </c>
      <c r="DB119">
        <f>ROUND((ROUND(AT119*CZ119,2)*1.25),6)</f>
        <v>49.625</v>
      </c>
      <c r="DC119">
        <f>ROUND((ROUND(AT119*AG119,2)*1.25),6)</f>
        <v>21.4375</v>
      </c>
    </row>
    <row r="120" spans="1:107" x14ac:dyDescent="0.2">
      <c r="A120">
        <f>ROW(Source!A66)</f>
        <v>66</v>
      </c>
      <c r="B120">
        <v>42244862</v>
      </c>
      <c r="C120">
        <v>42250553</v>
      </c>
      <c r="D120">
        <v>39027219</v>
      </c>
      <c r="E120">
        <v>1</v>
      </c>
      <c r="F120">
        <v>1</v>
      </c>
      <c r="G120">
        <v>1</v>
      </c>
      <c r="H120">
        <v>2</v>
      </c>
      <c r="I120" t="s">
        <v>480</v>
      </c>
      <c r="J120" t="s">
        <v>481</v>
      </c>
      <c r="K120" t="s">
        <v>482</v>
      </c>
      <c r="L120">
        <v>1368</v>
      </c>
      <c r="N120">
        <v>1011</v>
      </c>
      <c r="O120" t="s">
        <v>425</v>
      </c>
      <c r="P120" t="s">
        <v>425</v>
      </c>
      <c r="Q120">
        <v>1</v>
      </c>
      <c r="W120">
        <v>0</v>
      </c>
      <c r="X120">
        <v>-944612788</v>
      </c>
      <c r="Y120">
        <v>11.3375</v>
      </c>
      <c r="AA120">
        <v>0</v>
      </c>
      <c r="AB120">
        <v>4.0199999999999996</v>
      </c>
      <c r="AC120">
        <v>0</v>
      </c>
      <c r="AD120">
        <v>0</v>
      </c>
      <c r="AE120">
        <v>0</v>
      </c>
      <c r="AF120">
        <v>0.5</v>
      </c>
      <c r="AG120">
        <v>0</v>
      </c>
      <c r="AH120">
        <v>0</v>
      </c>
      <c r="AI120">
        <v>1</v>
      </c>
      <c r="AJ120">
        <v>8.0399999999999991</v>
      </c>
      <c r="AK120">
        <v>27.29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9.07</v>
      </c>
      <c r="AU120" t="s">
        <v>33</v>
      </c>
      <c r="AV120">
        <v>0</v>
      </c>
      <c r="AW120">
        <v>2</v>
      </c>
      <c r="AX120">
        <v>42250563</v>
      </c>
      <c r="AY120">
        <v>1</v>
      </c>
      <c r="AZ120">
        <v>0</v>
      </c>
      <c r="BA120">
        <v>102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Y120*Source!I66</f>
        <v>10.373812500000001</v>
      </c>
      <c r="CY120">
        <f>AB120</f>
        <v>4.0199999999999996</v>
      </c>
      <c r="CZ120">
        <f>AF120</f>
        <v>0.5</v>
      </c>
      <c r="DA120">
        <f>AJ120</f>
        <v>8.0399999999999991</v>
      </c>
      <c r="DB120">
        <f>ROUND((ROUND(AT120*CZ120,2)*1.25),6)</f>
        <v>5.6749999999999998</v>
      </c>
      <c r="DC120">
        <f>ROUND((ROUND(AT120*AG120,2)*1.25),6)</f>
        <v>0</v>
      </c>
    </row>
    <row r="121" spans="1:107" x14ac:dyDescent="0.2">
      <c r="A121">
        <f>ROW(Source!A66)</f>
        <v>66</v>
      </c>
      <c r="B121">
        <v>42244862</v>
      </c>
      <c r="C121">
        <v>42250553</v>
      </c>
      <c r="D121">
        <v>38996543</v>
      </c>
      <c r="E121">
        <v>1</v>
      </c>
      <c r="F121">
        <v>1</v>
      </c>
      <c r="G121">
        <v>1</v>
      </c>
      <c r="H121">
        <v>3</v>
      </c>
      <c r="I121" t="s">
        <v>483</v>
      </c>
      <c r="J121" t="s">
        <v>484</v>
      </c>
      <c r="K121" t="s">
        <v>485</v>
      </c>
      <c r="L121">
        <v>1339</v>
      </c>
      <c r="N121">
        <v>1007</v>
      </c>
      <c r="O121" t="s">
        <v>209</v>
      </c>
      <c r="P121" t="s">
        <v>209</v>
      </c>
      <c r="Q121">
        <v>1</v>
      </c>
      <c r="W121">
        <v>0</v>
      </c>
      <c r="X121">
        <v>1901479482</v>
      </c>
      <c r="Y121">
        <v>2.04</v>
      </c>
      <c r="AA121">
        <v>3624.26</v>
      </c>
      <c r="AB121">
        <v>0</v>
      </c>
      <c r="AC121">
        <v>0</v>
      </c>
      <c r="AD121">
        <v>0</v>
      </c>
      <c r="AE121">
        <v>548.29999999999995</v>
      </c>
      <c r="AF121">
        <v>0</v>
      </c>
      <c r="AG121">
        <v>0</v>
      </c>
      <c r="AH121">
        <v>0</v>
      </c>
      <c r="AI121">
        <v>6.61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2.04</v>
      </c>
      <c r="AU121" t="s">
        <v>3</v>
      </c>
      <c r="AV121">
        <v>0</v>
      </c>
      <c r="AW121">
        <v>2</v>
      </c>
      <c r="AX121">
        <v>42250564</v>
      </c>
      <c r="AY121">
        <v>1</v>
      </c>
      <c r="AZ121">
        <v>0</v>
      </c>
      <c r="BA121">
        <v>103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Y121*Source!I66</f>
        <v>1.8666</v>
      </c>
      <c r="CY121">
        <f>AA121</f>
        <v>3624.26</v>
      </c>
      <c r="CZ121">
        <f>AE121</f>
        <v>548.29999999999995</v>
      </c>
      <c r="DA121">
        <f>AI121</f>
        <v>6.61</v>
      </c>
      <c r="DB121">
        <f>ROUND(ROUND(AT121*CZ121,2),6)</f>
        <v>1118.53</v>
      </c>
      <c r="DC121">
        <f>ROUND(ROUND(AT121*AG121,2),6)</f>
        <v>0</v>
      </c>
    </row>
    <row r="122" spans="1:107" x14ac:dyDescent="0.2">
      <c r="A122">
        <f>ROW(Source!A66)</f>
        <v>66</v>
      </c>
      <c r="B122">
        <v>42244862</v>
      </c>
      <c r="C122">
        <v>42250553</v>
      </c>
      <c r="D122">
        <v>39001585</v>
      </c>
      <c r="E122">
        <v>1</v>
      </c>
      <c r="F122">
        <v>1</v>
      </c>
      <c r="G122">
        <v>1</v>
      </c>
      <c r="H122">
        <v>3</v>
      </c>
      <c r="I122" t="s">
        <v>445</v>
      </c>
      <c r="J122" t="s">
        <v>446</v>
      </c>
      <c r="K122" t="s">
        <v>447</v>
      </c>
      <c r="L122">
        <v>1339</v>
      </c>
      <c r="N122">
        <v>1007</v>
      </c>
      <c r="O122" t="s">
        <v>209</v>
      </c>
      <c r="P122" t="s">
        <v>209</v>
      </c>
      <c r="Q122">
        <v>1</v>
      </c>
      <c r="W122">
        <v>0</v>
      </c>
      <c r="X122">
        <v>619799737</v>
      </c>
      <c r="Y122">
        <v>3.5</v>
      </c>
      <c r="AA122">
        <v>19.420000000000002</v>
      </c>
      <c r="AB122">
        <v>0</v>
      </c>
      <c r="AC122">
        <v>0</v>
      </c>
      <c r="AD122">
        <v>0</v>
      </c>
      <c r="AE122">
        <v>2.44</v>
      </c>
      <c r="AF122">
        <v>0</v>
      </c>
      <c r="AG122">
        <v>0</v>
      </c>
      <c r="AH122">
        <v>0</v>
      </c>
      <c r="AI122">
        <v>7.96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3.5</v>
      </c>
      <c r="AU122" t="s">
        <v>3</v>
      </c>
      <c r="AV122">
        <v>0</v>
      </c>
      <c r="AW122">
        <v>2</v>
      </c>
      <c r="AX122">
        <v>42250565</v>
      </c>
      <c r="AY122">
        <v>1</v>
      </c>
      <c r="AZ122">
        <v>0</v>
      </c>
      <c r="BA122">
        <v>104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Y122*Source!I66</f>
        <v>3.2025000000000001</v>
      </c>
      <c r="CY122">
        <f>AA122</f>
        <v>19.420000000000002</v>
      </c>
      <c r="CZ122">
        <f>AE122</f>
        <v>2.44</v>
      </c>
      <c r="DA122">
        <f>AI122</f>
        <v>7.96</v>
      </c>
      <c r="DB122">
        <f>ROUND(ROUND(AT122*CZ122,2),6)</f>
        <v>8.5399999999999991</v>
      </c>
      <c r="DC122">
        <f>ROUND(ROUND(AT122*AG122,2),6)</f>
        <v>0</v>
      </c>
    </row>
    <row r="123" spans="1:107" x14ac:dyDescent="0.2">
      <c r="A123">
        <f>ROW(Source!A67)</f>
        <v>67</v>
      </c>
      <c r="B123">
        <v>42244845</v>
      </c>
      <c r="C123">
        <v>42250553</v>
      </c>
      <c r="D123">
        <v>35545602</v>
      </c>
      <c r="E123">
        <v>1</v>
      </c>
      <c r="F123">
        <v>1</v>
      </c>
      <c r="G123">
        <v>1</v>
      </c>
      <c r="H123">
        <v>1</v>
      </c>
      <c r="I123" t="s">
        <v>478</v>
      </c>
      <c r="J123" t="s">
        <v>3</v>
      </c>
      <c r="K123" t="s">
        <v>479</v>
      </c>
      <c r="L123">
        <v>1369</v>
      </c>
      <c r="N123">
        <v>1013</v>
      </c>
      <c r="O123" t="s">
        <v>417</v>
      </c>
      <c r="P123" t="s">
        <v>417</v>
      </c>
      <c r="Q123">
        <v>1</v>
      </c>
      <c r="W123">
        <v>0</v>
      </c>
      <c r="X123">
        <v>922534627</v>
      </c>
      <c r="Y123">
        <v>45.436499999999995</v>
      </c>
      <c r="AA123">
        <v>0</v>
      </c>
      <c r="AB123">
        <v>0</v>
      </c>
      <c r="AC123">
        <v>0</v>
      </c>
      <c r="AD123">
        <v>238.6</v>
      </c>
      <c r="AE123">
        <v>0</v>
      </c>
      <c r="AF123">
        <v>0</v>
      </c>
      <c r="AG123">
        <v>0</v>
      </c>
      <c r="AH123">
        <v>238.6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39.51</v>
      </c>
      <c r="AU123" t="s">
        <v>34</v>
      </c>
      <c r="AV123">
        <v>1</v>
      </c>
      <c r="AW123">
        <v>2</v>
      </c>
      <c r="AX123">
        <v>42250560</v>
      </c>
      <c r="AY123">
        <v>1</v>
      </c>
      <c r="AZ123">
        <v>0</v>
      </c>
      <c r="BA123">
        <v>105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Y123*Source!I67</f>
        <v>41.574397499999996</v>
      </c>
      <c r="CY123">
        <f>AD123</f>
        <v>238.6</v>
      </c>
      <c r="CZ123">
        <f>AH123</f>
        <v>238.6</v>
      </c>
      <c r="DA123">
        <f>AL123</f>
        <v>1</v>
      </c>
      <c r="DB123">
        <f>ROUND((ROUND(AT123*CZ123,2)*1.15),6)</f>
        <v>10841.1535</v>
      </c>
      <c r="DC123">
        <f>ROUND((ROUND(AT123*AG123,2)*1.15),6)</f>
        <v>0</v>
      </c>
    </row>
    <row r="124" spans="1:107" x14ac:dyDescent="0.2">
      <c r="A124">
        <f>ROW(Source!A67)</f>
        <v>67</v>
      </c>
      <c r="B124">
        <v>42244845</v>
      </c>
      <c r="C124">
        <v>42250553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23</v>
      </c>
      <c r="J124" t="s">
        <v>3</v>
      </c>
      <c r="K124" t="s">
        <v>420</v>
      </c>
      <c r="L124">
        <v>608254</v>
      </c>
      <c r="N124">
        <v>1013</v>
      </c>
      <c r="O124" t="s">
        <v>421</v>
      </c>
      <c r="P124" t="s">
        <v>421</v>
      </c>
      <c r="Q124">
        <v>1</v>
      </c>
      <c r="W124">
        <v>0</v>
      </c>
      <c r="X124">
        <v>-185737400</v>
      </c>
      <c r="Y124">
        <v>1.5874999999999999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1.27</v>
      </c>
      <c r="AU124" t="s">
        <v>33</v>
      </c>
      <c r="AV124">
        <v>2</v>
      </c>
      <c r="AW124">
        <v>2</v>
      </c>
      <c r="AX124">
        <v>42250561</v>
      </c>
      <c r="AY124">
        <v>1</v>
      </c>
      <c r="AZ124">
        <v>0</v>
      </c>
      <c r="BA124">
        <v>106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Y124*Source!I67</f>
        <v>1.4525625</v>
      </c>
      <c r="CY124">
        <f>AD124</f>
        <v>0</v>
      </c>
      <c r="CZ124">
        <f>AH124</f>
        <v>0</v>
      </c>
      <c r="DA124">
        <f>AL124</f>
        <v>1</v>
      </c>
      <c r="DB124">
        <f>ROUND((ROUND(AT124*CZ124,2)*1.25),6)</f>
        <v>0</v>
      </c>
      <c r="DC124">
        <f>ROUND((ROUND(AT124*AG124,2)*1.25),6)</f>
        <v>0</v>
      </c>
    </row>
    <row r="125" spans="1:107" x14ac:dyDescent="0.2">
      <c r="A125">
        <f>ROW(Source!A67)</f>
        <v>67</v>
      </c>
      <c r="B125">
        <v>42244845</v>
      </c>
      <c r="C125">
        <v>42250553</v>
      </c>
      <c r="D125">
        <v>39026610</v>
      </c>
      <c r="E125">
        <v>1</v>
      </c>
      <c r="F125">
        <v>1</v>
      </c>
      <c r="G125">
        <v>1</v>
      </c>
      <c r="H125">
        <v>2</v>
      </c>
      <c r="I125" t="s">
        <v>439</v>
      </c>
      <c r="J125" t="s">
        <v>440</v>
      </c>
      <c r="K125" t="s">
        <v>441</v>
      </c>
      <c r="L125">
        <v>1368</v>
      </c>
      <c r="N125">
        <v>1011</v>
      </c>
      <c r="O125" t="s">
        <v>425</v>
      </c>
      <c r="P125" t="s">
        <v>425</v>
      </c>
      <c r="Q125">
        <v>1</v>
      </c>
      <c r="W125">
        <v>0</v>
      </c>
      <c r="X125">
        <v>344519037</v>
      </c>
      <c r="Y125">
        <v>1.5874999999999999</v>
      </c>
      <c r="AA125">
        <v>0</v>
      </c>
      <c r="AB125">
        <v>424.51</v>
      </c>
      <c r="AC125">
        <v>405.68</v>
      </c>
      <c r="AD125">
        <v>0</v>
      </c>
      <c r="AE125">
        <v>0</v>
      </c>
      <c r="AF125">
        <v>31.26</v>
      </c>
      <c r="AG125">
        <v>13.5</v>
      </c>
      <c r="AH125">
        <v>0</v>
      </c>
      <c r="AI125">
        <v>1</v>
      </c>
      <c r="AJ125">
        <v>13.58</v>
      </c>
      <c r="AK125">
        <v>30.05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1.27</v>
      </c>
      <c r="AU125" t="s">
        <v>33</v>
      </c>
      <c r="AV125">
        <v>0</v>
      </c>
      <c r="AW125">
        <v>2</v>
      </c>
      <c r="AX125">
        <v>42250562</v>
      </c>
      <c r="AY125">
        <v>1</v>
      </c>
      <c r="AZ125">
        <v>0</v>
      </c>
      <c r="BA125">
        <v>107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Y125*Source!I67</f>
        <v>1.4525625</v>
      </c>
      <c r="CY125">
        <f>AB125</f>
        <v>424.51</v>
      </c>
      <c r="CZ125">
        <f>AF125</f>
        <v>31.26</v>
      </c>
      <c r="DA125">
        <f>AJ125</f>
        <v>13.58</v>
      </c>
      <c r="DB125">
        <f>ROUND((ROUND(AT125*CZ125,2)*1.25),6)</f>
        <v>49.625</v>
      </c>
      <c r="DC125">
        <f>ROUND((ROUND(AT125*AG125,2)*1.25),6)</f>
        <v>21.4375</v>
      </c>
    </row>
    <row r="126" spans="1:107" x14ac:dyDescent="0.2">
      <c r="A126">
        <f>ROW(Source!A67)</f>
        <v>67</v>
      </c>
      <c r="B126">
        <v>42244845</v>
      </c>
      <c r="C126">
        <v>42250553</v>
      </c>
      <c r="D126">
        <v>39027219</v>
      </c>
      <c r="E126">
        <v>1</v>
      </c>
      <c r="F126">
        <v>1</v>
      </c>
      <c r="G126">
        <v>1</v>
      </c>
      <c r="H126">
        <v>2</v>
      </c>
      <c r="I126" t="s">
        <v>480</v>
      </c>
      <c r="J126" t="s">
        <v>481</v>
      </c>
      <c r="K126" t="s">
        <v>482</v>
      </c>
      <c r="L126">
        <v>1368</v>
      </c>
      <c r="N126">
        <v>1011</v>
      </c>
      <c r="O126" t="s">
        <v>425</v>
      </c>
      <c r="P126" t="s">
        <v>425</v>
      </c>
      <c r="Q126">
        <v>1</v>
      </c>
      <c r="W126">
        <v>0</v>
      </c>
      <c r="X126">
        <v>-944612788</v>
      </c>
      <c r="Y126">
        <v>11.3375</v>
      </c>
      <c r="AA126">
        <v>0</v>
      </c>
      <c r="AB126">
        <v>4.07</v>
      </c>
      <c r="AC126">
        <v>0</v>
      </c>
      <c r="AD126">
        <v>0</v>
      </c>
      <c r="AE126">
        <v>0</v>
      </c>
      <c r="AF126">
        <v>0.5</v>
      </c>
      <c r="AG126">
        <v>0</v>
      </c>
      <c r="AH126">
        <v>0</v>
      </c>
      <c r="AI126">
        <v>1</v>
      </c>
      <c r="AJ126">
        <v>8.14</v>
      </c>
      <c r="AK126">
        <v>30.05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9.07</v>
      </c>
      <c r="AU126" t="s">
        <v>33</v>
      </c>
      <c r="AV126">
        <v>0</v>
      </c>
      <c r="AW126">
        <v>2</v>
      </c>
      <c r="AX126">
        <v>42250563</v>
      </c>
      <c r="AY126">
        <v>1</v>
      </c>
      <c r="AZ126">
        <v>0</v>
      </c>
      <c r="BA126">
        <v>108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Y126*Source!I67</f>
        <v>10.373812500000001</v>
      </c>
      <c r="CY126">
        <f>AB126</f>
        <v>4.07</v>
      </c>
      <c r="CZ126">
        <f>AF126</f>
        <v>0.5</v>
      </c>
      <c r="DA126">
        <f>AJ126</f>
        <v>8.14</v>
      </c>
      <c r="DB126">
        <f>ROUND((ROUND(AT126*CZ126,2)*1.25),6)</f>
        <v>5.6749999999999998</v>
      </c>
      <c r="DC126">
        <f>ROUND((ROUND(AT126*AG126,2)*1.25),6)</f>
        <v>0</v>
      </c>
    </row>
    <row r="127" spans="1:107" x14ac:dyDescent="0.2">
      <c r="A127">
        <f>ROW(Source!A67)</f>
        <v>67</v>
      </c>
      <c r="B127">
        <v>42244845</v>
      </c>
      <c r="C127">
        <v>42250553</v>
      </c>
      <c r="D127">
        <v>38996543</v>
      </c>
      <c r="E127">
        <v>1</v>
      </c>
      <c r="F127">
        <v>1</v>
      </c>
      <c r="G127">
        <v>1</v>
      </c>
      <c r="H127">
        <v>3</v>
      </c>
      <c r="I127" t="s">
        <v>483</v>
      </c>
      <c r="J127" t="s">
        <v>484</v>
      </c>
      <c r="K127" t="s">
        <v>485</v>
      </c>
      <c r="L127">
        <v>1339</v>
      </c>
      <c r="N127">
        <v>1007</v>
      </c>
      <c r="O127" t="s">
        <v>209</v>
      </c>
      <c r="P127" t="s">
        <v>209</v>
      </c>
      <c r="Q127">
        <v>1</v>
      </c>
      <c r="W127">
        <v>0</v>
      </c>
      <c r="X127">
        <v>1901479482</v>
      </c>
      <c r="Y127">
        <v>2.04</v>
      </c>
      <c r="AA127">
        <v>3443.32</v>
      </c>
      <c r="AB127">
        <v>0</v>
      </c>
      <c r="AC127">
        <v>0</v>
      </c>
      <c r="AD127">
        <v>0</v>
      </c>
      <c r="AE127">
        <v>548.29999999999995</v>
      </c>
      <c r="AF127">
        <v>0</v>
      </c>
      <c r="AG127">
        <v>0</v>
      </c>
      <c r="AH127">
        <v>0</v>
      </c>
      <c r="AI127">
        <v>6.28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2.04</v>
      </c>
      <c r="AU127" t="s">
        <v>3</v>
      </c>
      <c r="AV127">
        <v>0</v>
      </c>
      <c r="AW127">
        <v>2</v>
      </c>
      <c r="AX127">
        <v>42250564</v>
      </c>
      <c r="AY127">
        <v>1</v>
      </c>
      <c r="AZ127">
        <v>0</v>
      </c>
      <c r="BA127">
        <v>109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Y127*Source!I67</f>
        <v>1.8666</v>
      </c>
      <c r="CY127">
        <f>AA127</f>
        <v>3443.32</v>
      </c>
      <c r="CZ127">
        <f>AE127</f>
        <v>548.29999999999995</v>
      </c>
      <c r="DA127">
        <f>AI127</f>
        <v>6.28</v>
      </c>
      <c r="DB127">
        <f>ROUND(ROUND(AT127*CZ127,2),6)</f>
        <v>1118.53</v>
      </c>
      <c r="DC127">
        <f>ROUND(ROUND(AT127*AG127,2),6)</f>
        <v>0</v>
      </c>
    </row>
    <row r="128" spans="1:107" x14ac:dyDescent="0.2">
      <c r="A128">
        <f>ROW(Source!A67)</f>
        <v>67</v>
      </c>
      <c r="B128">
        <v>42244845</v>
      </c>
      <c r="C128">
        <v>42250553</v>
      </c>
      <c r="D128">
        <v>39001585</v>
      </c>
      <c r="E128">
        <v>1</v>
      </c>
      <c r="F128">
        <v>1</v>
      </c>
      <c r="G128">
        <v>1</v>
      </c>
      <c r="H128">
        <v>3</v>
      </c>
      <c r="I128" t="s">
        <v>445</v>
      </c>
      <c r="J128" t="s">
        <v>446</v>
      </c>
      <c r="K128" t="s">
        <v>447</v>
      </c>
      <c r="L128">
        <v>1339</v>
      </c>
      <c r="N128">
        <v>1007</v>
      </c>
      <c r="O128" t="s">
        <v>209</v>
      </c>
      <c r="P128" t="s">
        <v>209</v>
      </c>
      <c r="Q128">
        <v>1</v>
      </c>
      <c r="W128">
        <v>0</v>
      </c>
      <c r="X128">
        <v>619799737</v>
      </c>
      <c r="Y128">
        <v>3.5</v>
      </c>
      <c r="AA128">
        <v>21.28</v>
      </c>
      <c r="AB128">
        <v>0</v>
      </c>
      <c r="AC128">
        <v>0</v>
      </c>
      <c r="AD128">
        <v>0</v>
      </c>
      <c r="AE128">
        <v>2.44</v>
      </c>
      <c r="AF128">
        <v>0</v>
      </c>
      <c r="AG128">
        <v>0</v>
      </c>
      <c r="AH128">
        <v>0</v>
      </c>
      <c r="AI128">
        <v>8.7200000000000006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3.5</v>
      </c>
      <c r="AU128" t="s">
        <v>3</v>
      </c>
      <c r="AV128">
        <v>0</v>
      </c>
      <c r="AW128">
        <v>2</v>
      </c>
      <c r="AX128">
        <v>42250565</v>
      </c>
      <c r="AY128">
        <v>1</v>
      </c>
      <c r="AZ128">
        <v>0</v>
      </c>
      <c r="BA128">
        <v>110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Y128*Source!I67</f>
        <v>3.2025000000000001</v>
      </c>
      <c r="CY128">
        <f>AA128</f>
        <v>21.28</v>
      </c>
      <c r="CZ128">
        <f>AE128</f>
        <v>2.44</v>
      </c>
      <c r="DA128">
        <f>AI128</f>
        <v>8.7200000000000006</v>
      </c>
      <c r="DB128">
        <f>ROUND(ROUND(AT128*CZ128,2),6)</f>
        <v>8.5399999999999991</v>
      </c>
      <c r="DC128">
        <f>ROUND(ROUND(AT128*AG128,2),6)</f>
        <v>0</v>
      </c>
    </row>
    <row r="129" spans="1:107" x14ac:dyDescent="0.2">
      <c r="A129">
        <f>ROW(Source!A68)</f>
        <v>68</v>
      </c>
      <c r="B129">
        <v>42244862</v>
      </c>
      <c r="C129">
        <v>42250566</v>
      </c>
      <c r="D129">
        <v>35545602</v>
      </c>
      <c r="E129">
        <v>1</v>
      </c>
      <c r="F129">
        <v>1</v>
      </c>
      <c r="G129">
        <v>1</v>
      </c>
      <c r="H129">
        <v>1</v>
      </c>
      <c r="I129" t="s">
        <v>478</v>
      </c>
      <c r="J129" t="s">
        <v>3</v>
      </c>
      <c r="K129" t="s">
        <v>479</v>
      </c>
      <c r="L129">
        <v>1369</v>
      </c>
      <c r="N129">
        <v>1013</v>
      </c>
      <c r="O129" t="s">
        <v>417</v>
      </c>
      <c r="P129" t="s">
        <v>417</v>
      </c>
      <c r="Q129">
        <v>1</v>
      </c>
      <c r="W129">
        <v>0</v>
      </c>
      <c r="X129">
        <v>922534627</v>
      </c>
      <c r="Y129">
        <v>2.875</v>
      </c>
      <c r="AA129">
        <v>0</v>
      </c>
      <c r="AB129">
        <v>0</v>
      </c>
      <c r="AC129">
        <v>0</v>
      </c>
      <c r="AD129">
        <v>208.14</v>
      </c>
      <c r="AE129">
        <v>0</v>
      </c>
      <c r="AF129">
        <v>0</v>
      </c>
      <c r="AG129">
        <v>0</v>
      </c>
      <c r="AH129">
        <v>208.14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3</v>
      </c>
      <c r="AT129">
        <v>0.5</v>
      </c>
      <c r="AU129" t="s">
        <v>115</v>
      </c>
      <c r="AV129">
        <v>1</v>
      </c>
      <c r="AW129">
        <v>2</v>
      </c>
      <c r="AX129">
        <v>42250572</v>
      </c>
      <c r="AY129">
        <v>1</v>
      </c>
      <c r="AZ129">
        <v>0</v>
      </c>
      <c r="BA129">
        <v>111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Y129*Source!I68</f>
        <v>2.6306250000000002</v>
      </c>
      <c r="CY129">
        <f>AD129</f>
        <v>208.14</v>
      </c>
      <c r="CZ129">
        <f>AH129</f>
        <v>208.14</v>
      </c>
      <c r="DA129">
        <f>AL129</f>
        <v>1</v>
      </c>
      <c r="DB129">
        <f>ROUND((ROUND(AT129*CZ129,2)*1.15*5),6)</f>
        <v>598.40250000000003</v>
      </c>
      <c r="DC129">
        <f>ROUND((ROUND(AT129*AG129,2)*1.15*5),6)</f>
        <v>0</v>
      </c>
    </row>
    <row r="130" spans="1:107" x14ac:dyDescent="0.2">
      <c r="A130">
        <f>ROW(Source!A68)</f>
        <v>68</v>
      </c>
      <c r="B130">
        <v>42244862</v>
      </c>
      <c r="C130">
        <v>42250566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23</v>
      </c>
      <c r="J130" t="s">
        <v>3</v>
      </c>
      <c r="K130" t="s">
        <v>420</v>
      </c>
      <c r="L130">
        <v>608254</v>
      </c>
      <c r="N130">
        <v>1013</v>
      </c>
      <c r="O130" t="s">
        <v>421</v>
      </c>
      <c r="P130" t="s">
        <v>421</v>
      </c>
      <c r="Q130">
        <v>1</v>
      </c>
      <c r="W130">
        <v>0</v>
      </c>
      <c r="X130">
        <v>-185737400</v>
      </c>
      <c r="Y130">
        <v>1.3125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3</v>
      </c>
      <c r="AT130">
        <v>0.21</v>
      </c>
      <c r="AU130" t="s">
        <v>114</v>
      </c>
      <c r="AV130">
        <v>2</v>
      </c>
      <c r="AW130">
        <v>2</v>
      </c>
      <c r="AX130">
        <v>42250573</v>
      </c>
      <c r="AY130">
        <v>1</v>
      </c>
      <c r="AZ130">
        <v>0</v>
      </c>
      <c r="BA130">
        <v>112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Y130*Source!I68</f>
        <v>1.2009375</v>
      </c>
      <c r="CY130">
        <f>AD130</f>
        <v>0</v>
      </c>
      <c r="CZ130">
        <f>AH130</f>
        <v>0</v>
      </c>
      <c r="DA130">
        <f>AL130</f>
        <v>1</v>
      </c>
      <c r="DB130">
        <f>ROUND((ROUND(AT130*CZ130,2)*1.25*5),6)</f>
        <v>0</v>
      </c>
      <c r="DC130">
        <f>ROUND((ROUND(AT130*AG130,2)*1.25*5),6)</f>
        <v>0</v>
      </c>
    </row>
    <row r="131" spans="1:107" x14ac:dyDescent="0.2">
      <c r="A131">
        <f>ROW(Source!A68)</f>
        <v>68</v>
      </c>
      <c r="B131">
        <v>42244862</v>
      </c>
      <c r="C131">
        <v>42250566</v>
      </c>
      <c r="D131">
        <v>39026610</v>
      </c>
      <c r="E131">
        <v>1</v>
      </c>
      <c r="F131">
        <v>1</v>
      </c>
      <c r="G131">
        <v>1</v>
      </c>
      <c r="H131">
        <v>2</v>
      </c>
      <c r="I131" t="s">
        <v>439</v>
      </c>
      <c r="J131" t="s">
        <v>440</v>
      </c>
      <c r="K131" t="s">
        <v>441</v>
      </c>
      <c r="L131">
        <v>1368</v>
      </c>
      <c r="N131">
        <v>1011</v>
      </c>
      <c r="O131" t="s">
        <v>425</v>
      </c>
      <c r="P131" t="s">
        <v>425</v>
      </c>
      <c r="Q131">
        <v>1</v>
      </c>
      <c r="W131">
        <v>0</v>
      </c>
      <c r="X131">
        <v>344519037</v>
      </c>
      <c r="Y131">
        <v>1.3125</v>
      </c>
      <c r="AA131">
        <v>0</v>
      </c>
      <c r="AB131">
        <v>388.56</v>
      </c>
      <c r="AC131">
        <v>368.42</v>
      </c>
      <c r="AD131">
        <v>0</v>
      </c>
      <c r="AE131">
        <v>0</v>
      </c>
      <c r="AF131">
        <v>31.26</v>
      </c>
      <c r="AG131">
        <v>13.5</v>
      </c>
      <c r="AH131">
        <v>0</v>
      </c>
      <c r="AI131">
        <v>1</v>
      </c>
      <c r="AJ131">
        <v>12.43</v>
      </c>
      <c r="AK131">
        <v>27.29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3</v>
      </c>
      <c r="AT131">
        <v>0.21</v>
      </c>
      <c r="AU131" t="s">
        <v>114</v>
      </c>
      <c r="AV131">
        <v>0</v>
      </c>
      <c r="AW131">
        <v>2</v>
      </c>
      <c r="AX131">
        <v>42250574</v>
      </c>
      <c r="AY131">
        <v>1</v>
      </c>
      <c r="AZ131">
        <v>0</v>
      </c>
      <c r="BA131">
        <v>113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Y131*Source!I68</f>
        <v>1.2009375</v>
      </c>
      <c r="CY131">
        <f>AB131</f>
        <v>388.56</v>
      </c>
      <c r="CZ131">
        <f>AF131</f>
        <v>31.26</v>
      </c>
      <c r="DA131">
        <f>AJ131</f>
        <v>12.43</v>
      </c>
      <c r="DB131">
        <f>ROUND((ROUND(AT131*CZ131,2)*1.25*5),6)</f>
        <v>41</v>
      </c>
      <c r="DC131">
        <f>ROUND((ROUND(AT131*AG131,2)*1.25*5),6)</f>
        <v>17.75</v>
      </c>
    </row>
    <row r="132" spans="1:107" x14ac:dyDescent="0.2">
      <c r="A132">
        <f>ROW(Source!A68)</f>
        <v>68</v>
      </c>
      <c r="B132">
        <v>42244862</v>
      </c>
      <c r="C132">
        <v>42250566</v>
      </c>
      <c r="D132">
        <v>39027219</v>
      </c>
      <c r="E132">
        <v>1</v>
      </c>
      <c r="F132">
        <v>1</v>
      </c>
      <c r="G132">
        <v>1</v>
      </c>
      <c r="H132">
        <v>2</v>
      </c>
      <c r="I132" t="s">
        <v>480</v>
      </c>
      <c r="J132" t="s">
        <v>481</v>
      </c>
      <c r="K132" t="s">
        <v>482</v>
      </c>
      <c r="L132">
        <v>1368</v>
      </c>
      <c r="N132">
        <v>1011</v>
      </c>
      <c r="O132" t="s">
        <v>425</v>
      </c>
      <c r="P132" t="s">
        <v>425</v>
      </c>
      <c r="Q132">
        <v>1</v>
      </c>
      <c r="W132">
        <v>0</v>
      </c>
      <c r="X132">
        <v>-944612788</v>
      </c>
      <c r="Y132">
        <v>14.5</v>
      </c>
      <c r="AA132">
        <v>0</v>
      </c>
      <c r="AB132">
        <v>4.0199999999999996</v>
      </c>
      <c r="AC132">
        <v>0</v>
      </c>
      <c r="AD132">
        <v>0</v>
      </c>
      <c r="AE132">
        <v>0</v>
      </c>
      <c r="AF132">
        <v>0.5</v>
      </c>
      <c r="AG132">
        <v>0</v>
      </c>
      <c r="AH132">
        <v>0</v>
      </c>
      <c r="AI132">
        <v>1</v>
      </c>
      <c r="AJ132">
        <v>8.0399999999999991</v>
      </c>
      <c r="AK132">
        <v>27.29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2.3199999999999998</v>
      </c>
      <c r="AU132" t="s">
        <v>114</v>
      </c>
      <c r="AV132">
        <v>0</v>
      </c>
      <c r="AW132">
        <v>2</v>
      </c>
      <c r="AX132">
        <v>42250575</v>
      </c>
      <c r="AY132">
        <v>1</v>
      </c>
      <c r="AZ132">
        <v>0</v>
      </c>
      <c r="BA132">
        <v>114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Y132*Source!I68</f>
        <v>13.2675</v>
      </c>
      <c r="CY132">
        <f>AB132</f>
        <v>4.0199999999999996</v>
      </c>
      <c r="CZ132">
        <f>AF132</f>
        <v>0.5</v>
      </c>
      <c r="DA132">
        <f>AJ132</f>
        <v>8.0399999999999991</v>
      </c>
      <c r="DB132">
        <f>ROUND((ROUND(AT132*CZ132,2)*1.25*5),6)</f>
        <v>7.25</v>
      </c>
      <c r="DC132">
        <f>ROUND((ROUND(AT132*AG132,2)*1.25*5),6)</f>
        <v>0</v>
      </c>
    </row>
    <row r="133" spans="1:107" x14ac:dyDescent="0.2">
      <c r="A133">
        <f>ROW(Source!A68)</f>
        <v>68</v>
      </c>
      <c r="B133">
        <v>42244862</v>
      </c>
      <c r="C133">
        <v>42250566</v>
      </c>
      <c r="D133">
        <v>38996543</v>
      </c>
      <c r="E133">
        <v>1</v>
      </c>
      <c r="F133">
        <v>1</v>
      </c>
      <c r="G133">
        <v>1</v>
      </c>
      <c r="H133">
        <v>3</v>
      </c>
      <c r="I133" t="s">
        <v>483</v>
      </c>
      <c r="J133" t="s">
        <v>484</v>
      </c>
      <c r="K133" t="s">
        <v>485</v>
      </c>
      <c r="L133">
        <v>1339</v>
      </c>
      <c r="N133">
        <v>1007</v>
      </c>
      <c r="O133" t="s">
        <v>209</v>
      </c>
      <c r="P133" t="s">
        <v>209</v>
      </c>
      <c r="Q133">
        <v>1</v>
      </c>
      <c r="W133">
        <v>0</v>
      </c>
      <c r="X133">
        <v>1901479482</v>
      </c>
      <c r="Y133">
        <v>2.5499999999999998</v>
      </c>
      <c r="AA133">
        <v>3624.26</v>
      </c>
      <c r="AB133">
        <v>0</v>
      </c>
      <c r="AC133">
        <v>0</v>
      </c>
      <c r="AD133">
        <v>0</v>
      </c>
      <c r="AE133">
        <v>548.29999999999995</v>
      </c>
      <c r="AF133">
        <v>0</v>
      </c>
      <c r="AG133">
        <v>0</v>
      </c>
      <c r="AH133">
        <v>0</v>
      </c>
      <c r="AI133">
        <v>6.61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0.51</v>
      </c>
      <c r="AU133" t="s">
        <v>113</v>
      </c>
      <c r="AV133">
        <v>0</v>
      </c>
      <c r="AW133">
        <v>2</v>
      </c>
      <c r="AX133">
        <v>42250576</v>
      </c>
      <c r="AY133">
        <v>1</v>
      </c>
      <c r="AZ133">
        <v>0</v>
      </c>
      <c r="BA133">
        <v>115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Y133*Source!I68</f>
        <v>2.33325</v>
      </c>
      <c r="CY133">
        <f>AA133</f>
        <v>3624.26</v>
      </c>
      <c r="CZ133">
        <f>AE133</f>
        <v>548.29999999999995</v>
      </c>
      <c r="DA133">
        <f>AI133</f>
        <v>6.61</v>
      </c>
      <c r="DB133">
        <f>ROUND((ROUND(AT133*CZ133,2)*5),6)</f>
        <v>1398.15</v>
      </c>
      <c r="DC133">
        <f>ROUND((ROUND(AT133*AG133,2)*5),6)</f>
        <v>0</v>
      </c>
    </row>
    <row r="134" spans="1:107" x14ac:dyDescent="0.2">
      <c r="A134">
        <f>ROW(Source!A69)</f>
        <v>69</v>
      </c>
      <c r="B134">
        <v>42244845</v>
      </c>
      <c r="C134">
        <v>42250566</v>
      </c>
      <c r="D134">
        <v>35545602</v>
      </c>
      <c r="E134">
        <v>1</v>
      </c>
      <c r="F134">
        <v>1</v>
      </c>
      <c r="G134">
        <v>1</v>
      </c>
      <c r="H134">
        <v>1</v>
      </c>
      <c r="I134" t="s">
        <v>478</v>
      </c>
      <c r="J134" t="s">
        <v>3</v>
      </c>
      <c r="K134" t="s">
        <v>479</v>
      </c>
      <c r="L134">
        <v>1369</v>
      </c>
      <c r="N134">
        <v>1013</v>
      </c>
      <c r="O134" t="s">
        <v>417</v>
      </c>
      <c r="P134" t="s">
        <v>417</v>
      </c>
      <c r="Q134">
        <v>1</v>
      </c>
      <c r="W134">
        <v>0</v>
      </c>
      <c r="X134">
        <v>922534627</v>
      </c>
      <c r="Y134">
        <v>2.875</v>
      </c>
      <c r="AA134">
        <v>0</v>
      </c>
      <c r="AB134">
        <v>0</v>
      </c>
      <c r="AC134">
        <v>0</v>
      </c>
      <c r="AD134">
        <v>238.6</v>
      </c>
      <c r="AE134">
        <v>0</v>
      </c>
      <c r="AF134">
        <v>0</v>
      </c>
      <c r="AG134">
        <v>0</v>
      </c>
      <c r="AH134">
        <v>238.6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0.5</v>
      </c>
      <c r="AU134" t="s">
        <v>115</v>
      </c>
      <c r="AV134">
        <v>1</v>
      </c>
      <c r="AW134">
        <v>2</v>
      </c>
      <c r="AX134">
        <v>42250572</v>
      </c>
      <c r="AY134">
        <v>1</v>
      </c>
      <c r="AZ134">
        <v>0</v>
      </c>
      <c r="BA134">
        <v>116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Y134*Source!I69</f>
        <v>2.6306250000000002</v>
      </c>
      <c r="CY134">
        <f>AD134</f>
        <v>238.6</v>
      </c>
      <c r="CZ134">
        <f>AH134</f>
        <v>238.6</v>
      </c>
      <c r="DA134">
        <f>AL134</f>
        <v>1</v>
      </c>
      <c r="DB134">
        <f>ROUND((ROUND(AT134*CZ134,2)*1.15*5),6)</f>
        <v>685.97500000000002</v>
      </c>
      <c r="DC134">
        <f>ROUND((ROUND(AT134*AG134,2)*1.15*5),6)</f>
        <v>0</v>
      </c>
    </row>
    <row r="135" spans="1:107" x14ac:dyDescent="0.2">
      <c r="A135">
        <f>ROW(Source!A69)</f>
        <v>69</v>
      </c>
      <c r="B135">
        <v>42244845</v>
      </c>
      <c r="C135">
        <v>42250566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23</v>
      </c>
      <c r="J135" t="s">
        <v>3</v>
      </c>
      <c r="K135" t="s">
        <v>420</v>
      </c>
      <c r="L135">
        <v>608254</v>
      </c>
      <c r="N135">
        <v>1013</v>
      </c>
      <c r="O135" t="s">
        <v>421</v>
      </c>
      <c r="P135" t="s">
        <v>421</v>
      </c>
      <c r="Q135">
        <v>1</v>
      </c>
      <c r="W135">
        <v>0</v>
      </c>
      <c r="X135">
        <v>-185737400</v>
      </c>
      <c r="Y135">
        <v>1.3125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0.21</v>
      </c>
      <c r="AU135" t="s">
        <v>114</v>
      </c>
      <c r="AV135">
        <v>2</v>
      </c>
      <c r="AW135">
        <v>2</v>
      </c>
      <c r="AX135">
        <v>42250573</v>
      </c>
      <c r="AY135">
        <v>1</v>
      </c>
      <c r="AZ135">
        <v>0</v>
      </c>
      <c r="BA135">
        <v>117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Y135*Source!I69</f>
        <v>1.2009375</v>
      </c>
      <c r="CY135">
        <f>AD135</f>
        <v>0</v>
      </c>
      <c r="CZ135">
        <f>AH135</f>
        <v>0</v>
      </c>
      <c r="DA135">
        <f>AL135</f>
        <v>1</v>
      </c>
      <c r="DB135">
        <f>ROUND((ROUND(AT135*CZ135,2)*1.25*5),6)</f>
        <v>0</v>
      </c>
      <c r="DC135">
        <f>ROUND((ROUND(AT135*AG135,2)*1.25*5),6)</f>
        <v>0</v>
      </c>
    </row>
    <row r="136" spans="1:107" x14ac:dyDescent="0.2">
      <c r="A136">
        <f>ROW(Source!A69)</f>
        <v>69</v>
      </c>
      <c r="B136">
        <v>42244845</v>
      </c>
      <c r="C136">
        <v>42250566</v>
      </c>
      <c r="D136">
        <v>39026610</v>
      </c>
      <c r="E136">
        <v>1</v>
      </c>
      <c r="F136">
        <v>1</v>
      </c>
      <c r="G136">
        <v>1</v>
      </c>
      <c r="H136">
        <v>2</v>
      </c>
      <c r="I136" t="s">
        <v>439</v>
      </c>
      <c r="J136" t="s">
        <v>440</v>
      </c>
      <c r="K136" t="s">
        <v>441</v>
      </c>
      <c r="L136">
        <v>1368</v>
      </c>
      <c r="N136">
        <v>1011</v>
      </c>
      <c r="O136" t="s">
        <v>425</v>
      </c>
      <c r="P136" t="s">
        <v>425</v>
      </c>
      <c r="Q136">
        <v>1</v>
      </c>
      <c r="W136">
        <v>0</v>
      </c>
      <c r="X136">
        <v>344519037</v>
      </c>
      <c r="Y136">
        <v>1.3125</v>
      </c>
      <c r="AA136">
        <v>0</v>
      </c>
      <c r="AB136">
        <v>424.51</v>
      </c>
      <c r="AC136">
        <v>405.68</v>
      </c>
      <c r="AD136">
        <v>0</v>
      </c>
      <c r="AE136">
        <v>0</v>
      </c>
      <c r="AF136">
        <v>31.26</v>
      </c>
      <c r="AG136">
        <v>13.5</v>
      </c>
      <c r="AH136">
        <v>0</v>
      </c>
      <c r="AI136">
        <v>1</v>
      </c>
      <c r="AJ136">
        <v>13.58</v>
      </c>
      <c r="AK136">
        <v>30.05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3</v>
      </c>
      <c r="AT136">
        <v>0.21</v>
      </c>
      <c r="AU136" t="s">
        <v>114</v>
      </c>
      <c r="AV136">
        <v>0</v>
      </c>
      <c r="AW136">
        <v>2</v>
      </c>
      <c r="AX136">
        <v>42250574</v>
      </c>
      <c r="AY136">
        <v>1</v>
      </c>
      <c r="AZ136">
        <v>0</v>
      </c>
      <c r="BA136">
        <v>118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Y136*Source!I69</f>
        <v>1.2009375</v>
      </c>
      <c r="CY136">
        <f>AB136</f>
        <v>424.51</v>
      </c>
      <c r="CZ136">
        <f>AF136</f>
        <v>31.26</v>
      </c>
      <c r="DA136">
        <f>AJ136</f>
        <v>13.58</v>
      </c>
      <c r="DB136">
        <f>ROUND((ROUND(AT136*CZ136,2)*1.25*5),6)</f>
        <v>41</v>
      </c>
      <c r="DC136">
        <f>ROUND((ROUND(AT136*AG136,2)*1.25*5),6)</f>
        <v>17.75</v>
      </c>
    </row>
    <row r="137" spans="1:107" x14ac:dyDescent="0.2">
      <c r="A137">
        <f>ROW(Source!A69)</f>
        <v>69</v>
      </c>
      <c r="B137">
        <v>42244845</v>
      </c>
      <c r="C137">
        <v>42250566</v>
      </c>
      <c r="D137">
        <v>39027219</v>
      </c>
      <c r="E137">
        <v>1</v>
      </c>
      <c r="F137">
        <v>1</v>
      </c>
      <c r="G137">
        <v>1</v>
      </c>
      <c r="H137">
        <v>2</v>
      </c>
      <c r="I137" t="s">
        <v>480</v>
      </c>
      <c r="J137" t="s">
        <v>481</v>
      </c>
      <c r="K137" t="s">
        <v>482</v>
      </c>
      <c r="L137">
        <v>1368</v>
      </c>
      <c r="N137">
        <v>1011</v>
      </c>
      <c r="O137" t="s">
        <v>425</v>
      </c>
      <c r="P137" t="s">
        <v>425</v>
      </c>
      <c r="Q137">
        <v>1</v>
      </c>
      <c r="W137">
        <v>0</v>
      </c>
      <c r="X137">
        <v>-944612788</v>
      </c>
      <c r="Y137">
        <v>14.5</v>
      </c>
      <c r="AA137">
        <v>0</v>
      </c>
      <c r="AB137">
        <v>4.07</v>
      </c>
      <c r="AC137">
        <v>0</v>
      </c>
      <c r="AD137">
        <v>0</v>
      </c>
      <c r="AE137">
        <v>0</v>
      </c>
      <c r="AF137">
        <v>0.5</v>
      </c>
      <c r="AG137">
        <v>0</v>
      </c>
      <c r="AH137">
        <v>0</v>
      </c>
      <c r="AI137">
        <v>1</v>
      </c>
      <c r="AJ137">
        <v>8.14</v>
      </c>
      <c r="AK137">
        <v>30.05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2.3199999999999998</v>
      </c>
      <c r="AU137" t="s">
        <v>114</v>
      </c>
      <c r="AV137">
        <v>0</v>
      </c>
      <c r="AW137">
        <v>2</v>
      </c>
      <c r="AX137">
        <v>42250575</v>
      </c>
      <c r="AY137">
        <v>1</v>
      </c>
      <c r="AZ137">
        <v>0</v>
      </c>
      <c r="BA137">
        <v>119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Y137*Source!I69</f>
        <v>13.2675</v>
      </c>
      <c r="CY137">
        <f>AB137</f>
        <v>4.07</v>
      </c>
      <c r="CZ137">
        <f>AF137</f>
        <v>0.5</v>
      </c>
      <c r="DA137">
        <f>AJ137</f>
        <v>8.14</v>
      </c>
      <c r="DB137">
        <f>ROUND((ROUND(AT137*CZ137,2)*1.25*5),6)</f>
        <v>7.25</v>
      </c>
      <c r="DC137">
        <f>ROUND((ROUND(AT137*AG137,2)*1.25*5),6)</f>
        <v>0</v>
      </c>
    </row>
    <row r="138" spans="1:107" x14ac:dyDescent="0.2">
      <c r="A138">
        <f>ROW(Source!A69)</f>
        <v>69</v>
      </c>
      <c r="B138">
        <v>42244845</v>
      </c>
      <c r="C138">
        <v>42250566</v>
      </c>
      <c r="D138">
        <v>38996543</v>
      </c>
      <c r="E138">
        <v>1</v>
      </c>
      <c r="F138">
        <v>1</v>
      </c>
      <c r="G138">
        <v>1</v>
      </c>
      <c r="H138">
        <v>3</v>
      </c>
      <c r="I138" t="s">
        <v>483</v>
      </c>
      <c r="J138" t="s">
        <v>484</v>
      </c>
      <c r="K138" t="s">
        <v>485</v>
      </c>
      <c r="L138">
        <v>1339</v>
      </c>
      <c r="N138">
        <v>1007</v>
      </c>
      <c r="O138" t="s">
        <v>209</v>
      </c>
      <c r="P138" t="s">
        <v>209</v>
      </c>
      <c r="Q138">
        <v>1</v>
      </c>
      <c r="W138">
        <v>0</v>
      </c>
      <c r="X138">
        <v>1901479482</v>
      </c>
      <c r="Y138">
        <v>2.5499999999999998</v>
      </c>
      <c r="AA138">
        <v>3443.32</v>
      </c>
      <c r="AB138">
        <v>0</v>
      </c>
      <c r="AC138">
        <v>0</v>
      </c>
      <c r="AD138">
        <v>0</v>
      </c>
      <c r="AE138">
        <v>548.29999999999995</v>
      </c>
      <c r="AF138">
        <v>0</v>
      </c>
      <c r="AG138">
        <v>0</v>
      </c>
      <c r="AH138">
        <v>0</v>
      </c>
      <c r="AI138">
        <v>6.28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0.51</v>
      </c>
      <c r="AU138" t="s">
        <v>113</v>
      </c>
      <c r="AV138">
        <v>0</v>
      </c>
      <c r="AW138">
        <v>2</v>
      </c>
      <c r="AX138">
        <v>42250576</v>
      </c>
      <c r="AY138">
        <v>1</v>
      </c>
      <c r="AZ138">
        <v>0</v>
      </c>
      <c r="BA138">
        <v>120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Y138*Source!I69</f>
        <v>2.33325</v>
      </c>
      <c r="CY138">
        <f>AA138</f>
        <v>3443.32</v>
      </c>
      <c r="CZ138">
        <f>AE138</f>
        <v>548.29999999999995</v>
      </c>
      <c r="DA138">
        <f>AI138</f>
        <v>6.28</v>
      </c>
      <c r="DB138">
        <f>ROUND((ROUND(AT138*CZ138,2)*5),6)</f>
        <v>1398.15</v>
      </c>
      <c r="DC138">
        <f>ROUND((ROUND(AT138*AG138,2)*5),6)</f>
        <v>0</v>
      </c>
    </row>
    <row r="139" spans="1:107" x14ac:dyDescent="0.2">
      <c r="A139">
        <f>ROW(Source!A70)</f>
        <v>70</v>
      </c>
      <c r="B139">
        <v>42244862</v>
      </c>
      <c r="C139">
        <v>42250577</v>
      </c>
      <c r="D139">
        <v>35544110</v>
      </c>
      <c r="E139">
        <v>1</v>
      </c>
      <c r="F139">
        <v>1</v>
      </c>
      <c r="G139">
        <v>1</v>
      </c>
      <c r="H139">
        <v>1</v>
      </c>
      <c r="I139" t="s">
        <v>448</v>
      </c>
      <c r="J139" t="s">
        <v>3</v>
      </c>
      <c r="K139" t="s">
        <v>449</v>
      </c>
      <c r="L139">
        <v>1369</v>
      </c>
      <c r="N139">
        <v>1013</v>
      </c>
      <c r="O139" t="s">
        <v>417</v>
      </c>
      <c r="P139" t="s">
        <v>417</v>
      </c>
      <c r="Q139">
        <v>1</v>
      </c>
      <c r="W139">
        <v>0</v>
      </c>
      <c r="X139">
        <v>-464685602</v>
      </c>
      <c r="Y139">
        <v>12.074999999999999</v>
      </c>
      <c r="AA139">
        <v>0</v>
      </c>
      <c r="AB139">
        <v>0</v>
      </c>
      <c r="AC139">
        <v>0</v>
      </c>
      <c r="AD139">
        <v>249.3</v>
      </c>
      <c r="AE139">
        <v>0</v>
      </c>
      <c r="AF139">
        <v>0</v>
      </c>
      <c r="AG139">
        <v>0</v>
      </c>
      <c r="AH139">
        <v>249.3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10.5</v>
      </c>
      <c r="AU139" t="s">
        <v>34</v>
      </c>
      <c r="AV139">
        <v>1</v>
      </c>
      <c r="AW139">
        <v>2</v>
      </c>
      <c r="AX139">
        <v>42250587</v>
      </c>
      <c r="AY139">
        <v>1</v>
      </c>
      <c r="AZ139">
        <v>0</v>
      </c>
      <c r="BA139">
        <v>121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Y139*Source!I70</f>
        <v>110.48625</v>
      </c>
      <c r="CY139">
        <f>AD139</f>
        <v>249.3</v>
      </c>
      <c r="CZ139">
        <f>AH139</f>
        <v>249.3</v>
      </c>
      <c r="DA139">
        <f>AL139</f>
        <v>1</v>
      </c>
      <c r="DB139">
        <f>ROUND((ROUND(AT139*CZ139,2)*1.15),6)</f>
        <v>3010.2975000000001</v>
      </c>
      <c r="DC139">
        <f>ROUND((ROUND(AT139*AG139,2)*1.15),6)</f>
        <v>0</v>
      </c>
    </row>
    <row r="140" spans="1:107" x14ac:dyDescent="0.2">
      <c r="A140">
        <f>ROW(Source!A70)</f>
        <v>70</v>
      </c>
      <c r="B140">
        <v>42244862</v>
      </c>
      <c r="C140">
        <v>42250577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23</v>
      </c>
      <c r="J140" t="s">
        <v>3</v>
      </c>
      <c r="K140" t="s">
        <v>420</v>
      </c>
      <c r="L140">
        <v>608254</v>
      </c>
      <c r="N140">
        <v>1013</v>
      </c>
      <c r="O140" t="s">
        <v>421</v>
      </c>
      <c r="P140" t="s">
        <v>421</v>
      </c>
      <c r="Q140">
        <v>1</v>
      </c>
      <c r="W140">
        <v>0</v>
      </c>
      <c r="X140">
        <v>-185737400</v>
      </c>
      <c r="Y140">
        <v>7.4999999999999997E-2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0.06</v>
      </c>
      <c r="AU140" t="s">
        <v>33</v>
      </c>
      <c r="AV140">
        <v>2</v>
      </c>
      <c r="AW140">
        <v>2</v>
      </c>
      <c r="AX140">
        <v>42250588</v>
      </c>
      <c r="AY140">
        <v>1</v>
      </c>
      <c r="AZ140">
        <v>0</v>
      </c>
      <c r="BA140">
        <v>122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Y140*Source!I70</f>
        <v>0.68625000000000003</v>
      </c>
      <c r="CY140">
        <f>AD140</f>
        <v>0</v>
      </c>
      <c r="CZ140">
        <f>AH140</f>
        <v>0</v>
      </c>
      <c r="DA140">
        <f>AL140</f>
        <v>1</v>
      </c>
      <c r="DB140">
        <f>ROUND((ROUND(AT140*CZ140,2)*1.25),6)</f>
        <v>0</v>
      </c>
      <c r="DC140">
        <f>ROUND((ROUND(AT140*AG140,2)*1.25),6)</f>
        <v>0</v>
      </c>
    </row>
    <row r="141" spans="1:107" x14ac:dyDescent="0.2">
      <c r="A141">
        <f>ROW(Source!A70)</f>
        <v>70</v>
      </c>
      <c r="B141">
        <v>42244862</v>
      </c>
      <c r="C141">
        <v>42250577</v>
      </c>
      <c r="D141">
        <v>39026531</v>
      </c>
      <c r="E141">
        <v>1</v>
      </c>
      <c r="F141">
        <v>1</v>
      </c>
      <c r="G141">
        <v>1</v>
      </c>
      <c r="H141">
        <v>2</v>
      </c>
      <c r="I141" t="s">
        <v>436</v>
      </c>
      <c r="J141" t="s">
        <v>437</v>
      </c>
      <c r="K141" t="s">
        <v>438</v>
      </c>
      <c r="L141">
        <v>1368</v>
      </c>
      <c r="N141">
        <v>1011</v>
      </c>
      <c r="O141" t="s">
        <v>425</v>
      </c>
      <c r="P141" t="s">
        <v>425</v>
      </c>
      <c r="Q141">
        <v>1</v>
      </c>
      <c r="W141">
        <v>0</v>
      </c>
      <c r="X141">
        <v>1549832887</v>
      </c>
      <c r="Y141">
        <v>3.7499999999999999E-2</v>
      </c>
      <c r="AA141">
        <v>0</v>
      </c>
      <c r="AB141">
        <v>779.14</v>
      </c>
      <c r="AC141">
        <v>274.54000000000002</v>
      </c>
      <c r="AD141">
        <v>0</v>
      </c>
      <c r="AE141">
        <v>0</v>
      </c>
      <c r="AF141">
        <v>99.89</v>
      </c>
      <c r="AG141">
        <v>10.06</v>
      </c>
      <c r="AH141">
        <v>0</v>
      </c>
      <c r="AI141">
        <v>1</v>
      </c>
      <c r="AJ141">
        <v>7.8</v>
      </c>
      <c r="AK141">
        <v>27.29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0.03</v>
      </c>
      <c r="AU141" t="s">
        <v>33</v>
      </c>
      <c r="AV141">
        <v>0</v>
      </c>
      <c r="AW141">
        <v>2</v>
      </c>
      <c r="AX141">
        <v>42250589</v>
      </c>
      <c r="AY141">
        <v>1</v>
      </c>
      <c r="AZ141">
        <v>0</v>
      </c>
      <c r="BA141">
        <v>123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Y141*Source!I70</f>
        <v>0.34312500000000001</v>
      </c>
      <c r="CY141">
        <f>AB141</f>
        <v>779.14</v>
      </c>
      <c r="CZ141">
        <f>AF141</f>
        <v>99.89</v>
      </c>
      <c r="DA141">
        <f>AJ141</f>
        <v>7.8</v>
      </c>
      <c r="DB141">
        <f>ROUND((ROUND(AT141*CZ141,2)*1.25),6)</f>
        <v>3.75</v>
      </c>
      <c r="DC141">
        <f>ROUND((ROUND(AT141*AG141,2)*1.25),6)</f>
        <v>0.375</v>
      </c>
    </row>
    <row r="142" spans="1:107" x14ac:dyDescent="0.2">
      <c r="A142">
        <f>ROW(Source!A70)</f>
        <v>70</v>
      </c>
      <c r="B142">
        <v>42244862</v>
      </c>
      <c r="C142">
        <v>42250577</v>
      </c>
      <c r="D142">
        <v>39027363</v>
      </c>
      <c r="E142">
        <v>1</v>
      </c>
      <c r="F142">
        <v>1</v>
      </c>
      <c r="G142">
        <v>1</v>
      </c>
      <c r="H142">
        <v>2</v>
      </c>
      <c r="I142" t="s">
        <v>486</v>
      </c>
      <c r="J142" t="s">
        <v>487</v>
      </c>
      <c r="K142" t="s">
        <v>488</v>
      </c>
      <c r="L142">
        <v>1368</v>
      </c>
      <c r="N142">
        <v>1011</v>
      </c>
      <c r="O142" t="s">
        <v>425</v>
      </c>
      <c r="P142" t="s">
        <v>425</v>
      </c>
      <c r="Q142">
        <v>1</v>
      </c>
      <c r="W142">
        <v>0</v>
      </c>
      <c r="X142">
        <v>-962845729</v>
      </c>
      <c r="Y142">
        <v>3.7499999999999999E-2</v>
      </c>
      <c r="AA142">
        <v>0</v>
      </c>
      <c r="AB142">
        <v>797.5</v>
      </c>
      <c r="AC142">
        <v>316.56</v>
      </c>
      <c r="AD142">
        <v>0</v>
      </c>
      <c r="AE142">
        <v>0</v>
      </c>
      <c r="AF142">
        <v>110</v>
      </c>
      <c r="AG142">
        <v>11.6</v>
      </c>
      <c r="AH142">
        <v>0</v>
      </c>
      <c r="AI142">
        <v>1</v>
      </c>
      <c r="AJ142">
        <v>7.25</v>
      </c>
      <c r="AK142">
        <v>27.29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0.03</v>
      </c>
      <c r="AU142" t="s">
        <v>33</v>
      </c>
      <c r="AV142">
        <v>0</v>
      </c>
      <c r="AW142">
        <v>2</v>
      </c>
      <c r="AX142">
        <v>42250590</v>
      </c>
      <c r="AY142">
        <v>1</v>
      </c>
      <c r="AZ142">
        <v>0</v>
      </c>
      <c r="BA142">
        <v>124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Y142*Source!I70</f>
        <v>0.34312500000000001</v>
      </c>
      <c r="CY142">
        <f>AB142</f>
        <v>797.5</v>
      </c>
      <c r="CZ142">
        <f>AF142</f>
        <v>110</v>
      </c>
      <c r="DA142">
        <f>AJ142</f>
        <v>7.25</v>
      </c>
      <c r="DB142">
        <f>ROUND((ROUND(AT142*CZ142,2)*1.25),6)</f>
        <v>4.125</v>
      </c>
      <c r="DC142">
        <f>ROUND((ROUND(AT142*AG142,2)*1.25),6)</f>
        <v>0.4375</v>
      </c>
    </row>
    <row r="143" spans="1:107" x14ac:dyDescent="0.2">
      <c r="A143">
        <f>ROW(Source!A70)</f>
        <v>70</v>
      </c>
      <c r="B143">
        <v>42244862</v>
      </c>
      <c r="C143">
        <v>42250577</v>
      </c>
      <c r="D143">
        <v>39027437</v>
      </c>
      <c r="E143">
        <v>1</v>
      </c>
      <c r="F143">
        <v>1</v>
      </c>
      <c r="G143">
        <v>1</v>
      </c>
      <c r="H143">
        <v>2</v>
      </c>
      <c r="I143" t="s">
        <v>489</v>
      </c>
      <c r="J143" t="s">
        <v>490</v>
      </c>
      <c r="K143" t="s">
        <v>491</v>
      </c>
      <c r="L143">
        <v>1368</v>
      </c>
      <c r="N143">
        <v>1011</v>
      </c>
      <c r="O143" t="s">
        <v>425</v>
      </c>
      <c r="P143" t="s">
        <v>425</v>
      </c>
      <c r="Q143">
        <v>1</v>
      </c>
      <c r="W143">
        <v>0</v>
      </c>
      <c r="X143">
        <v>-1798884961</v>
      </c>
      <c r="Y143">
        <v>0.71249999999999991</v>
      </c>
      <c r="AA143">
        <v>0</v>
      </c>
      <c r="AB143">
        <v>18.41</v>
      </c>
      <c r="AC143">
        <v>0</v>
      </c>
      <c r="AD143">
        <v>0</v>
      </c>
      <c r="AE143">
        <v>0</v>
      </c>
      <c r="AF143">
        <v>9.16</v>
      </c>
      <c r="AG143">
        <v>0</v>
      </c>
      <c r="AH143">
        <v>0</v>
      </c>
      <c r="AI143">
        <v>1</v>
      </c>
      <c r="AJ143">
        <v>2.0099999999999998</v>
      </c>
      <c r="AK143">
        <v>27.29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0.56999999999999995</v>
      </c>
      <c r="AU143" t="s">
        <v>33</v>
      </c>
      <c r="AV143">
        <v>0</v>
      </c>
      <c r="AW143">
        <v>2</v>
      </c>
      <c r="AX143">
        <v>42250591</v>
      </c>
      <c r="AY143">
        <v>1</v>
      </c>
      <c r="AZ143">
        <v>0</v>
      </c>
      <c r="BA143">
        <v>125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Y143*Source!I70</f>
        <v>6.5193749999999993</v>
      </c>
      <c r="CY143">
        <f>AB143</f>
        <v>18.41</v>
      </c>
      <c r="CZ143">
        <f>AF143</f>
        <v>9.16</v>
      </c>
      <c r="DA143">
        <f>AJ143</f>
        <v>2.0099999999999998</v>
      </c>
      <c r="DB143">
        <f>ROUND((ROUND(AT143*CZ143,2)*1.25),6)</f>
        <v>6.5250000000000004</v>
      </c>
      <c r="DC143">
        <f>ROUND((ROUND(AT143*AG143,2)*1.25),6)</f>
        <v>0</v>
      </c>
    </row>
    <row r="144" spans="1:107" x14ac:dyDescent="0.2">
      <c r="A144">
        <f>ROW(Source!A70)</f>
        <v>70</v>
      </c>
      <c r="B144">
        <v>42244862</v>
      </c>
      <c r="C144">
        <v>42250577</v>
      </c>
      <c r="D144">
        <v>39029121</v>
      </c>
      <c r="E144">
        <v>1</v>
      </c>
      <c r="F144">
        <v>1</v>
      </c>
      <c r="G144">
        <v>1</v>
      </c>
      <c r="H144">
        <v>2</v>
      </c>
      <c r="I144" t="s">
        <v>453</v>
      </c>
      <c r="J144" t="s">
        <v>454</v>
      </c>
      <c r="K144" t="s">
        <v>455</v>
      </c>
      <c r="L144">
        <v>1368</v>
      </c>
      <c r="N144">
        <v>1011</v>
      </c>
      <c r="O144" t="s">
        <v>425</v>
      </c>
      <c r="P144" t="s">
        <v>425</v>
      </c>
      <c r="Q144">
        <v>1</v>
      </c>
      <c r="W144">
        <v>0</v>
      </c>
      <c r="X144">
        <v>1230759911</v>
      </c>
      <c r="Y144">
        <v>3.7499999999999999E-2</v>
      </c>
      <c r="AA144">
        <v>0</v>
      </c>
      <c r="AB144">
        <v>842.06</v>
      </c>
      <c r="AC144">
        <v>316.56</v>
      </c>
      <c r="AD144">
        <v>0</v>
      </c>
      <c r="AE144">
        <v>0</v>
      </c>
      <c r="AF144">
        <v>87.17</v>
      </c>
      <c r="AG144">
        <v>11.6</v>
      </c>
      <c r="AH144">
        <v>0</v>
      </c>
      <c r="AI144">
        <v>1</v>
      </c>
      <c r="AJ144">
        <v>9.66</v>
      </c>
      <c r="AK144">
        <v>27.29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0.03</v>
      </c>
      <c r="AU144" t="s">
        <v>33</v>
      </c>
      <c r="AV144">
        <v>0</v>
      </c>
      <c r="AW144">
        <v>2</v>
      </c>
      <c r="AX144">
        <v>42250592</v>
      </c>
      <c r="AY144">
        <v>1</v>
      </c>
      <c r="AZ144">
        <v>0</v>
      </c>
      <c r="BA144">
        <v>126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Y144*Source!I70</f>
        <v>0.34312500000000001</v>
      </c>
      <c r="CY144">
        <f>AB144</f>
        <v>842.06</v>
      </c>
      <c r="CZ144">
        <f>AF144</f>
        <v>87.17</v>
      </c>
      <c r="DA144">
        <f>AJ144</f>
        <v>9.66</v>
      </c>
      <c r="DB144">
        <f>ROUND((ROUND(AT144*CZ144,2)*1.25),6)</f>
        <v>3.2749999999999999</v>
      </c>
      <c r="DC144">
        <f>ROUND((ROUND(AT144*AG144,2)*1.25),6)</f>
        <v>0.4375</v>
      </c>
    </row>
    <row r="145" spans="1:107" x14ac:dyDescent="0.2">
      <c r="A145">
        <f>ROW(Source!A70)</f>
        <v>70</v>
      </c>
      <c r="B145">
        <v>42244862</v>
      </c>
      <c r="C145">
        <v>42250577</v>
      </c>
      <c r="D145">
        <v>38997341</v>
      </c>
      <c r="E145">
        <v>1</v>
      </c>
      <c r="F145">
        <v>1</v>
      </c>
      <c r="G145">
        <v>1</v>
      </c>
      <c r="H145">
        <v>3</v>
      </c>
      <c r="I145" t="s">
        <v>128</v>
      </c>
      <c r="J145" t="s">
        <v>130</v>
      </c>
      <c r="K145" t="s">
        <v>129</v>
      </c>
      <c r="L145">
        <v>1327</v>
      </c>
      <c r="N145">
        <v>1005</v>
      </c>
      <c r="O145" t="s">
        <v>91</v>
      </c>
      <c r="P145" t="s">
        <v>91</v>
      </c>
      <c r="Q145">
        <v>1</v>
      </c>
      <c r="W145">
        <v>0</v>
      </c>
      <c r="X145">
        <v>-1503237593</v>
      </c>
      <c r="Y145">
        <v>3.0601090000000002</v>
      </c>
      <c r="AA145">
        <v>380.54</v>
      </c>
      <c r="AB145">
        <v>0</v>
      </c>
      <c r="AC145">
        <v>0</v>
      </c>
      <c r="AD145">
        <v>0</v>
      </c>
      <c r="AE145">
        <v>74.47</v>
      </c>
      <c r="AF145">
        <v>0</v>
      </c>
      <c r="AG145">
        <v>0</v>
      </c>
      <c r="AH145">
        <v>0</v>
      </c>
      <c r="AI145">
        <v>5.1100000000000003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3</v>
      </c>
      <c r="AT145">
        <v>3.0601090000000002</v>
      </c>
      <c r="AU145" t="s">
        <v>3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Y145*Source!I70</f>
        <v>27.999997350000005</v>
      </c>
      <c r="CY145">
        <f>AA145</f>
        <v>380.54</v>
      </c>
      <c r="CZ145">
        <f>AE145</f>
        <v>74.47</v>
      </c>
      <c r="DA145">
        <f>AI145</f>
        <v>5.1100000000000003</v>
      </c>
      <c r="DB145">
        <f>ROUND(ROUND(AT145*CZ145,2),6)</f>
        <v>227.89</v>
      </c>
      <c r="DC145">
        <f>ROUND(ROUND(AT145*AG145,2),6)</f>
        <v>0</v>
      </c>
    </row>
    <row r="146" spans="1:107" x14ac:dyDescent="0.2">
      <c r="A146">
        <f>ROW(Source!A70)</f>
        <v>70</v>
      </c>
      <c r="B146">
        <v>42244862</v>
      </c>
      <c r="C146">
        <v>42250577</v>
      </c>
      <c r="D146">
        <v>38997356</v>
      </c>
      <c r="E146">
        <v>1</v>
      </c>
      <c r="F146">
        <v>1</v>
      </c>
      <c r="G146">
        <v>1</v>
      </c>
      <c r="H146">
        <v>3</v>
      </c>
      <c r="I146" t="s">
        <v>124</v>
      </c>
      <c r="J146" t="s">
        <v>126</v>
      </c>
      <c r="K146" t="s">
        <v>125</v>
      </c>
      <c r="L146">
        <v>1327</v>
      </c>
      <c r="N146">
        <v>1005</v>
      </c>
      <c r="O146" t="s">
        <v>91</v>
      </c>
      <c r="P146" t="s">
        <v>91</v>
      </c>
      <c r="Q146">
        <v>1</v>
      </c>
      <c r="W146">
        <v>0</v>
      </c>
      <c r="X146">
        <v>102865112</v>
      </c>
      <c r="Y146">
        <v>0</v>
      </c>
      <c r="AA146">
        <v>347.32</v>
      </c>
      <c r="AB146">
        <v>0</v>
      </c>
      <c r="AC146">
        <v>0</v>
      </c>
      <c r="AD146">
        <v>0</v>
      </c>
      <c r="AE146">
        <v>78.58</v>
      </c>
      <c r="AF146">
        <v>0</v>
      </c>
      <c r="AG146">
        <v>0</v>
      </c>
      <c r="AH146">
        <v>0</v>
      </c>
      <c r="AI146">
        <v>4.42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3</v>
      </c>
      <c r="AT146">
        <v>0</v>
      </c>
      <c r="AU146" t="s">
        <v>3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3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Y146*Source!I70</f>
        <v>0</v>
      </c>
      <c r="CY146">
        <f>AA146</f>
        <v>347.32</v>
      </c>
      <c r="CZ146">
        <f>AE146</f>
        <v>78.58</v>
      </c>
      <c r="DA146">
        <f>AI146</f>
        <v>4.42</v>
      </c>
      <c r="DB146">
        <f>ROUND(ROUND(AT146*CZ146,2),6)</f>
        <v>0</v>
      </c>
      <c r="DC146">
        <f>ROUND(ROUND(AT146*AG146,2),6)</f>
        <v>0</v>
      </c>
    </row>
    <row r="147" spans="1:107" x14ac:dyDescent="0.2">
      <c r="A147">
        <f>ROW(Source!A70)</f>
        <v>70</v>
      </c>
      <c r="B147">
        <v>42244862</v>
      </c>
      <c r="C147">
        <v>42250577</v>
      </c>
      <c r="D147">
        <v>39001143</v>
      </c>
      <c r="E147">
        <v>1</v>
      </c>
      <c r="F147">
        <v>1</v>
      </c>
      <c r="G147">
        <v>1</v>
      </c>
      <c r="H147">
        <v>3</v>
      </c>
      <c r="I147" t="s">
        <v>207</v>
      </c>
      <c r="J147" t="s">
        <v>210</v>
      </c>
      <c r="K147" t="s">
        <v>208</v>
      </c>
      <c r="L147">
        <v>1339</v>
      </c>
      <c r="N147">
        <v>1007</v>
      </c>
      <c r="O147" t="s">
        <v>209</v>
      </c>
      <c r="P147" t="s">
        <v>209</v>
      </c>
      <c r="Q147">
        <v>1</v>
      </c>
      <c r="W147">
        <v>0</v>
      </c>
      <c r="X147">
        <v>-1147251145</v>
      </c>
      <c r="Y147">
        <v>0.05</v>
      </c>
      <c r="AA147">
        <v>588.52</v>
      </c>
      <c r="AB147">
        <v>0</v>
      </c>
      <c r="AC147">
        <v>0</v>
      </c>
      <c r="AD147">
        <v>0</v>
      </c>
      <c r="AE147">
        <v>55.26</v>
      </c>
      <c r="AF147">
        <v>0</v>
      </c>
      <c r="AG147">
        <v>0</v>
      </c>
      <c r="AH147">
        <v>0</v>
      </c>
      <c r="AI147">
        <v>10.65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0.05</v>
      </c>
      <c r="AU147" t="s">
        <v>3</v>
      </c>
      <c r="AV147">
        <v>0</v>
      </c>
      <c r="AW147">
        <v>2</v>
      </c>
      <c r="AX147">
        <v>42250594</v>
      </c>
      <c r="AY147">
        <v>1</v>
      </c>
      <c r="AZ147">
        <v>0</v>
      </c>
      <c r="BA147">
        <v>128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Y147*Source!I70</f>
        <v>0.45750000000000002</v>
      </c>
      <c r="CY147">
        <f>AA147</f>
        <v>588.52</v>
      </c>
      <c r="CZ147">
        <f>AE147</f>
        <v>55.26</v>
      </c>
      <c r="DA147">
        <f>AI147</f>
        <v>10.65</v>
      </c>
      <c r="DB147">
        <f>ROUND(ROUND(AT147*CZ147,2),6)</f>
        <v>2.76</v>
      </c>
      <c r="DC147">
        <f>ROUND(ROUND(AT147*AG147,2),6)</f>
        <v>0</v>
      </c>
    </row>
    <row r="148" spans="1:107" x14ac:dyDescent="0.2">
      <c r="A148">
        <f>ROW(Source!A70)</f>
        <v>70</v>
      </c>
      <c r="B148">
        <v>42244862</v>
      </c>
      <c r="C148">
        <v>42250577</v>
      </c>
      <c r="D148">
        <v>39001585</v>
      </c>
      <c r="E148">
        <v>1</v>
      </c>
      <c r="F148">
        <v>1</v>
      </c>
      <c r="G148">
        <v>1</v>
      </c>
      <c r="H148">
        <v>3</v>
      </c>
      <c r="I148" t="s">
        <v>445</v>
      </c>
      <c r="J148" t="s">
        <v>446</v>
      </c>
      <c r="K148" t="s">
        <v>447</v>
      </c>
      <c r="L148">
        <v>1339</v>
      </c>
      <c r="N148">
        <v>1007</v>
      </c>
      <c r="O148" t="s">
        <v>209</v>
      </c>
      <c r="P148" t="s">
        <v>209</v>
      </c>
      <c r="Q148">
        <v>1</v>
      </c>
      <c r="W148">
        <v>0</v>
      </c>
      <c r="X148">
        <v>619799737</v>
      </c>
      <c r="Y148">
        <v>0.2</v>
      </c>
      <c r="AA148">
        <v>19.420000000000002</v>
      </c>
      <c r="AB148">
        <v>0</v>
      </c>
      <c r="AC148">
        <v>0</v>
      </c>
      <c r="AD148">
        <v>0</v>
      </c>
      <c r="AE148">
        <v>2.44</v>
      </c>
      <c r="AF148">
        <v>0</v>
      </c>
      <c r="AG148">
        <v>0</v>
      </c>
      <c r="AH148">
        <v>0</v>
      </c>
      <c r="AI148">
        <v>7.96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0.2</v>
      </c>
      <c r="AU148" t="s">
        <v>3</v>
      </c>
      <c r="AV148">
        <v>0</v>
      </c>
      <c r="AW148">
        <v>2</v>
      </c>
      <c r="AX148">
        <v>42250595</v>
      </c>
      <c r="AY148">
        <v>1</v>
      </c>
      <c r="AZ148">
        <v>0</v>
      </c>
      <c r="BA148">
        <v>129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Y148*Source!I70</f>
        <v>1.83</v>
      </c>
      <c r="CY148">
        <f>AA148</f>
        <v>19.420000000000002</v>
      </c>
      <c r="CZ148">
        <f>AE148</f>
        <v>2.44</v>
      </c>
      <c r="DA148">
        <f>AI148</f>
        <v>7.96</v>
      </c>
      <c r="DB148">
        <f>ROUND(ROUND(AT148*CZ148,2),6)</f>
        <v>0.49</v>
      </c>
      <c r="DC148">
        <f>ROUND(ROUND(AT148*AG148,2),6)</f>
        <v>0</v>
      </c>
    </row>
    <row r="149" spans="1:107" x14ac:dyDescent="0.2">
      <c r="A149">
        <f>ROW(Source!A71)</f>
        <v>71</v>
      </c>
      <c r="B149">
        <v>42244845</v>
      </c>
      <c r="C149">
        <v>42250577</v>
      </c>
      <c r="D149">
        <v>35544110</v>
      </c>
      <c r="E149">
        <v>1</v>
      </c>
      <c r="F149">
        <v>1</v>
      </c>
      <c r="G149">
        <v>1</v>
      </c>
      <c r="H149">
        <v>1</v>
      </c>
      <c r="I149" t="s">
        <v>448</v>
      </c>
      <c r="J149" t="s">
        <v>3</v>
      </c>
      <c r="K149" t="s">
        <v>449</v>
      </c>
      <c r="L149">
        <v>1369</v>
      </c>
      <c r="N149">
        <v>1013</v>
      </c>
      <c r="O149" t="s">
        <v>417</v>
      </c>
      <c r="P149" t="s">
        <v>417</v>
      </c>
      <c r="Q149">
        <v>1</v>
      </c>
      <c r="W149">
        <v>0</v>
      </c>
      <c r="X149">
        <v>-464685602</v>
      </c>
      <c r="Y149">
        <v>12.074999999999999</v>
      </c>
      <c r="AA149">
        <v>0</v>
      </c>
      <c r="AB149">
        <v>0</v>
      </c>
      <c r="AC149">
        <v>0</v>
      </c>
      <c r="AD149">
        <v>285.77</v>
      </c>
      <c r="AE149">
        <v>0</v>
      </c>
      <c r="AF149">
        <v>0</v>
      </c>
      <c r="AG149">
        <v>0</v>
      </c>
      <c r="AH149">
        <v>285.77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10.5</v>
      </c>
      <c r="AU149" t="s">
        <v>34</v>
      </c>
      <c r="AV149">
        <v>1</v>
      </c>
      <c r="AW149">
        <v>2</v>
      </c>
      <c r="AX149">
        <v>42250587</v>
      </c>
      <c r="AY149">
        <v>1</v>
      </c>
      <c r="AZ149">
        <v>0</v>
      </c>
      <c r="BA149">
        <v>130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Y149*Source!I71</f>
        <v>110.48625</v>
      </c>
      <c r="CY149">
        <f>AD149</f>
        <v>285.77</v>
      </c>
      <c r="CZ149">
        <f>AH149</f>
        <v>285.77</v>
      </c>
      <c r="DA149">
        <f>AL149</f>
        <v>1</v>
      </c>
      <c r="DB149">
        <f>ROUND((ROUND(AT149*CZ149,2)*1.15),6)</f>
        <v>3450.6785</v>
      </c>
      <c r="DC149">
        <f>ROUND((ROUND(AT149*AG149,2)*1.15),6)</f>
        <v>0</v>
      </c>
    </row>
    <row r="150" spans="1:107" x14ac:dyDescent="0.2">
      <c r="A150">
        <f>ROW(Source!A71)</f>
        <v>71</v>
      </c>
      <c r="B150">
        <v>42244845</v>
      </c>
      <c r="C150">
        <v>42250577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23</v>
      </c>
      <c r="J150" t="s">
        <v>3</v>
      </c>
      <c r="K150" t="s">
        <v>420</v>
      </c>
      <c r="L150">
        <v>608254</v>
      </c>
      <c r="N150">
        <v>1013</v>
      </c>
      <c r="O150" t="s">
        <v>421</v>
      </c>
      <c r="P150" t="s">
        <v>421</v>
      </c>
      <c r="Q150">
        <v>1</v>
      </c>
      <c r="W150">
        <v>0</v>
      </c>
      <c r="X150">
        <v>-185737400</v>
      </c>
      <c r="Y150">
        <v>7.4999999999999997E-2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0.06</v>
      </c>
      <c r="AU150" t="s">
        <v>33</v>
      </c>
      <c r="AV150">
        <v>2</v>
      </c>
      <c r="AW150">
        <v>2</v>
      </c>
      <c r="AX150">
        <v>42250588</v>
      </c>
      <c r="AY150">
        <v>1</v>
      </c>
      <c r="AZ150">
        <v>0</v>
      </c>
      <c r="BA150">
        <v>131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Y150*Source!I71</f>
        <v>0.68625000000000003</v>
      </c>
      <c r="CY150">
        <f>AD150</f>
        <v>0</v>
      </c>
      <c r="CZ150">
        <f>AH150</f>
        <v>0</v>
      </c>
      <c r="DA150">
        <f>AL150</f>
        <v>1</v>
      </c>
      <c r="DB150">
        <f>ROUND((ROUND(AT150*CZ150,2)*1.25),6)</f>
        <v>0</v>
      </c>
      <c r="DC150">
        <f>ROUND((ROUND(AT150*AG150,2)*1.25),6)</f>
        <v>0</v>
      </c>
    </row>
    <row r="151" spans="1:107" x14ac:dyDescent="0.2">
      <c r="A151">
        <f>ROW(Source!A71)</f>
        <v>71</v>
      </c>
      <c r="B151">
        <v>42244845</v>
      </c>
      <c r="C151">
        <v>42250577</v>
      </c>
      <c r="D151">
        <v>39026531</v>
      </c>
      <c r="E151">
        <v>1</v>
      </c>
      <c r="F151">
        <v>1</v>
      </c>
      <c r="G151">
        <v>1</v>
      </c>
      <c r="H151">
        <v>2</v>
      </c>
      <c r="I151" t="s">
        <v>436</v>
      </c>
      <c r="J151" t="s">
        <v>437</v>
      </c>
      <c r="K151" t="s">
        <v>438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W151">
        <v>0</v>
      </c>
      <c r="X151">
        <v>1549832887</v>
      </c>
      <c r="Y151">
        <v>3.7499999999999999E-2</v>
      </c>
      <c r="AA151">
        <v>0</v>
      </c>
      <c r="AB151">
        <v>843.07</v>
      </c>
      <c r="AC151">
        <v>302.3</v>
      </c>
      <c r="AD151">
        <v>0</v>
      </c>
      <c r="AE151">
        <v>0</v>
      </c>
      <c r="AF151">
        <v>99.89</v>
      </c>
      <c r="AG151">
        <v>10.06</v>
      </c>
      <c r="AH151">
        <v>0</v>
      </c>
      <c r="AI151">
        <v>1</v>
      </c>
      <c r="AJ151">
        <v>8.44</v>
      </c>
      <c r="AK151">
        <v>30.05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0.03</v>
      </c>
      <c r="AU151" t="s">
        <v>33</v>
      </c>
      <c r="AV151">
        <v>0</v>
      </c>
      <c r="AW151">
        <v>2</v>
      </c>
      <c r="AX151">
        <v>42250589</v>
      </c>
      <c r="AY151">
        <v>1</v>
      </c>
      <c r="AZ151">
        <v>0</v>
      </c>
      <c r="BA151">
        <v>132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Y151*Source!I71</f>
        <v>0.34312500000000001</v>
      </c>
      <c r="CY151">
        <f>AB151</f>
        <v>843.07</v>
      </c>
      <c r="CZ151">
        <f>AF151</f>
        <v>99.89</v>
      </c>
      <c r="DA151">
        <f>AJ151</f>
        <v>8.44</v>
      </c>
      <c r="DB151">
        <f>ROUND((ROUND(AT151*CZ151,2)*1.25),6)</f>
        <v>3.75</v>
      </c>
      <c r="DC151">
        <f>ROUND((ROUND(AT151*AG151,2)*1.25),6)</f>
        <v>0.375</v>
      </c>
    </row>
    <row r="152" spans="1:107" x14ac:dyDescent="0.2">
      <c r="A152">
        <f>ROW(Source!A71)</f>
        <v>71</v>
      </c>
      <c r="B152">
        <v>42244845</v>
      </c>
      <c r="C152">
        <v>42250577</v>
      </c>
      <c r="D152">
        <v>39027363</v>
      </c>
      <c r="E152">
        <v>1</v>
      </c>
      <c r="F152">
        <v>1</v>
      </c>
      <c r="G152">
        <v>1</v>
      </c>
      <c r="H152">
        <v>2</v>
      </c>
      <c r="I152" t="s">
        <v>486</v>
      </c>
      <c r="J152" t="s">
        <v>487</v>
      </c>
      <c r="K152" t="s">
        <v>488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W152">
        <v>0</v>
      </c>
      <c r="X152">
        <v>-962845729</v>
      </c>
      <c r="Y152">
        <v>3.7499999999999999E-2</v>
      </c>
      <c r="AA152">
        <v>0</v>
      </c>
      <c r="AB152">
        <v>869</v>
      </c>
      <c r="AC152">
        <v>348.58</v>
      </c>
      <c r="AD152">
        <v>0</v>
      </c>
      <c r="AE152">
        <v>0</v>
      </c>
      <c r="AF152">
        <v>110</v>
      </c>
      <c r="AG152">
        <v>11.6</v>
      </c>
      <c r="AH152">
        <v>0</v>
      </c>
      <c r="AI152">
        <v>1</v>
      </c>
      <c r="AJ152">
        <v>7.9</v>
      </c>
      <c r="AK152">
        <v>30.05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3</v>
      </c>
      <c r="AT152">
        <v>0.03</v>
      </c>
      <c r="AU152" t="s">
        <v>33</v>
      </c>
      <c r="AV152">
        <v>0</v>
      </c>
      <c r="AW152">
        <v>2</v>
      </c>
      <c r="AX152">
        <v>42250590</v>
      </c>
      <c r="AY152">
        <v>1</v>
      </c>
      <c r="AZ152">
        <v>0</v>
      </c>
      <c r="BA152">
        <v>133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Y152*Source!I71</f>
        <v>0.34312500000000001</v>
      </c>
      <c r="CY152">
        <f>AB152</f>
        <v>869</v>
      </c>
      <c r="CZ152">
        <f>AF152</f>
        <v>110</v>
      </c>
      <c r="DA152">
        <f>AJ152</f>
        <v>7.9</v>
      </c>
      <c r="DB152">
        <f>ROUND((ROUND(AT152*CZ152,2)*1.25),6)</f>
        <v>4.125</v>
      </c>
      <c r="DC152">
        <f>ROUND((ROUND(AT152*AG152,2)*1.25),6)</f>
        <v>0.4375</v>
      </c>
    </row>
    <row r="153" spans="1:107" x14ac:dyDescent="0.2">
      <c r="A153">
        <f>ROW(Source!A71)</f>
        <v>71</v>
      </c>
      <c r="B153">
        <v>42244845</v>
      </c>
      <c r="C153">
        <v>42250577</v>
      </c>
      <c r="D153">
        <v>39027437</v>
      </c>
      <c r="E153">
        <v>1</v>
      </c>
      <c r="F153">
        <v>1</v>
      </c>
      <c r="G153">
        <v>1</v>
      </c>
      <c r="H153">
        <v>2</v>
      </c>
      <c r="I153" t="s">
        <v>489</v>
      </c>
      <c r="J153" t="s">
        <v>490</v>
      </c>
      <c r="K153" t="s">
        <v>491</v>
      </c>
      <c r="L153">
        <v>1368</v>
      </c>
      <c r="N153">
        <v>1011</v>
      </c>
      <c r="O153" t="s">
        <v>425</v>
      </c>
      <c r="P153" t="s">
        <v>425</v>
      </c>
      <c r="Q153">
        <v>1</v>
      </c>
      <c r="W153">
        <v>0</v>
      </c>
      <c r="X153">
        <v>-1798884961</v>
      </c>
      <c r="Y153">
        <v>0.71249999999999991</v>
      </c>
      <c r="AA153">
        <v>0</v>
      </c>
      <c r="AB153">
        <v>18.5</v>
      </c>
      <c r="AC153">
        <v>0</v>
      </c>
      <c r="AD153">
        <v>0</v>
      </c>
      <c r="AE153">
        <v>0</v>
      </c>
      <c r="AF153">
        <v>9.16</v>
      </c>
      <c r="AG153">
        <v>0</v>
      </c>
      <c r="AH153">
        <v>0</v>
      </c>
      <c r="AI153">
        <v>1</v>
      </c>
      <c r="AJ153">
        <v>2.02</v>
      </c>
      <c r="AK153">
        <v>30.05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3</v>
      </c>
      <c r="AT153">
        <v>0.56999999999999995</v>
      </c>
      <c r="AU153" t="s">
        <v>33</v>
      </c>
      <c r="AV153">
        <v>0</v>
      </c>
      <c r="AW153">
        <v>2</v>
      </c>
      <c r="AX153">
        <v>42250591</v>
      </c>
      <c r="AY153">
        <v>1</v>
      </c>
      <c r="AZ153">
        <v>0</v>
      </c>
      <c r="BA153">
        <v>134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Y153*Source!I71</f>
        <v>6.5193749999999993</v>
      </c>
      <c r="CY153">
        <f>AB153</f>
        <v>18.5</v>
      </c>
      <c r="CZ153">
        <f>AF153</f>
        <v>9.16</v>
      </c>
      <c r="DA153">
        <f>AJ153</f>
        <v>2.02</v>
      </c>
      <c r="DB153">
        <f>ROUND((ROUND(AT153*CZ153,2)*1.25),6)</f>
        <v>6.5250000000000004</v>
      </c>
      <c r="DC153">
        <f>ROUND((ROUND(AT153*AG153,2)*1.25),6)</f>
        <v>0</v>
      </c>
    </row>
    <row r="154" spans="1:107" x14ac:dyDescent="0.2">
      <c r="A154">
        <f>ROW(Source!A71)</f>
        <v>71</v>
      </c>
      <c r="B154">
        <v>42244845</v>
      </c>
      <c r="C154">
        <v>42250577</v>
      </c>
      <c r="D154">
        <v>39029121</v>
      </c>
      <c r="E154">
        <v>1</v>
      </c>
      <c r="F154">
        <v>1</v>
      </c>
      <c r="G154">
        <v>1</v>
      </c>
      <c r="H154">
        <v>2</v>
      </c>
      <c r="I154" t="s">
        <v>453</v>
      </c>
      <c r="J154" t="s">
        <v>454</v>
      </c>
      <c r="K154" t="s">
        <v>455</v>
      </c>
      <c r="L154">
        <v>1368</v>
      </c>
      <c r="N154">
        <v>1011</v>
      </c>
      <c r="O154" t="s">
        <v>425</v>
      </c>
      <c r="P154" t="s">
        <v>425</v>
      </c>
      <c r="Q154">
        <v>1</v>
      </c>
      <c r="W154">
        <v>0</v>
      </c>
      <c r="X154">
        <v>1230759911</v>
      </c>
      <c r="Y154">
        <v>3.7499999999999999E-2</v>
      </c>
      <c r="AA154">
        <v>0</v>
      </c>
      <c r="AB154">
        <v>887.39</v>
      </c>
      <c r="AC154">
        <v>348.58</v>
      </c>
      <c r="AD154">
        <v>0</v>
      </c>
      <c r="AE154">
        <v>0</v>
      </c>
      <c r="AF154">
        <v>87.17</v>
      </c>
      <c r="AG154">
        <v>11.6</v>
      </c>
      <c r="AH154">
        <v>0</v>
      </c>
      <c r="AI154">
        <v>1</v>
      </c>
      <c r="AJ154">
        <v>10.18</v>
      </c>
      <c r="AK154">
        <v>30.05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0.03</v>
      </c>
      <c r="AU154" t="s">
        <v>33</v>
      </c>
      <c r="AV154">
        <v>0</v>
      </c>
      <c r="AW154">
        <v>2</v>
      </c>
      <c r="AX154">
        <v>42250592</v>
      </c>
      <c r="AY154">
        <v>1</v>
      </c>
      <c r="AZ154">
        <v>0</v>
      </c>
      <c r="BA154">
        <v>135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Y154*Source!I71</f>
        <v>0.34312500000000001</v>
      </c>
      <c r="CY154">
        <f>AB154</f>
        <v>887.39</v>
      </c>
      <c r="CZ154">
        <f>AF154</f>
        <v>87.17</v>
      </c>
      <c r="DA154">
        <f>AJ154</f>
        <v>10.18</v>
      </c>
      <c r="DB154">
        <f>ROUND((ROUND(AT154*CZ154,2)*1.25),6)</f>
        <v>3.2749999999999999</v>
      </c>
      <c r="DC154">
        <f>ROUND((ROUND(AT154*AG154,2)*1.25),6)</f>
        <v>0.4375</v>
      </c>
    </row>
    <row r="155" spans="1:107" x14ac:dyDescent="0.2">
      <c r="A155">
        <f>ROW(Source!A71)</f>
        <v>71</v>
      </c>
      <c r="B155">
        <v>42244845</v>
      </c>
      <c r="C155">
        <v>42250577</v>
      </c>
      <c r="D155">
        <v>38997341</v>
      </c>
      <c r="E155">
        <v>1</v>
      </c>
      <c r="F155">
        <v>1</v>
      </c>
      <c r="G155">
        <v>1</v>
      </c>
      <c r="H155">
        <v>3</v>
      </c>
      <c r="I155" t="s">
        <v>128</v>
      </c>
      <c r="J155" t="s">
        <v>130</v>
      </c>
      <c r="K155" t="s">
        <v>129</v>
      </c>
      <c r="L155">
        <v>1327</v>
      </c>
      <c r="N155">
        <v>1005</v>
      </c>
      <c r="O155" t="s">
        <v>91</v>
      </c>
      <c r="P155" t="s">
        <v>91</v>
      </c>
      <c r="Q155">
        <v>1</v>
      </c>
      <c r="W155">
        <v>0</v>
      </c>
      <c r="X155">
        <v>-1503237593</v>
      </c>
      <c r="Y155">
        <v>3.0601090000000002</v>
      </c>
      <c r="AA155">
        <v>479.59</v>
      </c>
      <c r="AB155">
        <v>0</v>
      </c>
      <c r="AC155">
        <v>0</v>
      </c>
      <c r="AD155">
        <v>0</v>
      </c>
      <c r="AE155">
        <v>74.47</v>
      </c>
      <c r="AF155">
        <v>0</v>
      </c>
      <c r="AG155">
        <v>0</v>
      </c>
      <c r="AH155">
        <v>0</v>
      </c>
      <c r="AI155">
        <v>6.44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3</v>
      </c>
      <c r="AT155">
        <v>3.0601090000000002</v>
      </c>
      <c r="AU155" t="s">
        <v>3</v>
      </c>
      <c r="AV155">
        <v>0</v>
      </c>
      <c r="AW155">
        <v>1</v>
      </c>
      <c r="AX155">
        <v>-1</v>
      </c>
      <c r="AY155">
        <v>0</v>
      </c>
      <c r="AZ155">
        <v>0</v>
      </c>
      <c r="BA155" t="s">
        <v>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Y155*Source!I71</f>
        <v>27.999997350000005</v>
      </c>
      <c r="CY155">
        <f>AA155</f>
        <v>479.59</v>
      </c>
      <c r="CZ155">
        <f>AE155</f>
        <v>74.47</v>
      </c>
      <c r="DA155">
        <f>AI155</f>
        <v>6.44</v>
      </c>
      <c r="DB155">
        <f t="shared" ref="DB155:DB168" si="22">ROUND(ROUND(AT155*CZ155,2),6)</f>
        <v>227.89</v>
      </c>
      <c r="DC155">
        <f t="shared" ref="DC155:DC168" si="23">ROUND(ROUND(AT155*AG155,2),6)</f>
        <v>0</v>
      </c>
    </row>
    <row r="156" spans="1:107" x14ac:dyDescent="0.2">
      <c r="A156">
        <f>ROW(Source!A71)</f>
        <v>71</v>
      </c>
      <c r="B156">
        <v>42244845</v>
      </c>
      <c r="C156">
        <v>42250577</v>
      </c>
      <c r="D156">
        <v>38997356</v>
      </c>
      <c r="E156">
        <v>1</v>
      </c>
      <c r="F156">
        <v>1</v>
      </c>
      <c r="G156">
        <v>1</v>
      </c>
      <c r="H156">
        <v>3</v>
      </c>
      <c r="I156" t="s">
        <v>124</v>
      </c>
      <c r="J156" t="s">
        <v>126</v>
      </c>
      <c r="K156" t="s">
        <v>125</v>
      </c>
      <c r="L156">
        <v>1327</v>
      </c>
      <c r="N156">
        <v>1005</v>
      </c>
      <c r="O156" t="s">
        <v>91</v>
      </c>
      <c r="P156" t="s">
        <v>91</v>
      </c>
      <c r="Q156">
        <v>1</v>
      </c>
      <c r="W156">
        <v>0</v>
      </c>
      <c r="X156">
        <v>102865112</v>
      </c>
      <c r="Y156">
        <v>0</v>
      </c>
      <c r="AA156">
        <v>363.04</v>
      </c>
      <c r="AB156">
        <v>0</v>
      </c>
      <c r="AC156">
        <v>0</v>
      </c>
      <c r="AD156">
        <v>0</v>
      </c>
      <c r="AE156">
        <v>78.58</v>
      </c>
      <c r="AF156">
        <v>0</v>
      </c>
      <c r="AG156">
        <v>0</v>
      </c>
      <c r="AH156">
        <v>0</v>
      </c>
      <c r="AI156">
        <v>4.62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 t="s">
        <v>3</v>
      </c>
      <c r="AT156">
        <v>0</v>
      </c>
      <c r="AU156" t="s">
        <v>3</v>
      </c>
      <c r="AV156">
        <v>0</v>
      </c>
      <c r="AW156">
        <v>1</v>
      </c>
      <c r="AX156">
        <v>-1</v>
      </c>
      <c r="AY156">
        <v>0</v>
      </c>
      <c r="AZ156">
        <v>0</v>
      </c>
      <c r="BA156" t="s">
        <v>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Y156*Source!I71</f>
        <v>0</v>
      </c>
      <c r="CY156">
        <f>AA156</f>
        <v>363.04</v>
      </c>
      <c r="CZ156">
        <f>AE156</f>
        <v>78.58</v>
      </c>
      <c r="DA156">
        <f>AI156</f>
        <v>4.62</v>
      </c>
      <c r="DB156">
        <f t="shared" si="22"/>
        <v>0</v>
      </c>
      <c r="DC156">
        <f t="shared" si="23"/>
        <v>0</v>
      </c>
    </row>
    <row r="157" spans="1:107" x14ac:dyDescent="0.2">
      <c r="A157">
        <f>ROW(Source!A71)</f>
        <v>71</v>
      </c>
      <c r="B157">
        <v>42244845</v>
      </c>
      <c r="C157">
        <v>42250577</v>
      </c>
      <c r="D157">
        <v>39001143</v>
      </c>
      <c r="E157">
        <v>1</v>
      </c>
      <c r="F157">
        <v>1</v>
      </c>
      <c r="G157">
        <v>1</v>
      </c>
      <c r="H157">
        <v>3</v>
      </c>
      <c r="I157" t="s">
        <v>207</v>
      </c>
      <c r="J157" t="s">
        <v>210</v>
      </c>
      <c r="K157" t="s">
        <v>208</v>
      </c>
      <c r="L157">
        <v>1339</v>
      </c>
      <c r="N157">
        <v>1007</v>
      </c>
      <c r="O157" t="s">
        <v>209</v>
      </c>
      <c r="P157" t="s">
        <v>209</v>
      </c>
      <c r="Q157">
        <v>1</v>
      </c>
      <c r="W157">
        <v>0</v>
      </c>
      <c r="X157">
        <v>-1147251145</v>
      </c>
      <c r="Y157">
        <v>0.05</v>
      </c>
      <c r="AA157">
        <v>550.39</v>
      </c>
      <c r="AB157">
        <v>0</v>
      </c>
      <c r="AC157">
        <v>0</v>
      </c>
      <c r="AD157">
        <v>0</v>
      </c>
      <c r="AE157">
        <v>55.26</v>
      </c>
      <c r="AF157">
        <v>0</v>
      </c>
      <c r="AG157">
        <v>0</v>
      </c>
      <c r="AH157">
        <v>0</v>
      </c>
      <c r="AI157">
        <v>9.9600000000000009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0.05</v>
      </c>
      <c r="AU157" t="s">
        <v>3</v>
      </c>
      <c r="AV157">
        <v>0</v>
      </c>
      <c r="AW157">
        <v>2</v>
      </c>
      <c r="AX157">
        <v>42250594</v>
      </c>
      <c r="AY157">
        <v>1</v>
      </c>
      <c r="AZ157">
        <v>0</v>
      </c>
      <c r="BA157">
        <v>137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Y157*Source!I71</f>
        <v>0.45750000000000002</v>
      </c>
      <c r="CY157">
        <f>AA157</f>
        <v>550.39</v>
      </c>
      <c r="CZ157">
        <f>AE157</f>
        <v>55.26</v>
      </c>
      <c r="DA157">
        <f>AI157</f>
        <v>9.9600000000000009</v>
      </c>
      <c r="DB157">
        <f t="shared" si="22"/>
        <v>2.76</v>
      </c>
      <c r="DC157">
        <f t="shared" si="23"/>
        <v>0</v>
      </c>
    </row>
    <row r="158" spans="1:107" x14ac:dyDescent="0.2">
      <c r="A158">
        <f>ROW(Source!A71)</f>
        <v>71</v>
      </c>
      <c r="B158">
        <v>42244845</v>
      </c>
      <c r="C158">
        <v>42250577</v>
      </c>
      <c r="D158">
        <v>39001585</v>
      </c>
      <c r="E158">
        <v>1</v>
      </c>
      <c r="F158">
        <v>1</v>
      </c>
      <c r="G158">
        <v>1</v>
      </c>
      <c r="H158">
        <v>3</v>
      </c>
      <c r="I158" t="s">
        <v>445</v>
      </c>
      <c r="J158" t="s">
        <v>446</v>
      </c>
      <c r="K158" t="s">
        <v>447</v>
      </c>
      <c r="L158">
        <v>1339</v>
      </c>
      <c r="N158">
        <v>1007</v>
      </c>
      <c r="O158" t="s">
        <v>209</v>
      </c>
      <c r="P158" t="s">
        <v>209</v>
      </c>
      <c r="Q158">
        <v>1</v>
      </c>
      <c r="W158">
        <v>0</v>
      </c>
      <c r="X158">
        <v>619799737</v>
      </c>
      <c r="Y158">
        <v>0.2</v>
      </c>
      <c r="AA158">
        <v>21.28</v>
      </c>
      <c r="AB158">
        <v>0</v>
      </c>
      <c r="AC158">
        <v>0</v>
      </c>
      <c r="AD158">
        <v>0</v>
      </c>
      <c r="AE158">
        <v>2.44</v>
      </c>
      <c r="AF158">
        <v>0</v>
      </c>
      <c r="AG158">
        <v>0</v>
      </c>
      <c r="AH158">
        <v>0</v>
      </c>
      <c r="AI158">
        <v>8.7200000000000006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0.2</v>
      </c>
      <c r="AU158" t="s">
        <v>3</v>
      </c>
      <c r="AV158">
        <v>0</v>
      </c>
      <c r="AW158">
        <v>2</v>
      </c>
      <c r="AX158">
        <v>42250595</v>
      </c>
      <c r="AY158">
        <v>1</v>
      </c>
      <c r="AZ158">
        <v>0</v>
      </c>
      <c r="BA158">
        <v>138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Y158*Source!I71</f>
        <v>1.83</v>
      </c>
      <c r="CY158">
        <f>AA158</f>
        <v>21.28</v>
      </c>
      <c r="CZ158">
        <f>AE158</f>
        <v>2.44</v>
      </c>
      <c r="DA158">
        <f>AI158</f>
        <v>8.7200000000000006</v>
      </c>
      <c r="DB158">
        <f t="shared" si="22"/>
        <v>0.49</v>
      </c>
      <c r="DC158">
        <f t="shared" si="23"/>
        <v>0</v>
      </c>
    </row>
    <row r="159" spans="1:107" x14ac:dyDescent="0.2">
      <c r="A159">
        <f>ROW(Source!A113)</f>
        <v>113</v>
      </c>
      <c r="B159">
        <v>42244862</v>
      </c>
      <c r="C159">
        <v>42250675</v>
      </c>
      <c r="D159">
        <v>35542920</v>
      </c>
      <c r="E159">
        <v>1</v>
      </c>
      <c r="F159">
        <v>1</v>
      </c>
      <c r="G159">
        <v>1</v>
      </c>
      <c r="H159">
        <v>1</v>
      </c>
      <c r="I159" t="s">
        <v>415</v>
      </c>
      <c r="J159" t="s">
        <v>3</v>
      </c>
      <c r="K159" t="s">
        <v>416</v>
      </c>
      <c r="L159">
        <v>1369</v>
      </c>
      <c r="N159">
        <v>1013</v>
      </c>
      <c r="O159" t="s">
        <v>417</v>
      </c>
      <c r="P159" t="s">
        <v>417</v>
      </c>
      <c r="Q159">
        <v>1</v>
      </c>
      <c r="W159">
        <v>0</v>
      </c>
      <c r="X159">
        <v>227266700</v>
      </c>
      <c r="Y159">
        <v>18.68</v>
      </c>
      <c r="AA159">
        <v>0</v>
      </c>
      <c r="AB159">
        <v>0</v>
      </c>
      <c r="AC159">
        <v>0</v>
      </c>
      <c r="AD159">
        <v>199.75</v>
      </c>
      <c r="AE159">
        <v>0</v>
      </c>
      <c r="AF159">
        <v>0</v>
      </c>
      <c r="AG159">
        <v>0</v>
      </c>
      <c r="AH159">
        <v>199.75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18.68</v>
      </c>
      <c r="AU159" t="s">
        <v>3</v>
      </c>
      <c r="AV159">
        <v>1</v>
      </c>
      <c r="AW159">
        <v>2</v>
      </c>
      <c r="AX159">
        <v>42250677</v>
      </c>
      <c r="AY159">
        <v>1</v>
      </c>
      <c r="AZ159">
        <v>0</v>
      </c>
      <c r="BA159">
        <v>139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Y159*Source!I113</f>
        <v>18.149488000000002</v>
      </c>
      <c r="CY159">
        <f>AD159</f>
        <v>199.75</v>
      </c>
      <c r="CZ159">
        <f>AH159</f>
        <v>199.75</v>
      </c>
      <c r="DA159">
        <f>AL159</f>
        <v>1</v>
      </c>
      <c r="DB159">
        <f t="shared" si="22"/>
        <v>3731.33</v>
      </c>
      <c r="DC159">
        <f t="shared" si="23"/>
        <v>0</v>
      </c>
    </row>
    <row r="160" spans="1:107" x14ac:dyDescent="0.2">
      <c r="A160">
        <f>ROW(Source!A114)</f>
        <v>114</v>
      </c>
      <c r="B160">
        <v>42244845</v>
      </c>
      <c r="C160">
        <v>42250675</v>
      </c>
      <c r="D160">
        <v>35542920</v>
      </c>
      <c r="E160">
        <v>1</v>
      </c>
      <c r="F160">
        <v>1</v>
      </c>
      <c r="G160">
        <v>1</v>
      </c>
      <c r="H160">
        <v>1</v>
      </c>
      <c r="I160" t="s">
        <v>415</v>
      </c>
      <c r="J160" t="s">
        <v>3</v>
      </c>
      <c r="K160" t="s">
        <v>416</v>
      </c>
      <c r="L160">
        <v>1369</v>
      </c>
      <c r="N160">
        <v>1013</v>
      </c>
      <c r="O160" t="s">
        <v>417</v>
      </c>
      <c r="P160" t="s">
        <v>417</v>
      </c>
      <c r="Q160">
        <v>1</v>
      </c>
      <c r="W160">
        <v>0</v>
      </c>
      <c r="X160">
        <v>227266700</v>
      </c>
      <c r="Y160">
        <v>18.68</v>
      </c>
      <c r="AA160">
        <v>0</v>
      </c>
      <c r="AB160">
        <v>0</v>
      </c>
      <c r="AC160">
        <v>0</v>
      </c>
      <c r="AD160">
        <v>228.98</v>
      </c>
      <c r="AE160">
        <v>0</v>
      </c>
      <c r="AF160">
        <v>0</v>
      </c>
      <c r="AG160">
        <v>0</v>
      </c>
      <c r="AH160">
        <v>228.98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18.68</v>
      </c>
      <c r="AU160" t="s">
        <v>3</v>
      </c>
      <c r="AV160">
        <v>1</v>
      </c>
      <c r="AW160">
        <v>2</v>
      </c>
      <c r="AX160">
        <v>42250677</v>
      </c>
      <c r="AY160">
        <v>1</v>
      </c>
      <c r="AZ160">
        <v>0</v>
      </c>
      <c r="BA160">
        <v>140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Y160*Source!I114</f>
        <v>18.149488000000002</v>
      </c>
      <c r="CY160">
        <f>AD160</f>
        <v>228.98</v>
      </c>
      <c r="CZ160">
        <f>AH160</f>
        <v>228.98</v>
      </c>
      <c r="DA160">
        <f>AL160</f>
        <v>1</v>
      </c>
      <c r="DB160">
        <f t="shared" si="22"/>
        <v>4277.3500000000004</v>
      </c>
      <c r="DC160">
        <f t="shared" si="23"/>
        <v>0</v>
      </c>
    </row>
    <row r="161" spans="1:107" x14ac:dyDescent="0.2">
      <c r="A161">
        <f>ROW(Source!A115)</f>
        <v>115</v>
      </c>
      <c r="B161">
        <v>42244862</v>
      </c>
      <c r="C161">
        <v>42250678</v>
      </c>
      <c r="D161">
        <v>35543491</v>
      </c>
      <c r="E161">
        <v>1</v>
      </c>
      <c r="F161">
        <v>1</v>
      </c>
      <c r="G161">
        <v>1</v>
      </c>
      <c r="H161">
        <v>1</v>
      </c>
      <c r="I161" t="s">
        <v>492</v>
      </c>
      <c r="J161" t="s">
        <v>3</v>
      </c>
      <c r="K161" t="s">
        <v>493</v>
      </c>
      <c r="L161">
        <v>1369</v>
      </c>
      <c r="N161">
        <v>1013</v>
      </c>
      <c r="O161" t="s">
        <v>417</v>
      </c>
      <c r="P161" t="s">
        <v>417</v>
      </c>
      <c r="Q161">
        <v>1</v>
      </c>
      <c r="W161">
        <v>0</v>
      </c>
      <c r="X161">
        <v>1989723076</v>
      </c>
      <c r="Y161">
        <v>68.260000000000005</v>
      </c>
      <c r="AA161">
        <v>0</v>
      </c>
      <c r="AB161">
        <v>0</v>
      </c>
      <c r="AC161">
        <v>0</v>
      </c>
      <c r="AD161">
        <v>226.49</v>
      </c>
      <c r="AE161">
        <v>0</v>
      </c>
      <c r="AF161">
        <v>0</v>
      </c>
      <c r="AG161">
        <v>0</v>
      </c>
      <c r="AH161">
        <v>226.49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68.260000000000005</v>
      </c>
      <c r="AU161" t="s">
        <v>3</v>
      </c>
      <c r="AV161">
        <v>1</v>
      </c>
      <c r="AW161">
        <v>2</v>
      </c>
      <c r="AX161">
        <v>42250683</v>
      </c>
      <c r="AY161">
        <v>1</v>
      </c>
      <c r="AZ161">
        <v>0</v>
      </c>
      <c r="BA161">
        <v>141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Y161*Source!I115</f>
        <v>78.498999999999995</v>
      </c>
      <c r="CY161">
        <f>AD161</f>
        <v>226.49</v>
      </c>
      <c r="CZ161">
        <f>AH161</f>
        <v>226.49</v>
      </c>
      <c r="DA161">
        <f>AL161</f>
        <v>1</v>
      </c>
      <c r="DB161">
        <f t="shared" si="22"/>
        <v>15460.21</v>
      </c>
      <c r="DC161">
        <f t="shared" si="23"/>
        <v>0</v>
      </c>
    </row>
    <row r="162" spans="1:107" x14ac:dyDescent="0.2">
      <c r="A162">
        <f>ROW(Source!A115)</f>
        <v>115</v>
      </c>
      <c r="B162">
        <v>42244862</v>
      </c>
      <c r="C162">
        <v>42250678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23</v>
      </c>
      <c r="J162" t="s">
        <v>3</v>
      </c>
      <c r="K162" t="s">
        <v>420</v>
      </c>
      <c r="L162">
        <v>608254</v>
      </c>
      <c r="N162">
        <v>1013</v>
      </c>
      <c r="O162" t="s">
        <v>421</v>
      </c>
      <c r="P162" t="s">
        <v>421</v>
      </c>
      <c r="Q162">
        <v>1</v>
      </c>
      <c r="W162">
        <v>0</v>
      </c>
      <c r="X162">
        <v>-185737400</v>
      </c>
      <c r="Y162">
        <v>9.4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9.4</v>
      </c>
      <c r="AU162" t="s">
        <v>3</v>
      </c>
      <c r="AV162">
        <v>2</v>
      </c>
      <c r="AW162">
        <v>2</v>
      </c>
      <c r="AX162">
        <v>42250684</v>
      </c>
      <c r="AY162">
        <v>1</v>
      </c>
      <c r="AZ162">
        <v>0</v>
      </c>
      <c r="BA162">
        <v>142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Y162*Source!I115</f>
        <v>10.809999999999999</v>
      </c>
      <c r="CY162">
        <f>AD162</f>
        <v>0</v>
      </c>
      <c r="CZ162">
        <f>AH162</f>
        <v>0</v>
      </c>
      <c r="DA162">
        <f>AL162</f>
        <v>1</v>
      </c>
      <c r="DB162">
        <f t="shared" si="22"/>
        <v>0</v>
      </c>
      <c r="DC162">
        <f t="shared" si="23"/>
        <v>0</v>
      </c>
    </row>
    <row r="163" spans="1:107" x14ac:dyDescent="0.2">
      <c r="A163">
        <f>ROW(Source!A115)</f>
        <v>115</v>
      </c>
      <c r="B163">
        <v>42244862</v>
      </c>
      <c r="C163">
        <v>42250678</v>
      </c>
      <c r="D163">
        <v>39026775</v>
      </c>
      <c r="E163">
        <v>1</v>
      </c>
      <c r="F163">
        <v>1</v>
      </c>
      <c r="G163">
        <v>1</v>
      </c>
      <c r="H163">
        <v>2</v>
      </c>
      <c r="I163" t="s">
        <v>494</v>
      </c>
      <c r="J163" t="s">
        <v>495</v>
      </c>
      <c r="K163" t="s">
        <v>496</v>
      </c>
      <c r="L163">
        <v>1368</v>
      </c>
      <c r="N163">
        <v>1011</v>
      </c>
      <c r="O163" t="s">
        <v>425</v>
      </c>
      <c r="P163" t="s">
        <v>425</v>
      </c>
      <c r="Q163">
        <v>1</v>
      </c>
      <c r="W163">
        <v>0</v>
      </c>
      <c r="X163">
        <v>315863809</v>
      </c>
      <c r="Y163">
        <v>9.4</v>
      </c>
      <c r="AA163">
        <v>0</v>
      </c>
      <c r="AB163">
        <v>470.72</v>
      </c>
      <c r="AC163">
        <v>274.54000000000002</v>
      </c>
      <c r="AD163">
        <v>0</v>
      </c>
      <c r="AE163">
        <v>0</v>
      </c>
      <c r="AF163">
        <v>46.56</v>
      </c>
      <c r="AG163">
        <v>10.06</v>
      </c>
      <c r="AH163">
        <v>0</v>
      </c>
      <c r="AI163">
        <v>1</v>
      </c>
      <c r="AJ163">
        <v>10.11</v>
      </c>
      <c r="AK163">
        <v>27.29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9.4</v>
      </c>
      <c r="AU163" t="s">
        <v>3</v>
      </c>
      <c r="AV163">
        <v>0</v>
      </c>
      <c r="AW163">
        <v>2</v>
      </c>
      <c r="AX163">
        <v>42250685</v>
      </c>
      <c r="AY163">
        <v>1</v>
      </c>
      <c r="AZ163">
        <v>0</v>
      </c>
      <c r="BA163">
        <v>143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Y163*Source!I115</f>
        <v>10.809999999999999</v>
      </c>
      <c r="CY163">
        <f>AB163</f>
        <v>470.72</v>
      </c>
      <c r="CZ163">
        <f>AF163</f>
        <v>46.56</v>
      </c>
      <c r="DA163">
        <f>AJ163</f>
        <v>10.11</v>
      </c>
      <c r="DB163">
        <f t="shared" si="22"/>
        <v>437.66</v>
      </c>
      <c r="DC163">
        <f t="shared" si="23"/>
        <v>94.56</v>
      </c>
    </row>
    <row r="164" spans="1:107" x14ac:dyDescent="0.2">
      <c r="A164">
        <f>ROW(Source!A115)</f>
        <v>115</v>
      </c>
      <c r="B164">
        <v>42244862</v>
      </c>
      <c r="C164">
        <v>42250678</v>
      </c>
      <c r="D164">
        <v>39028670</v>
      </c>
      <c r="E164">
        <v>1</v>
      </c>
      <c r="F164">
        <v>1</v>
      </c>
      <c r="G164">
        <v>1</v>
      </c>
      <c r="H164">
        <v>2</v>
      </c>
      <c r="I164" t="s">
        <v>497</v>
      </c>
      <c r="J164" t="s">
        <v>498</v>
      </c>
      <c r="K164" t="s">
        <v>499</v>
      </c>
      <c r="L164">
        <v>1368</v>
      </c>
      <c r="N164">
        <v>1011</v>
      </c>
      <c r="O164" t="s">
        <v>425</v>
      </c>
      <c r="P164" t="s">
        <v>425</v>
      </c>
      <c r="Q164">
        <v>1</v>
      </c>
      <c r="W164">
        <v>0</v>
      </c>
      <c r="X164">
        <v>-2071518695</v>
      </c>
      <c r="Y164">
        <v>28.2</v>
      </c>
      <c r="AA164">
        <v>0</v>
      </c>
      <c r="AB164">
        <v>5.0599999999999996</v>
      </c>
      <c r="AC164">
        <v>0</v>
      </c>
      <c r="AD164">
        <v>0</v>
      </c>
      <c r="AE164">
        <v>0</v>
      </c>
      <c r="AF164">
        <v>1.53</v>
      </c>
      <c r="AG164">
        <v>0</v>
      </c>
      <c r="AH164">
        <v>0</v>
      </c>
      <c r="AI164">
        <v>1</v>
      </c>
      <c r="AJ164">
        <v>3.31</v>
      </c>
      <c r="AK164">
        <v>27.29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28.2</v>
      </c>
      <c r="AU164" t="s">
        <v>3</v>
      </c>
      <c r="AV164">
        <v>0</v>
      </c>
      <c r="AW164">
        <v>2</v>
      </c>
      <c r="AX164">
        <v>42250686</v>
      </c>
      <c r="AY164">
        <v>1</v>
      </c>
      <c r="AZ164">
        <v>0</v>
      </c>
      <c r="BA164">
        <v>144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Y164*Source!I115</f>
        <v>32.43</v>
      </c>
      <c r="CY164">
        <f>AB164</f>
        <v>5.0599999999999996</v>
      </c>
      <c r="CZ164">
        <f>AF164</f>
        <v>1.53</v>
      </c>
      <c r="DA164">
        <f>AJ164</f>
        <v>3.31</v>
      </c>
      <c r="DB164">
        <f t="shared" si="22"/>
        <v>43.15</v>
      </c>
      <c r="DC164">
        <f t="shared" si="23"/>
        <v>0</v>
      </c>
    </row>
    <row r="165" spans="1:107" x14ac:dyDescent="0.2">
      <c r="A165">
        <f>ROW(Source!A116)</f>
        <v>116</v>
      </c>
      <c r="B165">
        <v>42244845</v>
      </c>
      <c r="C165">
        <v>42250678</v>
      </c>
      <c r="D165">
        <v>35543491</v>
      </c>
      <c r="E165">
        <v>1</v>
      </c>
      <c r="F165">
        <v>1</v>
      </c>
      <c r="G165">
        <v>1</v>
      </c>
      <c r="H165">
        <v>1</v>
      </c>
      <c r="I165" t="s">
        <v>492</v>
      </c>
      <c r="J165" t="s">
        <v>3</v>
      </c>
      <c r="K165" t="s">
        <v>493</v>
      </c>
      <c r="L165">
        <v>1369</v>
      </c>
      <c r="N165">
        <v>1013</v>
      </c>
      <c r="O165" t="s">
        <v>417</v>
      </c>
      <c r="P165" t="s">
        <v>417</v>
      </c>
      <c r="Q165">
        <v>1</v>
      </c>
      <c r="W165">
        <v>0</v>
      </c>
      <c r="X165">
        <v>1989723076</v>
      </c>
      <c r="Y165">
        <v>68.260000000000005</v>
      </c>
      <c r="AA165">
        <v>0</v>
      </c>
      <c r="AB165">
        <v>0</v>
      </c>
      <c r="AC165">
        <v>0</v>
      </c>
      <c r="AD165">
        <v>259.63</v>
      </c>
      <c r="AE165">
        <v>0</v>
      </c>
      <c r="AF165">
        <v>0</v>
      </c>
      <c r="AG165">
        <v>0</v>
      </c>
      <c r="AH165">
        <v>259.63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68.260000000000005</v>
      </c>
      <c r="AU165" t="s">
        <v>3</v>
      </c>
      <c r="AV165">
        <v>1</v>
      </c>
      <c r="AW165">
        <v>2</v>
      </c>
      <c r="AX165">
        <v>42250683</v>
      </c>
      <c r="AY165">
        <v>1</v>
      </c>
      <c r="AZ165">
        <v>0</v>
      </c>
      <c r="BA165">
        <v>145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Y165*Source!I116</f>
        <v>78.498999999999995</v>
      </c>
      <c r="CY165">
        <f>AD165</f>
        <v>259.63</v>
      </c>
      <c r="CZ165">
        <f>AH165</f>
        <v>259.63</v>
      </c>
      <c r="DA165">
        <f>AL165</f>
        <v>1</v>
      </c>
      <c r="DB165">
        <f t="shared" si="22"/>
        <v>17722.34</v>
      </c>
      <c r="DC165">
        <f t="shared" si="23"/>
        <v>0</v>
      </c>
    </row>
    <row r="166" spans="1:107" x14ac:dyDescent="0.2">
      <c r="A166">
        <f>ROW(Source!A116)</f>
        <v>116</v>
      </c>
      <c r="B166">
        <v>42244845</v>
      </c>
      <c r="C166">
        <v>42250678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23</v>
      </c>
      <c r="J166" t="s">
        <v>3</v>
      </c>
      <c r="K166" t="s">
        <v>420</v>
      </c>
      <c r="L166">
        <v>608254</v>
      </c>
      <c r="N166">
        <v>1013</v>
      </c>
      <c r="O166" t="s">
        <v>421</v>
      </c>
      <c r="P166" t="s">
        <v>421</v>
      </c>
      <c r="Q166">
        <v>1</v>
      </c>
      <c r="W166">
        <v>0</v>
      </c>
      <c r="X166">
        <v>-185737400</v>
      </c>
      <c r="Y166">
        <v>9.4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9.4</v>
      </c>
      <c r="AU166" t="s">
        <v>3</v>
      </c>
      <c r="AV166">
        <v>2</v>
      </c>
      <c r="AW166">
        <v>2</v>
      </c>
      <c r="AX166">
        <v>42250684</v>
      </c>
      <c r="AY166">
        <v>1</v>
      </c>
      <c r="AZ166">
        <v>0</v>
      </c>
      <c r="BA166">
        <v>146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Y166*Source!I116</f>
        <v>10.809999999999999</v>
      </c>
      <c r="CY166">
        <f>AD166</f>
        <v>0</v>
      </c>
      <c r="CZ166">
        <f>AH166</f>
        <v>0</v>
      </c>
      <c r="DA166">
        <f>AL166</f>
        <v>1</v>
      </c>
      <c r="DB166">
        <f t="shared" si="22"/>
        <v>0</v>
      </c>
      <c r="DC166">
        <f t="shared" si="23"/>
        <v>0</v>
      </c>
    </row>
    <row r="167" spans="1:107" x14ac:dyDescent="0.2">
      <c r="A167">
        <f>ROW(Source!A116)</f>
        <v>116</v>
      </c>
      <c r="B167">
        <v>42244845</v>
      </c>
      <c r="C167">
        <v>42250678</v>
      </c>
      <c r="D167">
        <v>39026775</v>
      </c>
      <c r="E167">
        <v>1</v>
      </c>
      <c r="F167">
        <v>1</v>
      </c>
      <c r="G167">
        <v>1</v>
      </c>
      <c r="H167">
        <v>2</v>
      </c>
      <c r="I167" t="s">
        <v>494</v>
      </c>
      <c r="J167" t="s">
        <v>495</v>
      </c>
      <c r="K167" t="s">
        <v>496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W167">
        <v>0</v>
      </c>
      <c r="X167">
        <v>315863809</v>
      </c>
      <c r="Y167">
        <v>9.4</v>
      </c>
      <c r="AA167">
        <v>0</v>
      </c>
      <c r="AB167">
        <v>504.71</v>
      </c>
      <c r="AC167">
        <v>302.3</v>
      </c>
      <c r="AD167">
        <v>0</v>
      </c>
      <c r="AE167">
        <v>0</v>
      </c>
      <c r="AF167">
        <v>46.56</v>
      </c>
      <c r="AG167">
        <v>10.06</v>
      </c>
      <c r="AH167">
        <v>0</v>
      </c>
      <c r="AI167">
        <v>1</v>
      </c>
      <c r="AJ167">
        <v>10.84</v>
      </c>
      <c r="AK167">
        <v>30.05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9.4</v>
      </c>
      <c r="AU167" t="s">
        <v>3</v>
      </c>
      <c r="AV167">
        <v>0</v>
      </c>
      <c r="AW167">
        <v>2</v>
      </c>
      <c r="AX167">
        <v>42250685</v>
      </c>
      <c r="AY167">
        <v>1</v>
      </c>
      <c r="AZ167">
        <v>0</v>
      </c>
      <c r="BA167">
        <v>147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Y167*Source!I116</f>
        <v>10.809999999999999</v>
      </c>
      <c r="CY167">
        <f>AB167</f>
        <v>504.71</v>
      </c>
      <c r="CZ167">
        <f>AF167</f>
        <v>46.56</v>
      </c>
      <c r="DA167">
        <f>AJ167</f>
        <v>10.84</v>
      </c>
      <c r="DB167">
        <f t="shared" si="22"/>
        <v>437.66</v>
      </c>
      <c r="DC167">
        <f t="shared" si="23"/>
        <v>94.56</v>
      </c>
    </row>
    <row r="168" spans="1:107" x14ac:dyDescent="0.2">
      <c r="A168">
        <f>ROW(Source!A116)</f>
        <v>116</v>
      </c>
      <c r="B168">
        <v>42244845</v>
      </c>
      <c r="C168">
        <v>42250678</v>
      </c>
      <c r="D168">
        <v>39028670</v>
      </c>
      <c r="E168">
        <v>1</v>
      </c>
      <c r="F168">
        <v>1</v>
      </c>
      <c r="G168">
        <v>1</v>
      </c>
      <c r="H168">
        <v>2</v>
      </c>
      <c r="I168" t="s">
        <v>497</v>
      </c>
      <c r="J168" t="s">
        <v>498</v>
      </c>
      <c r="K168" t="s">
        <v>499</v>
      </c>
      <c r="L168">
        <v>1368</v>
      </c>
      <c r="N168">
        <v>1011</v>
      </c>
      <c r="O168" t="s">
        <v>425</v>
      </c>
      <c r="P168" t="s">
        <v>425</v>
      </c>
      <c r="Q168">
        <v>1</v>
      </c>
      <c r="W168">
        <v>0</v>
      </c>
      <c r="X168">
        <v>-2071518695</v>
      </c>
      <c r="Y168">
        <v>28.2</v>
      </c>
      <c r="AA168">
        <v>0</v>
      </c>
      <c r="AB168">
        <v>5.0599999999999996</v>
      </c>
      <c r="AC168">
        <v>0</v>
      </c>
      <c r="AD168">
        <v>0</v>
      </c>
      <c r="AE168">
        <v>0</v>
      </c>
      <c r="AF168">
        <v>1.53</v>
      </c>
      <c r="AG168">
        <v>0</v>
      </c>
      <c r="AH168">
        <v>0</v>
      </c>
      <c r="AI168">
        <v>1</v>
      </c>
      <c r="AJ168">
        <v>3.31</v>
      </c>
      <c r="AK168">
        <v>30.05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28.2</v>
      </c>
      <c r="AU168" t="s">
        <v>3</v>
      </c>
      <c r="AV168">
        <v>0</v>
      </c>
      <c r="AW168">
        <v>2</v>
      </c>
      <c r="AX168">
        <v>42250686</v>
      </c>
      <c r="AY168">
        <v>1</v>
      </c>
      <c r="AZ168">
        <v>0</v>
      </c>
      <c r="BA168">
        <v>148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Y168*Source!I116</f>
        <v>32.43</v>
      </c>
      <c r="CY168">
        <f>AB168</f>
        <v>5.0599999999999996</v>
      </c>
      <c r="CZ168">
        <f>AF168</f>
        <v>1.53</v>
      </c>
      <c r="DA168">
        <f>AJ168</f>
        <v>3.31</v>
      </c>
      <c r="DB168">
        <f t="shared" si="22"/>
        <v>43.15</v>
      </c>
      <c r="DC168">
        <f t="shared" si="23"/>
        <v>0</v>
      </c>
    </row>
    <row r="169" spans="1:107" x14ac:dyDescent="0.2">
      <c r="A169">
        <f>ROW(Source!A117)</f>
        <v>117</v>
      </c>
      <c r="B169">
        <v>42244862</v>
      </c>
      <c r="C169">
        <v>42250687</v>
      </c>
      <c r="D169">
        <v>35540618</v>
      </c>
      <c r="E169">
        <v>1</v>
      </c>
      <c r="F169">
        <v>1</v>
      </c>
      <c r="G169">
        <v>1</v>
      </c>
      <c r="H169">
        <v>1</v>
      </c>
      <c r="I169" t="s">
        <v>500</v>
      </c>
      <c r="J169" t="s">
        <v>3</v>
      </c>
      <c r="K169" t="s">
        <v>501</v>
      </c>
      <c r="L169">
        <v>1369</v>
      </c>
      <c r="N169">
        <v>1013</v>
      </c>
      <c r="O169" t="s">
        <v>417</v>
      </c>
      <c r="P169" t="s">
        <v>417</v>
      </c>
      <c r="Q169">
        <v>1</v>
      </c>
      <c r="W169">
        <v>0</v>
      </c>
      <c r="X169">
        <v>254330056</v>
      </c>
      <c r="Y169">
        <v>177.1</v>
      </c>
      <c r="AA169">
        <v>0</v>
      </c>
      <c r="AB169">
        <v>0</v>
      </c>
      <c r="AC169">
        <v>0</v>
      </c>
      <c r="AD169">
        <v>204.47</v>
      </c>
      <c r="AE169">
        <v>0</v>
      </c>
      <c r="AF169">
        <v>0</v>
      </c>
      <c r="AG169">
        <v>0</v>
      </c>
      <c r="AH169">
        <v>204.47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154</v>
      </c>
      <c r="AU169" t="s">
        <v>34</v>
      </c>
      <c r="AV169">
        <v>1</v>
      </c>
      <c r="AW169">
        <v>2</v>
      </c>
      <c r="AX169">
        <v>42250689</v>
      </c>
      <c r="AY169">
        <v>1</v>
      </c>
      <c r="AZ169">
        <v>0</v>
      </c>
      <c r="BA169">
        <v>149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Y169*Source!I117</f>
        <v>86.070599999999999</v>
      </c>
      <c r="CY169">
        <f>AD169</f>
        <v>204.47</v>
      </c>
      <c r="CZ169">
        <f>AH169</f>
        <v>204.47</v>
      </c>
      <c r="DA169">
        <f>AL169</f>
        <v>1</v>
      </c>
      <c r="DB169">
        <f>ROUND((ROUND(AT169*CZ169,2)*1.15),6)</f>
        <v>36211.637000000002</v>
      </c>
      <c r="DC169">
        <f>ROUND((ROUND(AT169*AG169,2)*1.15),6)</f>
        <v>0</v>
      </c>
    </row>
    <row r="170" spans="1:107" x14ac:dyDescent="0.2">
      <c r="A170">
        <f>ROW(Source!A118)</f>
        <v>118</v>
      </c>
      <c r="B170">
        <v>42244845</v>
      </c>
      <c r="C170">
        <v>42250687</v>
      </c>
      <c r="D170">
        <v>35540618</v>
      </c>
      <c r="E170">
        <v>1</v>
      </c>
      <c r="F170">
        <v>1</v>
      </c>
      <c r="G170">
        <v>1</v>
      </c>
      <c r="H170">
        <v>1</v>
      </c>
      <c r="I170" t="s">
        <v>500</v>
      </c>
      <c r="J170" t="s">
        <v>3</v>
      </c>
      <c r="K170" t="s">
        <v>501</v>
      </c>
      <c r="L170">
        <v>1369</v>
      </c>
      <c r="N170">
        <v>1013</v>
      </c>
      <c r="O170" t="s">
        <v>417</v>
      </c>
      <c r="P170" t="s">
        <v>417</v>
      </c>
      <c r="Q170">
        <v>1</v>
      </c>
      <c r="W170">
        <v>0</v>
      </c>
      <c r="X170">
        <v>254330056</v>
      </c>
      <c r="Y170">
        <v>177.1</v>
      </c>
      <c r="AA170">
        <v>0</v>
      </c>
      <c r="AB170">
        <v>0</v>
      </c>
      <c r="AC170">
        <v>0</v>
      </c>
      <c r="AD170">
        <v>234.39</v>
      </c>
      <c r="AE170">
        <v>0</v>
      </c>
      <c r="AF170">
        <v>0</v>
      </c>
      <c r="AG170">
        <v>0</v>
      </c>
      <c r="AH170">
        <v>234.39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154</v>
      </c>
      <c r="AU170" t="s">
        <v>34</v>
      </c>
      <c r="AV170">
        <v>1</v>
      </c>
      <c r="AW170">
        <v>2</v>
      </c>
      <c r="AX170">
        <v>42250689</v>
      </c>
      <c r="AY170">
        <v>1</v>
      </c>
      <c r="AZ170">
        <v>0</v>
      </c>
      <c r="BA170">
        <v>150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Y170*Source!I118</f>
        <v>86.070599999999999</v>
      </c>
      <c r="CY170">
        <f>AD170</f>
        <v>234.39</v>
      </c>
      <c r="CZ170">
        <f>AH170</f>
        <v>234.39</v>
      </c>
      <c r="DA170">
        <f>AL170</f>
        <v>1</v>
      </c>
      <c r="DB170">
        <f>ROUND((ROUND(AT170*CZ170,2)*1.15),6)</f>
        <v>41510.468999999997</v>
      </c>
      <c r="DC170">
        <f>ROUND((ROUND(AT170*AG170,2)*1.15),6)</f>
        <v>0</v>
      </c>
    </row>
    <row r="171" spans="1:107" x14ac:dyDescent="0.2">
      <c r="A171">
        <f>ROW(Source!A119)</f>
        <v>119</v>
      </c>
      <c r="B171">
        <v>42244862</v>
      </c>
      <c r="C171">
        <v>42250690</v>
      </c>
      <c r="D171">
        <v>35540964</v>
      </c>
      <c r="E171">
        <v>1</v>
      </c>
      <c r="F171">
        <v>1</v>
      </c>
      <c r="G171">
        <v>1</v>
      </c>
      <c r="H171">
        <v>1</v>
      </c>
      <c r="I171" t="s">
        <v>432</v>
      </c>
      <c r="J171" t="s">
        <v>3</v>
      </c>
      <c r="K171" t="s">
        <v>433</v>
      </c>
      <c r="L171">
        <v>1369</v>
      </c>
      <c r="N171">
        <v>1013</v>
      </c>
      <c r="O171" t="s">
        <v>417</v>
      </c>
      <c r="P171" t="s">
        <v>417</v>
      </c>
      <c r="Q171">
        <v>1</v>
      </c>
      <c r="W171">
        <v>0</v>
      </c>
      <c r="X171">
        <v>-931037793</v>
      </c>
      <c r="Y171">
        <v>3.9674999999999998</v>
      </c>
      <c r="AA171">
        <v>0</v>
      </c>
      <c r="AB171">
        <v>0</v>
      </c>
      <c r="AC171">
        <v>0</v>
      </c>
      <c r="AD171">
        <v>223.61</v>
      </c>
      <c r="AE171">
        <v>0</v>
      </c>
      <c r="AF171">
        <v>0</v>
      </c>
      <c r="AG171">
        <v>0</v>
      </c>
      <c r="AH171">
        <v>223.61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3.45</v>
      </c>
      <c r="AU171" t="s">
        <v>34</v>
      </c>
      <c r="AV171">
        <v>1</v>
      </c>
      <c r="AW171">
        <v>2</v>
      </c>
      <c r="AX171">
        <v>42250694</v>
      </c>
      <c r="AY171">
        <v>1</v>
      </c>
      <c r="AZ171">
        <v>0</v>
      </c>
      <c r="BA171">
        <v>151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Y171*Source!I119</f>
        <v>3.8548229999999997</v>
      </c>
      <c r="CY171">
        <f>AD171</f>
        <v>223.61</v>
      </c>
      <c r="CZ171">
        <f>AH171</f>
        <v>223.61</v>
      </c>
      <c r="DA171">
        <f>AL171</f>
        <v>1</v>
      </c>
      <c r="DB171">
        <f>ROUND((ROUND(AT171*CZ171,2)*1.15),6)</f>
        <v>887.16750000000002</v>
      </c>
      <c r="DC171">
        <f>ROUND((ROUND(AT171*AG171,2)*1.15),6)</f>
        <v>0</v>
      </c>
    </row>
    <row r="172" spans="1:107" x14ac:dyDescent="0.2">
      <c r="A172">
        <f>ROW(Source!A119)</f>
        <v>119</v>
      </c>
      <c r="B172">
        <v>42244862</v>
      </c>
      <c r="C172">
        <v>42250690</v>
      </c>
      <c r="D172">
        <v>39029121</v>
      </c>
      <c r="E172">
        <v>1</v>
      </c>
      <c r="F172">
        <v>1</v>
      </c>
      <c r="G172">
        <v>1</v>
      </c>
      <c r="H172">
        <v>2</v>
      </c>
      <c r="I172" t="s">
        <v>453</v>
      </c>
      <c r="J172" t="s">
        <v>454</v>
      </c>
      <c r="K172" t="s">
        <v>455</v>
      </c>
      <c r="L172">
        <v>1368</v>
      </c>
      <c r="N172">
        <v>1011</v>
      </c>
      <c r="O172" t="s">
        <v>425</v>
      </c>
      <c r="P172" t="s">
        <v>425</v>
      </c>
      <c r="Q172">
        <v>1</v>
      </c>
      <c r="W172">
        <v>0</v>
      </c>
      <c r="X172">
        <v>1230759911</v>
      </c>
      <c r="Y172">
        <v>2.5000000000000001E-2</v>
      </c>
      <c r="AA172">
        <v>0</v>
      </c>
      <c r="AB172">
        <v>842.06</v>
      </c>
      <c r="AC172">
        <v>316.56</v>
      </c>
      <c r="AD172">
        <v>0</v>
      </c>
      <c r="AE172">
        <v>0</v>
      </c>
      <c r="AF172">
        <v>87.17</v>
      </c>
      <c r="AG172">
        <v>11.6</v>
      </c>
      <c r="AH172">
        <v>0</v>
      </c>
      <c r="AI172">
        <v>1</v>
      </c>
      <c r="AJ172">
        <v>9.66</v>
      </c>
      <c r="AK172">
        <v>27.29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0.02</v>
      </c>
      <c r="AU172" t="s">
        <v>33</v>
      </c>
      <c r="AV172">
        <v>0</v>
      </c>
      <c r="AW172">
        <v>2</v>
      </c>
      <c r="AX172">
        <v>42250695</v>
      </c>
      <c r="AY172">
        <v>1</v>
      </c>
      <c r="AZ172">
        <v>0</v>
      </c>
      <c r="BA172">
        <v>152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Y172*Source!I119</f>
        <v>2.4290000000000003E-2</v>
      </c>
      <c r="CY172">
        <f>AB172</f>
        <v>842.06</v>
      </c>
      <c r="CZ172">
        <f>AF172</f>
        <v>87.17</v>
      </c>
      <c r="DA172">
        <f>AJ172</f>
        <v>9.66</v>
      </c>
      <c r="DB172">
        <f>ROUND((ROUND(AT172*CZ172,2)*1.25),6)</f>
        <v>2.1749999999999998</v>
      </c>
      <c r="DC172">
        <f>ROUND((ROUND(AT172*AG172,2)*1.25),6)</f>
        <v>0.28749999999999998</v>
      </c>
    </row>
    <row r="173" spans="1:107" x14ac:dyDescent="0.2">
      <c r="A173">
        <f>ROW(Source!A119)</f>
        <v>119</v>
      </c>
      <c r="B173">
        <v>42244862</v>
      </c>
      <c r="C173">
        <v>42250690</v>
      </c>
      <c r="D173">
        <v>38972576</v>
      </c>
      <c r="E173">
        <v>1</v>
      </c>
      <c r="F173">
        <v>1</v>
      </c>
      <c r="G173">
        <v>1</v>
      </c>
      <c r="H173">
        <v>3</v>
      </c>
      <c r="I173" t="s">
        <v>502</v>
      </c>
      <c r="J173" t="s">
        <v>503</v>
      </c>
      <c r="K173" t="s">
        <v>504</v>
      </c>
      <c r="L173">
        <v>1327</v>
      </c>
      <c r="N173">
        <v>1005</v>
      </c>
      <c r="O173" t="s">
        <v>91</v>
      </c>
      <c r="P173" t="s">
        <v>91</v>
      </c>
      <c r="Q173">
        <v>1</v>
      </c>
      <c r="W173">
        <v>0</v>
      </c>
      <c r="X173">
        <v>1034748213</v>
      </c>
      <c r="Y173">
        <v>122.4</v>
      </c>
      <c r="AA173">
        <v>18.350000000000001</v>
      </c>
      <c r="AB173">
        <v>0</v>
      </c>
      <c r="AC173">
        <v>0</v>
      </c>
      <c r="AD173">
        <v>0</v>
      </c>
      <c r="AE173">
        <v>5.92</v>
      </c>
      <c r="AF173">
        <v>0</v>
      </c>
      <c r="AG173">
        <v>0</v>
      </c>
      <c r="AH173">
        <v>0</v>
      </c>
      <c r="AI173">
        <v>3.1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122.4</v>
      </c>
      <c r="AU173" t="s">
        <v>3</v>
      </c>
      <c r="AV173">
        <v>0</v>
      </c>
      <c r="AW173">
        <v>2</v>
      </c>
      <c r="AX173">
        <v>42250696</v>
      </c>
      <c r="AY173">
        <v>1</v>
      </c>
      <c r="AZ173">
        <v>0</v>
      </c>
      <c r="BA173">
        <v>153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Y173*Source!I119</f>
        <v>118.92384000000001</v>
      </c>
      <c r="CY173">
        <f>AA173</f>
        <v>18.350000000000001</v>
      </c>
      <c r="CZ173">
        <f>AE173</f>
        <v>5.92</v>
      </c>
      <c r="DA173">
        <f>AI173</f>
        <v>3.1</v>
      </c>
      <c r="DB173">
        <f>ROUND(ROUND(AT173*CZ173,2),6)</f>
        <v>724.61</v>
      </c>
      <c r="DC173">
        <f>ROUND(ROUND(AT173*AG173,2),6)</f>
        <v>0</v>
      </c>
    </row>
    <row r="174" spans="1:107" x14ac:dyDescent="0.2">
      <c r="A174">
        <f>ROW(Source!A120)</f>
        <v>120</v>
      </c>
      <c r="B174">
        <v>42244845</v>
      </c>
      <c r="C174">
        <v>42250690</v>
      </c>
      <c r="D174">
        <v>35540964</v>
      </c>
      <c r="E174">
        <v>1</v>
      </c>
      <c r="F174">
        <v>1</v>
      </c>
      <c r="G174">
        <v>1</v>
      </c>
      <c r="H174">
        <v>1</v>
      </c>
      <c r="I174" t="s">
        <v>432</v>
      </c>
      <c r="J174" t="s">
        <v>3</v>
      </c>
      <c r="K174" t="s">
        <v>433</v>
      </c>
      <c r="L174">
        <v>1369</v>
      </c>
      <c r="N174">
        <v>1013</v>
      </c>
      <c r="O174" t="s">
        <v>417</v>
      </c>
      <c r="P174" t="s">
        <v>417</v>
      </c>
      <c r="Q174">
        <v>1</v>
      </c>
      <c r="W174">
        <v>0</v>
      </c>
      <c r="X174">
        <v>-931037793</v>
      </c>
      <c r="Y174">
        <v>3.9674999999999998</v>
      </c>
      <c r="AA174">
        <v>0</v>
      </c>
      <c r="AB174">
        <v>0</v>
      </c>
      <c r="AC174">
        <v>0</v>
      </c>
      <c r="AD174">
        <v>256.33</v>
      </c>
      <c r="AE174">
        <v>0</v>
      </c>
      <c r="AF174">
        <v>0</v>
      </c>
      <c r="AG174">
        <v>0</v>
      </c>
      <c r="AH174">
        <v>256.33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3.45</v>
      </c>
      <c r="AU174" t="s">
        <v>34</v>
      </c>
      <c r="AV174">
        <v>1</v>
      </c>
      <c r="AW174">
        <v>2</v>
      </c>
      <c r="AX174">
        <v>42250694</v>
      </c>
      <c r="AY174">
        <v>1</v>
      </c>
      <c r="AZ174">
        <v>0</v>
      </c>
      <c r="BA174">
        <v>154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Y174*Source!I120</f>
        <v>3.8548229999999997</v>
      </c>
      <c r="CY174">
        <f>AD174</f>
        <v>256.33</v>
      </c>
      <c r="CZ174">
        <f>AH174</f>
        <v>256.33</v>
      </c>
      <c r="DA174">
        <f>AL174</f>
        <v>1</v>
      </c>
      <c r="DB174">
        <f>ROUND((ROUND(AT174*CZ174,2)*1.15),6)</f>
        <v>1016.991</v>
      </c>
      <c r="DC174">
        <f>ROUND((ROUND(AT174*AG174,2)*1.15),6)</f>
        <v>0</v>
      </c>
    </row>
    <row r="175" spans="1:107" x14ac:dyDescent="0.2">
      <c r="A175">
        <f>ROW(Source!A120)</f>
        <v>120</v>
      </c>
      <c r="B175">
        <v>42244845</v>
      </c>
      <c r="C175">
        <v>42250690</v>
      </c>
      <c r="D175">
        <v>39029121</v>
      </c>
      <c r="E175">
        <v>1</v>
      </c>
      <c r="F175">
        <v>1</v>
      </c>
      <c r="G175">
        <v>1</v>
      </c>
      <c r="H175">
        <v>2</v>
      </c>
      <c r="I175" t="s">
        <v>453</v>
      </c>
      <c r="J175" t="s">
        <v>454</v>
      </c>
      <c r="K175" t="s">
        <v>455</v>
      </c>
      <c r="L175">
        <v>1368</v>
      </c>
      <c r="N175">
        <v>1011</v>
      </c>
      <c r="O175" t="s">
        <v>425</v>
      </c>
      <c r="P175" t="s">
        <v>425</v>
      </c>
      <c r="Q175">
        <v>1</v>
      </c>
      <c r="W175">
        <v>0</v>
      </c>
      <c r="X175">
        <v>1230759911</v>
      </c>
      <c r="Y175">
        <v>2.5000000000000001E-2</v>
      </c>
      <c r="AA175">
        <v>0</v>
      </c>
      <c r="AB175">
        <v>887.39</v>
      </c>
      <c r="AC175">
        <v>348.58</v>
      </c>
      <c r="AD175">
        <v>0</v>
      </c>
      <c r="AE175">
        <v>0</v>
      </c>
      <c r="AF175">
        <v>87.17</v>
      </c>
      <c r="AG175">
        <v>11.6</v>
      </c>
      <c r="AH175">
        <v>0</v>
      </c>
      <c r="AI175">
        <v>1</v>
      </c>
      <c r="AJ175">
        <v>10.18</v>
      </c>
      <c r="AK175">
        <v>30.05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0.02</v>
      </c>
      <c r="AU175" t="s">
        <v>33</v>
      </c>
      <c r="AV175">
        <v>0</v>
      </c>
      <c r="AW175">
        <v>2</v>
      </c>
      <c r="AX175">
        <v>42250695</v>
      </c>
      <c r="AY175">
        <v>1</v>
      </c>
      <c r="AZ175">
        <v>0</v>
      </c>
      <c r="BA175">
        <v>155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Y175*Source!I120</f>
        <v>2.4290000000000003E-2</v>
      </c>
      <c r="CY175">
        <f>AB175</f>
        <v>887.39</v>
      </c>
      <c r="CZ175">
        <f>AF175</f>
        <v>87.17</v>
      </c>
      <c r="DA175">
        <f>AJ175</f>
        <v>10.18</v>
      </c>
      <c r="DB175">
        <f>ROUND((ROUND(AT175*CZ175,2)*1.25),6)</f>
        <v>2.1749999999999998</v>
      </c>
      <c r="DC175">
        <f>ROUND((ROUND(AT175*AG175,2)*1.25),6)</f>
        <v>0.28749999999999998</v>
      </c>
    </row>
    <row r="176" spans="1:107" x14ac:dyDescent="0.2">
      <c r="A176">
        <f>ROW(Source!A120)</f>
        <v>120</v>
      </c>
      <c r="B176">
        <v>42244845</v>
      </c>
      <c r="C176">
        <v>42250690</v>
      </c>
      <c r="D176">
        <v>38972576</v>
      </c>
      <c r="E176">
        <v>1</v>
      </c>
      <c r="F176">
        <v>1</v>
      </c>
      <c r="G176">
        <v>1</v>
      </c>
      <c r="H176">
        <v>3</v>
      </c>
      <c r="I176" t="s">
        <v>502</v>
      </c>
      <c r="J176" t="s">
        <v>503</v>
      </c>
      <c r="K176" t="s">
        <v>504</v>
      </c>
      <c r="L176">
        <v>1327</v>
      </c>
      <c r="N176">
        <v>1005</v>
      </c>
      <c r="O176" t="s">
        <v>91</v>
      </c>
      <c r="P176" t="s">
        <v>91</v>
      </c>
      <c r="Q176">
        <v>1</v>
      </c>
      <c r="W176">
        <v>0</v>
      </c>
      <c r="X176">
        <v>1034748213</v>
      </c>
      <c r="Y176">
        <v>122.4</v>
      </c>
      <c r="AA176">
        <v>17.760000000000002</v>
      </c>
      <c r="AB176">
        <v>0</v>
      </c>
      <c r="AC176">
        <v>0</v>
      </c>
      <c r="AD176">
        <v>0</v>
      </c>
      <c r="AE176">
        <v>5.92</v>
      </c>
      <c r="AF176">
        <v>0</v>
      </c>
      <c r="AG176">
        <v>0</v>
      </c>
      <c r="AH176">
        <v>0</v>
      </c>
      <c r="AI176">
        <v>3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122.4</v>
      </c>
      <c r="AU176" t="s">
        <v>3</v>
      </c>
      <c r="AV176">
        <v>0</v>
      </c>
      <c r="AW176">
        <v>2</v>
      </c>
      <c r="AX176">
        <v>42250696</v>
      </c>
      <c r="AY176">
        <v>1</v>
      </c>
      <c r="AZ176">
        <v>0</v>
      </c>
      <c r="BA176">
        <v>156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Y176*Source!I120</f>
        <v>118.92384000000001</v>
      </c>
      <c r="CY176">
        <f>AA176</f>
        <v>17.760000000000002</v>
      </c>
      <c r="CZ176">
        <f>AE176</f>
        <v>5.92</v>
      </c>
      <c r="DA176">
        <f>AI176</f>
        <v>3</v>
      </c>
      <c r="DB176">
        <f>ROUND(ROUND(AT176*CZ176,2),6)</f>
        <v>724.61</v>
      </c>
      <c r="DC176">
        <f>ROUND(ROUND(AT176*AG176,2),6)</f>
        <v>0</v>
      </c>
    </row>
    <row r="177" spans="1:107" x14ac:dyDescent="0.2">
      <c r="A177">
        <f>ROW(Source!A121)</f>
        <v>121</v>
      </c>
      <c r="B177">
        <v>42244862</v>
      </c>
      <c r="C177">
        <v>42250697</v>
      </c>
      <c r="D177">
        <v>35541888</v>
      </c>
      <c r="E177">
        <v>1</v>
      </c>
      <c r="F177">
        <v>1</v>
      </c>
      <c r="G177">
        <v>1</v>
      </c>
      <c r="H177">
        <v>1</v>
      </c>
      <c r="I177" t="s">
        <v>505</v>
      </c>
      <c r="J177" t="s">
        <v>3</v>
      </c>
      <c r="K177" t="s">
        <v>506</v>
      </c>
      <c r="L177">
        <v>1369</v>
      </c>
      <c r="N177">
        <v>1013</v>
      </c>
      <c r="O177" t="s">
        <v>417</v>
      </c>
      <c r="P177" t="s">
        <v>417</v>
      </c>
      <c r="Q177">
        <v>1</v>
      </c>
      <c r="W177">
        <v>0</v>
      </c>
      <c r="X177">
        <v>-886480961</v>
      </c>
      <c r="Y177">
        <v>18.077999999999999</v>
      </c>
      <c r="AA177">
        <v>0</v>
      </c>
      <c r="AB177">
        <v>0</v>
      </c>
      <c r="AC177">
        <v>0</v>
      </c>
      <c r="AD177">
        <v>210.24</v>
      </c>
      <c r="AE177">
        <v>0</v>
      </c>
      <c r="AF177">
        <v>0</v>
      </c>
      <c r="AG177">
        <v>0</v>
      </c>
      <c r="AH177">
        <v>210.24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15.72</v>
      </c>
      <c r="AU177" t="s">
        <v>34</v>
      </c>
      <c r="AV177">
        <v>1</v>
      </c>
      <c r="AW177">
        <v>2</v>
      </c>
      <c r="AX177">
        <v>42250706</v>
      </c>
      <c r="AY177">
        <v>1</v>
      </c>
      <c r="AZ177">
        <v>0</v>
      </c>
      <c r="BA177">
        <v>157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Y177*Source!I121</f>
        <v>2.6346877200000001</v>
      </c>
      <c r="CY177">
        <f>AD177</f>
        <v>210.24</v>
      </c>
      <c r="CZ177">
        <f>AH177</f>
        <v>210.24</v>
      </c>
      <c r="DA177">
        <f>AL177</f>
        <v>1</v>
      </c>
      <c r="DB177">
        <f>ROUND((ROUND(AT177*CZ177,2)*1.15),6)</f>
        <v>3800.7154999999998</v>
      </c>
      <c r="DC177">
        <f>ROUND((ROUND(AT177*AG177,2)*1.15),6)</f>
        <v>0</v>
      </c>
    </row>
    <row r="178" spans="1:107" x14ac:dyDescent="0.2">
      <c r="A178">
        <f>ROW(Source!A121)</f>
        <v>121</v>
      </c>
      <c r="B178">
        <v>42244862</v>
      </c>
      <c r="C178">
        <v>42250697</v>
      </c>
      <c r="D178">
        <v>121548</v>
      </c>
      <c r="E178">
        <v>1</v>
      </c>
      <c r="F178">
        <v>1</v>
      </c>
      <c r="G178">
        <v>1</v>
      </c>
      <c r="H178">
        <v>1</v>
      </c>
      <c r="I178" t="s">
        <v>23</v>
      </c>
      <c r="J178" t="s">
        <v>3</v>
      </c>
      <c r="K178" t="s">
        <v>420</v>
      </c>
      <c r="L178">
        <v>608254</v>
      </c>
      <c r="N178">
        <v>1013</v>
      </c>
      <c r="O178" t="s">
        <v>421</v>
      </c>
      <c r="P178" t="s">
        <v>421</v>
      </c>
      <c r="Q178">
        <v>1</v>
      </c>
      <c r="W178">
        <v>0</v>
      </c>
      <c r="X178">
        <v>-185737400</v>
      </c>
      <c r="Y178">
        <v>17.350000000000001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13.88</v>
      </c>
      <c r="AU178" t="s">
        <v>33</v>
      </c>
      <c r="AV178">
        <v>2</v>
      </c>
      <c r="AW178">
        <v>2</v>
      </c>
      <c r="AX178">
        <v>42250707</v>
      </c>
      <c r="AY178">
        <v>1</v>
      </c>
      <c r="AZ178">
        <v>0</v>
      </c>
      <c r="BA178">
        <v>158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Y178*Source!I121</f>
        <v>2.5285890000000002</v>
      </c>
      <c r="CY178">
        <f>AD178</f>
        <v>0</v>
      </c>
      <c r="CZ178">
        <f>AH178</f>
        <v>0</v>
      </c>
      <c r="DA178">
        <f>AL178</f>
        <v>1</v>
      </c>
      <c r="DB178">
        <f>ROUND((ROUND(AT178*CZ178,2)*1.25),6)</f>
        <v>0</v>
      </c>
      <c r="DC178">
        <f>ROUND((ROUND(AT178*AG178,2)*1.25),6)</f>
        <v>0</v>
      </c>
    </row>
    <row r="179" spans="1:107" x14ac:dyDescent="0.2">
      <c r="A179">
        <f>ROW(Source!A121)</f>
        <v>121</v>
      </c>
      <c r="B179">
        <v>42244862</v>
      </c>
      <c r="C179">
        <v>42250697</v>
      </c>
      <c r="D179">
        <v>39026531</v>
      </c>
      <c r="E179">
        <v>1</v>
      </c>
      <c r="F179">
        <v>1</v>
      </c>
      <c r="G179">
        <v>1</v>
      </c>
      <c r="H179">
        <v>2</v>
      </c>
      <c r="I179" t="s">
        <v>436</v>
      </c>
      <c r="J179" t="s">
        <v>437</v>
      </c>
      <c r="K179" t="s">
        <v>438</v>
      </c>
      <c r="L179">
        <v>1368</v>
      </c>
      <c r="N179">
        <v>1011</v>
      </c>
      <c r="O179" t="s">
        <v>425</v>
      </c>
      <c r="P179" t="s">
        <v>425</v>
      </c>
      <c r="Q179">
        <v>1</v>
      </c>
      <c r="W179">
        <v>0</v>
      </c>
      <c r="X179">
        <v>1549832887</v>
      </c>
      <c r="Y179">
        <v>5.3624999999999998</v>
      </c>
      <c r="AA179">
        <v>0</v>
      </c>
      <c r="AB179">
        <v>779.14</v>
      </c>
      <c r="AC179">
        <v>274.54000000000002</v>
      </c>
      <c r="AD179">
        <v>0</v>
      </c>
      <c r="AE179">
        <v>0</v>
      </c>
      <c r="AF179">
        <v>99.89</v>
      </c>
      <c r="AG179">
        <v>10.06</v>
      </c>
      <c r="AH179">
        <v>0</v>
      </c>
      <c r="AI179">
        <v>1</v>
      </c>
      <c r="AJ179">
        <v>7.8</v>
      </c>
      <c r="AK179">
        <v>27.29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4.29</v>
      </c>
      <c r="AU179" t="s">
        <v>33</v>
      </c>
      <c r="AV179">
        <v>0</v>
      </c>
      <c r="AW179">
        <v>2</v>
      </c>
      <c r="AX179">
        <v>42250708</v>
      </c>
      <c r="AY179">
        <v>1</v>
      </c>
      <c r="AZ179">
        <v>0</v>
      </c>
      <c r="BA179">
        <v>159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Y179*Source!I121</f>
        <v>0.78153075000000005</v>
      </c>
      <c r="CY179">
        <f>AB179</f>
        <v>779.14</v>
      </c>
      <c r="CZ179">
        <f>AF179</f>
        <v>99.89</v>
      </c>
      <c r="DA179">
        <f>AJ179</f>
        <v>7.8</v>
      </c>
      <c r="DB179">
        <f>ROUND((ROUND(AT179*CZ179,2)*1.25),6)</f>
        <v>535.66250000000002</v>
      </c>
      <c r="DC179">
        <f>ROUND((ROUND(AT179*AG179,2)*1.25),6)</f>
        <v>53.95</v>
      </c>
    </row>
    <row r="180" spans="1:107" x14ac:dyDescent="0.2">
      <c r="A180">
        <f>ROW(Source!A121)</f>
        <v>121</v>
      </c>
      <c r="B180">
        <v>42244862</v>
      </c>
      <c r="C180">
        <v>42250697</v>
      </c>
      <c r="D180">
        <v>39027250</v>
      </c>
      <c r="E180">
        <v>1</v>
      </c>
      <c r="F180">
        <v>1</v>
      </c>
      <c r="G180">
        <v>1</v>
      </c>
      <c r="H180">
        <v>2</v>
      </c>
      <c r="I180" t="s">
        <v>507</v>
      </c>
      <c r="J180" t="s">
        <v>508</v>
      </c>
      <c r="K180" t="s">
        <v>509</v>
      </c>
      <c r="L180">
        <v>1368</v>
      </c>
      <c r="N180">
        <v>1011</v>
      </c>
      <c r="O180" t="s">
        <v>425</v>
      </c>
      <c r="P180" t="s">
        <v>425</v>
      </c>
      <c r="Q180">
        <v>1</v>
      </c>
      <c r="W180">
        <v>0</v>
      </c>
      <c r="X180">
        <v>-1754144589</v>
      </c>
      <c r="Y180">
        <v>2.2124999999999999</v>
      </c>
      <c r="AA180">
        <v>0</v>
      </c>
      <c r="AB180">
        <v>1073.79</v>
      </c>
      <c r="AC180">
        <v>368.42</v>
      </c>
      <c r="AD180">
        <v>0</v>
      </c>
      <c r="AE180">
        <v>0</v>
      </c>
      <c r="AF180">
        <v>123</v>
      </c>
      <c r="AG180">
        <v>13.5</v>
      </c>
      <c r="AH180">
        <v>0</v>
      </c>
      <c r="AI180">
        <v>1</v>
      </c>
      <c r="AJ180">
        <v>8.73</v>
      </c>
      <c r="AK180">
        <v>27.29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1.77</v>
      </c>
      <c r="AU180" t="s">
        <v>33</v>
      </c>
      <c r="AV180">
        <v>0</v>
      </c>
      <c r="AW180">
        <v>2</v>
      </c>
      <c r="AX180">
        <v>42250709</v>
      </c>
      <c r="AY180">
        <v>1</v>
      </c>
      <c r="AZ180">
        <v>0</v>
      </c>
      <c r="BA180">
        <v>160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Y180*Source!I121</f>
        <v>0.32244974999999998</v>
      </c>
      <c r="CY180">
        <f>AB180</f>
        <v>1073.79</v>
      </c>
      <c r="CZ180">
        <f>AF180</f>
        <v>123</v>
      </c>
      <c r="DA180">
        <f>AJ180</f>
        <v>8.73</v>
      </c>
      <c r="DB180">
        <f>ROUND((ROUND(AT180*CZ180,2)*1.25),6)</f>
        <v>272.13749999999999</v>
      </c>
      <c r="DC180">
        <f>ROUND((ROUND(AT180*AG180,2)*1.25),6)</f>
        <v>29.875</v>
      </c>
    </row>
    <row r="181" spans="1:107" x14ac:dyDescent="0.2">
      <c r="A181">
        <f>ROW(Source!A121)</f>
        <v>121</v>
      </c>
      <c r="B181">
        <v>42244862</v>
      </c>
      <c r="C181">
        <v>42250697</v>
      </c>
      <c r="D181">
        <v>39027301</v>
      </c>
      <c r="E181">
        <v>1</v>
      </c>
      <c r="F181">
        <v>1</v>
      </c>
      <c r="G181">
        <v>1</v>
      </c>
      <c r="H181">
        <v>2</v>
      </c>
      <c r="I181" t="s">
        <v>510</v>
      </c>
      <c r="J181" t="s">
        <v>511</v>
      </c>
      <c r="K181" t="s">
        <v>512</v>
      </c>
      <c r="L181">
        <v>1368</v>
      </c>
      <c r="N181">
        <v>1011</v>
      </c>
      <c r="O181" t="s">
        <v>425</v>
      </c>
      <c r="P181" t="s">
        <v>425</v>
      </c>
      <c r="Q181">
        <v>1</v>
      </c>
      <c r="W181">
        <v>0</v>
      </c>
      <c r="X181">
        <v>1606831026</v>
      </c>
      <c r="Y181">
        <v>8.85</v>
      </c>
      <c r="AA181">
        <v>0</v>
      </c>
      <c r="AB181">
        <v>1188.68</v>
      </c>
      <c r="AC181">
        <v>392.98</v>
      </c>
      <c r="AD181">
        <v>0</v>
      </c>
      <c r="AE181">
        <v>0</v>
      </c>
      <c r="AF181">
        <v>206.01</v>
      </c>
      <c r="AG181">
        <v>14.4</v>
      </c>
      <c r="AH181">
        <v>0</v>
      </c>
      <c r="AI181">
        <v>1</v>
      </c>
      <c r="AJ181">
        <v>5.77</v>
      </c>
      <c r="AK181">
        <v>27.29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7.08</v>
      </c>
      <c r="AU181" t="s">
        <v>33</v>
      </c>
      <c r="AV181">
        <v>0</v>
      </c>
      <c r="AW181">
        <v>2</v>
      </c>
      <c r="AX181">
        <v>42250710</v>
      </c>
      <c r="AY181">
        <v>1</v>
      </c>
      <c r="AZ181">
        <v>0</v>
      </c>
      <c r="BA181">
        <v>161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Y181*Source!I121</f>
        <v>1.2897989999999999</v>
      </c>
      <c r="CY181">
        <f>AB181</f>
        <v>1188.68</v>
      </c>
      <c r="CZ181">
        <f>AF181</f>
        <v>206.01</v>
      </c>
      <c r="DA181">
        <f>AJ181</f>
        <v>5.77</v>
      </c>
      <c r="DB181">
        <f>ROUND((ROUND(AT181*CZ181,2)*1.25),6)</f>
        <v>1823.1875</v>
      </c>
      <c r="DC181">
        <f>ROUND((ROUND(AT181*AG181,2)*1.25),6)</f>
        <v>127.4375</v>
      </c>
    </row>
    <row r="182" spans="1:107" x14ac:dyDescent="0.2">
      <c r="A182">
        <f>ROW(Source!A121)</f>
        <v>121</v>
      </c>
      <c r="B182">
        <v>42244862</v>
      </c>
      <c r="C182">
        <v>42250697</v>
      </c>
      <c r="D182">
        <v>39027363</v>
      </c>
      <c r="E182">
        <v>1</v>
      </c>
      <c r="F182">
        <v>1</v>
      </c>
      <c r="G182">
        <v>1</v>
      </c>
      <c r="H182">
        <v>2</v>
      </c>
      <c r="I182" t="s">
        <v>486</v>
      </c>
      <c r="J182" t="s">
        <v>487</v>
      </c>
      <c r="K182" t="s">
        <v>488</v>
      </c>
      <c r="L182">
        <v>1368</v>
      </c>
      <c r="N182">
        <v>1011</v>
      </c>
      <c r="O182" t="s">
        <v>425</v>
      </c>
      <c r="P182" t="s">
        <v>425</v>
      </c>
      <c r="Q182">
        <v>1</v>
      </c>
      <c r="W182">
        <v>0</v>
      </c>
      <c r="X182">
        <v>-962845729</v>
      </c>
      <c r="Y182">
        <v>0.92500000000000004</v>
      </c>
      <c r="AA182">
        <v>0</v>
      </c>
      <c r="AB182">
        <v>797.5</v>
      </c>
      <c r="AC182">
        <v>316.56</v>
      </c>
      <c r="AD182">
        <v>0</v>
      </c>
      <c r="AE182">
        <v>0</v>
      </c>
      <c r="AF182">
        <v>110</v>
      </c>
      <c r="AG182">
        <v>11.6</v>
      </c>
      <c r="AH182">
        <v>0</v>
      </c>
      <c r="AI182">
        <v>1</v>
      </c>
      <c r="AJ182">
        <v>7.25</v>
      </c>
      <c r="AK182">
        <v>27.29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</v>
      </c>
      <c r="AT182">
        <v>0.74</v>
      </c>
      <c r="AU182" t="s">
        <v>33</v>
      </c>
      <c r="AV182">
        <v>0</v>
      </c>
      <c r="AW182">
        <v>2</v>
      </c>
      <c r="AX182">
        <v>42250711</v>
      </c>
      <c r="AY182">
        <v>1</v>
      </c>
      <c r="AZ182">
        <v>0</v>
      </c>
      <c r="BA182">
        <v>162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Y182*Source!I121</f>
        <v>0.13480950000000003</v>
      </c>
      <c r="CY182">
        <f>AB182</f>
        <v>797.5</v>
      </c>
      <c r="CZ182">
        <f>AF182</f>
        <v>110</v>
      </c>
      <c r="DA182">
        <f>AJ182</f>
        <v>7.25</v>
      </c>
      <c r="DB182">
        <f>ROUND((ROUND(AT182*CZ182,2)*1.25),6)</f>
        <v>101.75</v>
      </c>
      <c r="DC182">
        <f>ROUND((ROUND(AT182*AG182,2)*1.25),6)</f>
        <v>10.725</v>
      </c>
    </row>
    <row r="183" spans="1:107" x14ac:dyDescent="0.2">
      <c r="A183">
        <f>ROW(Source!A121)</f>
        <v>121</v>
      </c>
      <c r="B183">
        <v>42244862</v>
      </c>
      <c r="C183">
        <v>42250697</v>
      </c>
      <c r="D183">
        <v>39001143</v>
      </c>
      <c r="E183">
        <v>1</v>
      </c>
      <c r="F183">
        <v>1</v>
      </c>
      <c r="G183">
        <v>1</v>
      </c>
      <c r="H183">
        <v>3</v>
      </c>
      <c r="I183" t="s">
        <v>207</v>
      </c>
      <c r="J183" t="s">
        <v>210</v>
      </c>
      <c r="K183" t="s">
        <v>208</v>
      </c>
      <c r="L183">
        <v>1339</v>
      </c>
      <c r="N183">
        <v>1007</v>
      </c>
      <c r="O183" t="s">
        <v>209</v>
      </c>
      <c r="P183" t="s">
        <v>209</v>
      </c>
      <c r="Q183">
        <v>1</v>
      </c>
      <c r="W183">
        <v>0</v>
      </c>
      <c r="X183">
        <v>-1147251145</v>
      </c>
      <c r="Y183">
        <v>101.98200300000001</v>
      </c>
      <c r="AA183">
        <v>588.52</v>
      </c>
      <c r="AB183">
        <v>0</v>
      </c>
      <c r="AC183">
        <v>0</v>
      </c>
      <c r="AD183">
        <v>0</v>
      </c>
      <c r="AE183">
        <v>55.26</v>
      </c>
      <c r="AF183">
        <v>0</v>
      </c>
      <c r="AG183">
        <v>0</v>
      </c>
      <c r="AH183">
        <v>0</v>
      </c>
      <c r="AI183">
        <v>10.65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3</v>
      </c>
      <c r="AT183">
        <v>101.98200300000001</v>
      </c>
      <c r="AU183" t="s">
        <v>3</v>
      </c>
      <c r="AV183">
        <v>0</v>
      </c>
      <c r="AW183">
        <v>1</v>
      </c>
      <c r="AX183">
        <v>-1</v>
      </c>
      <c r="AY183">
        <v>0</v>
      </c>
      <c r="AZ183">
        <v>0</v>
      </c>
      <c r="BA183" t="s">
        <v>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Y183*Source!I121</f>
        <v>14.862857117220003</v>
      </c>
      <c r="CY183">
        <f>AA183</f>
        <v>588.52</v>
      </c>
      <c r="CZ183">
        <f>AE183</f>
        <v>55.26</v>
      </c>
      <c r="DA183">
        <f>AI183</f>
        <v>10.65</v>
      </c>
      <c r="DB183">
        <f>ROUND(ROUND(AT183*CZ183,2),6)</f>
        <v>5635.53</v>
      </c>
      <c r="DC183">
        <f>ROUND(ROUND(AT183*AG183,2),6)</f>
        <v>0</v>
      </c>
    </row>
    <row r="184" spans="1:107" x14ac:dyDescent="0.2">
      <c r="A184">
        <f>ROW(Source!A121)</f>
        <v>121</v>
      </c>
      <c r="B184">
        <v>42244862</v>
      </c>
      <c r="C184">
        <v>42250697</v>
      </c>
      <c r="D184">
        <v>39001585</v>
      </c>
      <c r="E184">
        <v>1</v>
      </c>
      <c r="F184">
        <v>1</v>
      </c>
      <c r="G184">
        <v>1</v>
      </c>
      <c r="H184">
        <v>3</v>
      </c>
      <c r="I184" t="s">
        <v>445</v>
      </c>
      <c r="J184" t="s">
        <v>446</v>
      </c>
      <c r="K184" t="s">
        <v>447</v>
      </c>
      <c r="L184">
        <v>1339</v>
      </c>
      <c r="N184">
        <v>1007</v>
      </c>
      <c r="O184" t="s">
        <v>209</v>
      </c>
      <c r="P184" t="s">
        <v>209</v>
      </c>
      <c r="Q184">
        <v>1</v>
      </c>
      <c r="W184">
        <v>0</v>
      </c>
      <c r="X184">
        <v>619799737</v>
      </c>
      <c r="Y184">
        <v>5</v>
      </c>
      <c r="AA184">
        <v>19.420000000000002</v>
      </c>
      <c r="AB184">
        <v>0</v>
      </c>
      <c r="AC184">
        <v>0</v>
      </c>
      <c r="AD184">
        <v>0</v>
      </c>
      <c r="AE184">
        <v>2.44</v>
      </c>
      <c r="AF184">
        <v>0</v>
      </c>
      <c r="AG184">
        <v>0</v>
      </c>
      <c r="AH184">
        <v>0</v>
      </c>
      <c r="AI184">
        <v>7.96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5</v>
      </c>
      <c r="AU184" t="s">
        <v>3</v>
      </c>
      <c r="AV184">
        <v>0</v>
      </c>
      <c r="AW184">
        <v>2</v>
      </c>
      <c r="AX184">
        <v>42250713</v>
      </c>
      <c r="AY184">
        <v>1</v>
      </c>
      <c r="AZ184">
        <v>0</v>
      </c>
      <c r="BA184">
        <v>164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Y184*Source!I121</f>
        <v>0.72870000000000001</v>
      </c>
      <c r="CY184">
        <f>AA184</f>
        <v>19.420000000000002</v>
      </c>
      <c r="CZ184">
        <f>AE184</f>
        <v>2.44</v>
      </c>
      <c r="DA184">
        <f>AI184</f>
        <v>7.96</v>
      </c>
      <c r="DB184">
        <f>ROUND(ROUND(AT184*CZ184,2),6)</f>
        <v>12.2</v>
      </c>
      <c r="DC184">
        <f>ROUND(ROUND(AT184*AG184,2),6)</f>
        <v>0</v>
      </c>
    </row>
    <row r="185" spans="1:107" x14ac:dyDescent="0.2">
      <c r="A185">
        <f>ROW(Source!A122)</f>
        <v>122</v>
      </c>
      <c r="B185">
        <v>42244845</v>
      </c>
      <c r="C185">
        <v>42250697</v>
      </c>
      <c r="D185">
        <v>35541888</v>
      </c>
      <c r="E185">
        <v>1</v>
      </c>
      <c r="F185">
        <v>1</v>
      </c>
      <c r="G185">
        <v>1</v>
      </c>
      <c r="H185">
        <v>1</v>
      </c>
      <c r="I185" t="s">
        <v>505</v>
      </c>
      <c r="J185" t="s">
        <v>3</v>
      </c>
      <c r="K185" t="s">
        <v>506</v>
      </c>
      <c r="L185">
        <v>1369</v>
      </c>
      <c r="N185">
        <v>1013</v>
      </c>
      <c r="O185" t="s">
        <v>417</v>
      </c>
      <c r="P185" t="s">
        <v>417</v>
      </c>
      <c r="Q185">
        <v>1</v>
      </c>
      <c r="W185">
        <v>0</v>
      </c>
      <c r="X185">
        <v>-886480961</v>
      </c>
      <c r="Y185">
        <v>18.077999999999999</v>
      </c>
      <c r="AA185">
        <v>0</v>
      </c>
      <c r="AB185">
        <v>0</v>
      </c>
      <c r="AC185">
        <v>0</v>
      </c>
      <c r="AD185">
        <v>241</v>
      </c>
      <c r="AE185">
        <v>0</v>
      </c>
      <c r="AF185">
        <v>0</v>
      </c>
      <c r="AG185">
        <v>0</v>
      </c>
      <c r="AH185">
        <v>241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3</v>
      </c>
      <c r="AT185">
        <v>15.72</v>
      </c>
      <c r="AU185" t="s">
        <v>34</v>
      </c>
      <c r="AV185">
        <v>1</v>
      </c>
      <c r="AW185">
        <v>2</v>
      </c>
      <c r="AX185">
        <v>42250706</v>
      </c>
      <c r="AY185">
        <v>1</v>
      </c>
      <c r="AZ185">
        <v>0</v>
      </c>
      <c r="BA185">
        <v>165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Y185*Source!I122</f>
        <v>2.6346877200000001</v>
      </c>
      <c r="CY185">
        <f>AD185</f>
        <v>241</v>
      </c>
      <c r="CZ185">
        <f>AH185</f>
        <v>241</v>
      </c>
      <c r="DA185">
        <f>AL185</f>
        <v>1</v>
      </c>
      <c r="DB185">
        <f>ROUND((ROUND(AT185*CZ185,2)*1.15),6)</f>
        <v>4356.7979999999998</v>
      </c>
      <c r="DC185">
        <f>ROUND((ROUND(AT185*AG185,2)*1.15),6)</f>
        <v>0</v>
      </c>
    </row>
    <row r="186" spans="1:107" x14ac:dyDescent="0.2">
      <c r="A186">
        <f>ROW(Source!A122)</f>
        <v>122</v>
      </c>
      <c r="B186">
        <v>42244845</v>
      </c>
      <c r="C186">
        <v>42250697</v>
      </c>
      <c r="D186">
        <v>121548</v>
      </c>
      <c r="E186">
        <v>1</v>
      </c>
      <c r="F186">
        <v>1</v>
      </c>
      <c r="G186">
        <v>1</v>
      </c>
      <c r="H186">
        <v>1</v>
      </c>
      <c r="I186" t="s">
        <v>23</v>
      </c>
      <c r="J186" t="s">
        <v>3</v>
      </c>
      <c r="K186" t="s">
        <v>420</v>
      </c>
      <c r="L186">
        <v>608254</v>
      </c>
      <c r="N186">
        <v>1013</v>
      </c>
      <c r="O186" t="s">
        <v>421</v>
      </c>
      <c r="P186" t="s">
        <v>421</v>
      </c>
      <c r="Q186">
        <v>1</v>
      </c>
      <c r="W186">
        <v>0</v>
      </c>
      <c r="X186">
        <v>-185737400</v>
      </c>
      <c r="Y186">
        <v>17.350000000000001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13.88</v>
      </c>
      <c r="AU186" t="s">
        <v>33</v>
      </c>
      <c r="AV186">
        <v>2</v>
      </c>
      <c r="AW186">
        <v>2</v>
      </c>
      <c r="AX186">
        <v>42250707</v>
      </c>
      <c r="AY186">
        <v>1</v>
      </c>
      <c r="AZ186">
        <v>0</v>
      </c>
      <c r="BA186">
        <v>166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Y186*Source!I122</f>
        <v>2.5285890000000002</v>
      </c>
      <c r="CY186">
        <f>AD186</f>
        <v>0</v>
      </c>
      <c r="CZ186">
        <f>AH186</f>
        <v>0</v>
      </c>
      <c r="DA186">
        <f>AL186</f>
        <v>1</v>
      </c>
      <c r="DB186">
        <f>ROUND((ROUND(AT186*CZ186,2)*1.25),6)</f>
        <v>0</v>
      </c>
      <c r="DC186">
        <f>ROUND((ROUND(AT186*AG186,2)*1.25),6)</f>
        <v>0</v>
      </c>
    </row>
    <row r="187" spans="1:107" x14ac:dyDescent="0.2">
      <c r="A187">
        <f>ROW(Source!A122)</f>
        <v>122</v>
      </c>
      <c r="B187">
        <v>42244845</v>
      </c>
      <c r="C187">
        <v>42250697</v>
      </c>
      <c r="D187">
        <v>39026531</v>
      </c>
      <c r="E187">
        <v>1</v>
      </c>
      <c r="F187">
        <v>1</v>
      </c>
      <c r="G187">
        <v>1</v>
      </c>
      <c r="H187">
        <v>2</v>
      </c>
      <c r="I187" t="s">
        <v>436</v>
      </c>
      <c r="J187" t="s">
        <v>437</v>
      </c>
      <c r="K187" t="s">
        <v>438</v>
      </c>
      <c r="L187">
        <v>1368</v>
      </c>
      <c r="N187">
        <v>1011</v>
      </c>
      <c r="O187" t="s">
        <v>425</v>
      </c>
      <c r="P187" t="s">
        <v>425</v>
      </c>
      <c r="Q187">
        <v>1</v>
      </c>
      <c r="W187">
        <v>0</v>
      </c>
      <c r="X187">
        <v>1549832887</v>
      </c>
      <c r="Y187">
        <v>5.3624999999999998</v>
      </c>
      <c r="AA187">
        <v>0</v>
      </c>
      <c r="AB187">
        <v>843.07</v>
      </c>
      <c r="AC187">
        <v>302.3</v>
      </c>
      <c r="AD187">
        <v>0</v>
      </c>
      <c r="AE187">
        <v>0</v>
      </c>
      <c r="AF187">
        <v>99.89</v>
      </c>
      <c r="AG187">
        <v>10.06</v>
      </c>
      <c r="AH187">
        <v>0</v>
      </c>
      <c r="AI187">
        <v>1</v>
      </c>
      <c r="AJ187">
        <v>8.44</v>
      </c>
      <c r="AK187">
        <v>30.05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4.29</v>
      </c>
      <c r="AU187" t="s">
        <v>33</v>
      </c>
      <c r="AV187">
        <v>0</v>
      </c>
      <c r="AW187">
        <v>2</v>
      </c>
      <c r="AX187">
        <v>42250708</v>
      </c>
      <c r="AY187">
        <v>1</v>
      </c>
      <c r="AZ187">
        <v>0</v>
      </c>
      <c r="BA187">
        <v>167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Y187*Source!I122</f>
        <v>0.78153075000000005</v>
      </c>
      <c r="CY187">
        <f>AB187</f>
        <v>843.07</v>
      </c>
      <c r="CZ187">
        <f>AF187</f>
        <v>99.89</v>
      </c>
      <c r="DA187">
        <f>AJ187</f>
        <v>8.44</v>
      </c>
      <c r="DB187">
        <f>ROUND((ROUND(AT187*CZ187,2)*1.25),6)</f>
        <v>535.66250000000002</v>
      </c>
      <c r="DC187">
        <f>ROUND((ROUND(AT187*AG187,2)*1.25),6)</f>
        <v>53.95</v>
      </c>
    </row>
    <row r="188" spans="1:107" x14ac:dyDescent="0.2">
      <c r="A188">
        <f>ROW(Source!A122)</f>
        <v>122</v>
      </c>
      <c r="B188">
        <v>42244845</v>
      </c>
      <c r="C188">
        <v>42250697</v>
      </c>
      <c r="D188">
        <v>39027250</v>
      </c>
      <c r="E188">
        <v>1</v>
      </c>
      <c r="F188">
        <v>1</v>
      </c>
      <c r="G188">
        <v>1</v>
      </c>
      <c r="H188">
        <v>2</v>
      </c>
      <c r="I188" t="s">
        <v>507</v>
      </c>
      <c r="J188" t="s">
        <v>508</v>
      </c>
      <c r="K188" t="s">
        <v>509</v>
      </c>
      <c r="L188">
        <v>1368</v>
      </c>
      <c r="N188">
        <v>1011</v>
      </c>
      <c r="O188" t="s">
        <v>425</v>
      </c>
      <c r="P188" t="s">
        <v>425</v>
      </c>
      <c r="Q188">
        <v>1</v>
      </c>
      <c r="W188">
        <v>0</v>
      </c>
      <c r="X188">
        <v>-1754144589</v>
      </c>
      <c r="Y188">
        <v>2.2124999999999999</v>
      </c>
      <c r="AA188">
        <v>0</v>
      </c>
      <c r="AB188">
        <v>1140.21</v>
      </c>
      <c r="AC188">
        <v>405.68</v>
      </c>
      <c r="AD188">
        <v>0</v>
      </c>
      <c r="AE188">
        <v>0</v>
      </c>
      <c r="AF188">
        <v>123</v>
      </c>
      <c r="AG188">
        <v>13.5</v>
      </c>
      <c r="AH188">
        <v>0</v>
      </c>
      <c r="AI188">
        <v>1</v>
      </c>
      <c r="AJ188">
        <v>9.27</v>
      </c>
      <c r="AK188">
        <v>30.05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1.77</v>
      </c>
      <c r="AU188" t="s">
        <v>33</v>
      </c>
      <c r="AV188">
        <v>0</v>
      </c>
      <c r="AW188">
        <v>2</v>
      </c>
      <c r="AX188">
        <v>42250709</v>
      </c>
      <c r="AY188">
        <v>1</v>
      </c>
      <c r="AZ188">
        <v>0</v>
      </c>
      <c r="BA188">
        <v>168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Y188*Source!I122</f>
        <v>0.32244974999999998</v>
      </c>
      <c r="CY188">
        <f>AB188</f>
        <v>1140.21</v>
      </c>
      <c r="CZ188">
        <f>AF188</f>
        <v>123</v>
      </c>
      <c r="DA188">
        <f>AJ188</f>
        <v>9.27</v>
      </c>
      <c r="DB188">
        <f>ROUND((ROUND(AT188*CZ188,2)*1.25),6)</f>
        <v>272.13749999999999</v>
      </c>
      <c r="DC188">
        <f>ROUND((ROUND(AT188*AG188,2)*1.25),6)</f>
        <v>29.875</v>
      </c>
    </row>
    <row r="189" spans="1:107" x14ac:dyDescent="0.2">
      <c r="A189">
        <f>ROW(Source!A122)</f>
        <v>122</v>
      </c>
      <c r="B189">
        <v>42244845</v>
      </c>
      <c r="C189">
        <v>42250697</v>
      </c>
      <c r="D189">
        <v>39027301</v>
      </c>
      <c r="E189">
        <v>1</v>
      </c>
      <c r="F189">
        <v>1</v>
      </c>
      <c r="G189">
        <v>1</v>
      </c>
      <c r="H189">
        <v>2</v>
      </c>
      <c r="I189" t="s">
        <v>510</v>
      </c>
      <c r="J189" t="s">
        <v>511</v>
      </c>
      <c r="K189" t="s">
        <v>512</v>
      </c>
      <c r="L189">
        <v>1368</v>
      </c>
      <c r="N189">
        <v>1011</v>
      </c>
      <c r="O189" t="s">
        <v>425</v>
      </c>
      <c r="P189" t="s">
        <v>425</v>
      </c>
      <c r="Q189">
        <v>1</v>
      </c>
      <c r="W189">
        <v>0</v>
      </c>
      <c r="X189">
        <v>1606831026</v>
      </c>
      <c r="Y189">
        <v>8.85</v>
      </c>
      <c r="AA189">
        <v>0</v>
      </c>
      <c r="AB189">
        <v>1254.5999999999999</v>
      </c>
      <c r="AC189">
        <v>432.72</v>
      </c>
      <c r="AD189">
        <v>0</v>
      </c>
      <c r="AE189">
        <v>0</v>
      </c>
      <c r="AF189">
        <v>206.01</v>
      </c>
      <c r="AG189">
        <v>14.4</v>
      </c>
      <c r="AH189">
        <v>0</v>
      </c>
      <c r="AI189">
        <v>1</v>
      </c>
      <c r="AJ189">
        <v>6.09</v>
      </c>
      <c r="AK189">
        <v>30.05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3</v>
      </c>
      <c r="AT189">
        <v>7.08</v>
      </c>
      <c r="AU189" t="s">
        <v>33</v>
      </c>
      <c r="AV189">
        <v>0</v>
      </c>
      <c r="AW189">
        <v>2</v>
      </c>
      <c r="AX189">
        <v>42250710</v>
      </c>
      <c r="AY189">
        <v>1</v>
      </c>
      <c r="AZ189">
        <v>0</v>
      </c>
      <c r="BA189">
        <v>169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Y189*Source!I122</f>
        <v>1.2897989999999999</v>
      </c>
      <c r="CY189">
        <f>AB189</f>
        <v>1254.5999999999999</v>
      </c>
      <c r="CZ189">
        <f>AF189</f>
        <v>206.01</v>
      </c>
      <c r="DA189">
        <f>AJ189</f>
        <v>6.09</v>
      </c>
      <c r="DB189">
        <f>ROUND((ROUND(AT189*CZ189,2)*1.25),6)</f>
        <v>1823.1875</v>
      </c>
      <c r="DC189">
        <f>ROUND((ROUND(AT189*AG189,2)*1.25),6)</f>
        <v>127.4375</v>
      </c>
    </row>
    <row r="190" spans="1:107" x14ac:dyDescent="0.2">
      <c r="A190">
        <f>ROW(Source!A122)</f>
        <v>122</v>
      </c>
      <c r="B190">
        <v>42244845</v>
      </c>
      <c r="C190">
        <v>42250697</v>
      </c>
      <c r="D190">
        <v>39027363</v>
      </c>
      <c r="E190">
        <v>1</v>
      </c>
      <c r="F190">
        <v>1</v>
      </c>
      <c r="G190">
        <v>1</v>
      </c>
      <c r="H190">
        <v>2</v>
      </c>
      <c r="I190" t="s">
        <v>486</v>
      </c>
      <c r="J190" t="s">
        <v>487</v>
      </c>
      <c r="K190" t="s">
        <v>488</v>
      </c>
      <c r="L190">
        <v>1368</v>
      </c>
      <c r="N190">
        <v>1011</v>
      </c>
      <c r="O190" t="s">
        <v>425</v>
      </c>
      <c r="P190" t="s">
        <v>425</v>
      </c>
      <c r="Q190">
        <v>1</v>
      </c>
      <c r="W190">
        <v>0</v>
      </c>
      <c r="X190">
        <v>-962845729</v>
      </c>
      <c r="Y190">
        <v>0.92500000000000004</v>
      </c>
      <c r="AA190">
        <v>0</v>
      </c>
      <c r="AB190">
        <v>869</v>
      </c>
      <c r="AC190">
        <v>348.58</v>
      </c>
      <c r="AD190">
        <v>0</v>
      </c>
      <c r="AE190">
        <v>0</v>
      </c>
      <c r="AF190">
        <v>110</v>
      </c>
      <c r="AG190">
        <v>11.6</v>
      </c>
      <c r="AH190">
        <v>0</v>
      </c>
      <c r="AI190">
        <v>1</v>
      </c>
      <c r="AJ190">
        <v>7.9</v>
      </c>
      <c r="AK190">
        <v>30.05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3</v>
      </c>
      <c r="AT190">
        <v>0.74</v>
      </c>
      <c r="AU190" t="s">
        <v>33</v>
      </c>
      <c r="AV190">
        <v>0</v>
      </c>
      <c r="AW190">
        <v>2</v>
      </c>
      <c r="AX190">
        <v>42250711</v>
      </c>
      <c r="AY190">
        <v>1</v>
      </c>
      <c r="AZ190">
        <v>0</v>
      </c>
      <c r="BA190">
        <v>170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Y190*Source!I122</f>
        <v>0.13480950000000003</v>
      </c>
      <c r="CY190">
        <f>AB190</f>
        <v>869</v>
      </c>
      <c r="CZ190">
        <f>AF190</f>
        <v>110</v>
      </c>
      <c r="DA190">
        <f>AJ190</f>
        <v>7.9</v>
      </c>
      <c r="DB190">
        <f>ROUND((ROUND(AT190*CZ190,2)*1.25),6)</f>
        <v>101.75</v>
      </c>
      <c r="DC190">
        <f>ROUND((ROUND(AT190*AG190,2)*1.25),6)</f>
        <v>10.725</v>
      </c>
    </row>
    <row r="191" spans="1:107" x14ac:dyDescent="0.2">
      <c r="A191">
        <f>ROW(Source!A122)</f>
        <v>122</v>
      </c>
      <c r="B191">
        <v>42244845</v>
      </c>
      <c r="C191">
        <v>42250697</v>
      </c>
      <c r="D191">
        <v>39001143</v>
      </c>
      <c r="E191">
        <v>1</v>
      </c>
      <c r="F191">
        <v>1</v>
      </c>
      <c r="G191">
        <v>1</v>
      </c>
      <c r="H191">
        <v>3</v>
      </c>
      <c r="I191" t="s">
        <v>207</v>
      </c>
      <c r="J191" t="s">
        <v>210</v>
      </c>
      <c r="K191" t="s">
        <v>208</v>
      </c>
      <c r="L191">
        <v>1339</v>
      </c>
      <c r="N191">
        <v>1007</v>
      </c>
      <c r="O191" t="s">
        <v>209</v>
      </c>
      <c r="P191" t="s">
        <v>209</v>
      </c>
      <c r="Q191">
        <v>1</v>
      </c>
      <c r="W191">
        <v>0</v>
      </c>
      <c r="X191">
        <v>-1147251145</v>
      </c>
      <c r="Y191">
        <v>101.98200300000001</v>
      </c>
      <c r="AA191">
        <v>550.39</v>
      </c>
      <c r="AB191">
        <v>0</v>
      </c>
      <c r="AC191">
        <v>0</v>
      </c>
      <c r="AD191">
        <v>0</v>
      </c>
      <c r="AE191">
        <v>55.26</v>
      </c>
      <c r="AF191">
        <v>0</v>
      </c>
      <c r="AG191">
        <v>0</v>
      </c>
      <c r="AH191">
        <v>0</v>
      </c>
      <c r="AI191">
        <v>9.9600000000000009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3</v>
      </c>
      <c r="AT191">
        <v>101.98200300000001</v>
      </c>
      <c r="AU191" t="s">
        <v>3</v>
      </c>
      <c r="AV191">
        <v>0</v>
      </c>
      <c r="AW191">
        <v>1</v>
      </c>
      <c r="AX191">
        <v>-1</v>
      </c>
      <c r="AY191">
        <v>0</v>
      </c>
      <c r="AZ191">
        <v>0</v>
      </c>
      <c r="BA191" t="s">
        <v>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Y191*Source!I122</f>
        <v>14.862857117220003</v>
      </c>
      <c r="CY191">
        <f>AA191</f>
        <v>550.39</v>
      </c>
      <c r="CZ191">
        <f>AE191</f>
        <v>55.26</v>
      </c>
      <c r="DA191">
        <f>AI191</f>
        <v>9.9600000000000009</v>
      </c>
      <c r="DB191">
        <f>ROUND(ROUND(AT191*CZ191,2),6)</f>
        <v>5635.53</v>
      </c>
      <c r="DC191">
        <f>ROUND(ROUND(AT191*AG191,2),6)</f>
        <v>0</v>
      </c>
    </row>
    <row r="192" spans="1:107" x14ac:dyDescent="0.2">
      <c r="A192">
        <f>ROW(Source!A122)</f>
        <v>122</v>
      </c>
      <c r="B192">
        <v>42244845</v>
      </c>
      <c r="C192">
        <v>42250697</v>
      </c>
      <c r="D192">
        <v>39001585</v>
      </c>
      <c r="E192">
        <v>1</v>
      </c>
      <c r="F192">
        <v>1</v>
      </c>
      <c r="G192">
        <v>1</v>
      </c>
      <c r="H192">
        <v>3</v>
      </c>
      <c r="I192" t="s">
        <v>445</v>
      </c>
      <c r="J192" t="s">
        <v>446</v>
      </c>
      <c r="K192" t="s">
        <v>447</v>
      </c>
      <c r="L192">
        <v>1339</v>
      </c>
      <c r="N192">
        <v>1007</v>
      </c>
      <c r="O192" t="s">
        <v>209</v>
      </c>
      <c r="P192" t="s">
        <v>209</v>
      </c>
      <c r="Q192">
        <v>1</v>
      </c>
      <c r="W192">
        <v>0</v>
      </c>
      <c r="X192">
        <v>619799737</v>
      </c>
      <c r="Y192">
        <v>5</v>
      </c>
      <c r="AA192">
        <v>21.28</v>
      </c>
      <c r="AB192">
        <v>0</v>
      </c>
      <c r="AC192">
        <v>0</v>
      </c>
      <c r="AD192">
        <v>0</v>
      </c>
      <c r="AE192">
        <v>2.44</v>
      </c>
      <c r="AF192">
        <v>0</v>
      </c>
      <c r="AG192">
        <v>0</v>
      </c>
      <c r="AH192">
        <v>0</v>
      </c>
      <c r="AI192">
        <v>8.7200000000000006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5</v>
      </c>
      <c r="AU192" t="s">
        <v>3</v>
      </c>
      <c r="AV192">
        <v>0</v>
      </c>
      <c r="AW192">
        <v>2</v>
      </c>
      <c r="AX192">
        <v>42250713</v>
      </c>
      <c r="AY192">
        <v>1</v>
      </c>
      <c r="AZ192">
        <v>0</v>
      </c>
      <c r="BA192">
        <v>172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Y192*Source!I122</f>
        <v>0.72870000000000001</v>
      </c>
      <c r="CY192">
        <f>AA192</f>
        <v>21.28</v>
      </c>
      <c r="CZ192">
        <f>AE192</f>
        <v>2.44</v>
      </c>
      <c r="DA192">
        <f>AI192</f>
        <v>8.7200000000000006</v>
      </c>
      <c r="DB192">
        <f>ROUND(ROUND(AT192*CZ192,2),6)</f>
        <v>12.2</v>
      </c>
      <c r="DC192">
        <f>ROUND(ROUND(AT192*AG192,2),6)</f>
        <v>0</v>
      </c>
    </row>
    <row r="193" spans="1:107" x14ac:dyDescent="0.2">
      <c r="A193">
        <f>ROW(Source!A125)</f>
        <v>125</v>
      </c>
      <c r="B193">
        <v>42244862</v>
      </c>
      <c r="C193">
        <v>42250715</v>
      </c>
      <c r="D193">
        <v>35540964</v>
      </c>
      <c r="E193">
        <v>1</v>
      </c>
      <c r="F193">
        <v>1</v>
      </c>
      <c r="G193">
        <v>1</v>
      </c>
      <c r="H193">
        <v>1</v>
      </c>
      <c r="I193" t="s">
        <v>432</v>
      </c>
      <c r="J193" t="s">
        <v>3</v>
      </c>
      <c r="K193" t="s">
        <v>433</v>
      </c>
      <c r="L193">
        <v>1369</v>
      </c>
      <c r="N193">
        <v>1013</v>
      </c>
      <c r="O193" t="s">
        <v>417</v>
      </c>
      <c r="P193" t="s">
        <v>417</v>
      </c>
      <c r="Q193">
        <v>1</v>
      </c>
      <c r="W193">
        <v>0</v>
      </c>
      <c r="X193">
        <v>-931037793</v>
      </c>
      <c r="Y193">
        <v>14.409499999999998</v>
      </c>
      <c r="AA193">
        <v>0</v>
      </c>
      <c r="AB193">
        <v>0</v>
      </c>
      <c r="AC193">
        <v>0</v>
      </c>
      <c r="AD193">
        <v>223.61</v>
      </c>
      <c r="AE193">
        <v>0</v>
      </c>
      <c r="AF193">
        <v>0</v>
      </c>
      <c r="AG193">
        <v>0</v>
      </c>
      <c r="AH193">
        <v>223.61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S193" t="s">
        <v>3</v>
      </c>
      <c r="AT193">
        <v>12.53</v>
      </c>
      <c r="AU193" t="s">
        <v>34</v>
      </c>
      <c r="AV193">
        <v>1</v>
      </c>
      <c r="AW193">
        <v>2</v>
      </c>
      <c r="AX193">
        <v>42250720</v>
      </c>
      <c r="AY193">
        <v>1</v>
      </c>
      <c r="AZ193">
        <v>0</v>
      </c>
      <c r="BA193">
        <v>173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Y193*Source!I125</f>
        <v>2.1000405299999998</v>
      </c>
      <c r="CY193">
        <f>AD193</f>
        <v>223.61</v>
      </c>
      <c r="CZ193">
        <f>AH193</f>
        <v>223.61</v>
      </c>
      <c r="DA193">
        <f>AL193</f>
        <v>1</v>
      </c>
      <c r="DB193">
        <f>ROUND((ROUND(AT193*CZ193,2)*1.15),6)</f>
        <v>3222.1044999999999</v>
      </c>
      <c r="DC193">
        <f>ROUND((ROUND(AT193*AG193,2)*1.15),6)</f>
        <v>0</v>
      </c>
    </row>
    <row r="194" spans="1:107" x14ac:dyDescent="0.2">
      <c r="A194">
        <f>ROW(Source!A125)</f>
        <v>125</v>
      </c>
      <c r="B194">
        <v>42244862</v>
      </c>
      <c r="C194">
        <v>42250715</v>
      </c>
      <c r="D194">
        <v>121548</v>
      </c>
      <c r="E194">
        <v>1</v>
      </c>
      <c r="F194">
        <v>1</v>
      </c>
      <c r="G194">
        <v>1</v>
      </c>
      <c r="H194">
        <v>1</v>
      </c>
      <c r="I194" t="s">
        <v>23</v>
      </c>
      <c r="J194" t="s">
        <v>3</v>
      </c>
      <c r="K194" t="s">
        <v>420</v>
      </c>
      <c r="L194">
        <v>608254</v>
      </c>
      <c r="N194">
        <v>1013</v>
      </c>
      <c r="O194" t="s">
        <v>421</v>
      </c>
      <c r="P194" t="s">
        <v>421</v>
      </c>
      <c r="Q194">
        <v>1</v>
      </c>
      <c r="W194">
        <v>0</v>
      </c>
      <c r="X194">
        <v>-185737400</v>
      </c>
      <c r="Y194">
        <v>3.8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3</v>
      </c>
      <c r="AT194">
        <v>3.04</v>
      </c>
      <c r="AU194" t="s">
        <v>33</v>
      </c>
      <c r="AV194">
        <v>2</v>
      </c>
      <c r="AW194">
        <v>2</v>
      </c>
      <c r="AX194">
        <v>42250721</v>
      </c>
      <c r="AY194">
        <v>1</v>
      </c>
      <c r="AZ194">
        <v>0</v>
      </c>
      <c r="BA194">
        <v>174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Y194*Source!I125</f>
        <v>0.55381199999999997</v>
      </c>
      <c r="CY194">
        <f>AD194</f>
        <v>0</v>
      </c>
      <c r="CZ194">
        <f>AH194</f>
        <v>0</v>
      </c>
      <c r="DA194">
        <f>AL194</f>
        <v>1</v>
      </c>
      <c r="DB194">
        <f>ROUND((ROUND(AT194*CZ194,2)*1.25),6)</f>
        <v>0</v>
      </c>
      <c r="DC194">
        <f>ROUND((ROUND(AT194*AG194,2)*1.25),6)</f>
        <v>0</v>
      </c>
    </row>
    <row r="195" spans="1:107" x14ac:dyDescent="0.2">
      <c r="A195">
        <f>ROW(Source!A125)</f>
        <v>125</v>
      </c>
      <c r="B195">
        <v>42244862</v>
      </c>
      <c r="C195">
        <v>42250715</v>
      </c>
      <c r="D195">
        <v>39026775</v>
      </c>
      <c r="E195">
        <v>1</v>
      </c>
      <c r="F195">
        <v>1</v>
      </c>
      <c r="G195">
        <v>1</v>
      </c>
      <c r="H195">
        <v>2</v>
      </c>
      <c r="I195" t="s">
        <v>494</v>
      </c>
      <c r="J195" t="s">
        <v>495</v>
      </c>
      <c r="K195" t="s">
        <v>496</v>
      </c>
      <c r="L195">
        <v>1368</v>
      </c>
      <c r="N195">
        <v>1011</v>
      </c>
      <c r="O195" t="s">
        <v>425</v>
      </c>
      <c r="P195" t="s">
        <v>425</v>
      </c>
      <c r="Q195">
        <v>1</v>
      </c>
      <c r="W195">
        <v>0</v>
      </c>
      <c r="X195">
        <v>315863809</v>
      </c>
      <c r="Y195">
        <v>3.8</v>
      </c>
      <c r="AA195">
        <v>0</v>
      </c>
      <c r="AB195">
        <v>470.72</v>
      </c>
      <c r="AC195">
        <v>274.54000000000002</v>
      </c>
      <c r="AD195">
        <v>0</v>
      </c>
      <c r="AE195">
        <v>0</v>
      </c>
      <c r="AF195">
        <v>46.56</v>
      </c>
      <c r="AG195">
        <v>10.06</v>
      </c>
      <c r="AH195">
        <v>0</v>
      </c>
      <c r="AI195">
        <v>1</v>
      </c>
      <c r="AJ195">
        <v>10.11</v>
      </c>
      <c r="AK195">
        <v>27.29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</v>
      </c>
      <c r="AT195">
        <v>3.04</v>
      </c>
      <c r="AU195" t="s">
        <v>33</v>
      </c>
      <c r="AV195">
        <v>0</v>
      </c>
      <c r="AW195">
        <v>2</v>
      </c>
      <c r="AX195">
        <v>42250722</v>
      </c>
      <c r="AY195">
        <v>1</v>
      </c>
      <c r="AZ195">
        <v>0</v>
      </c>
      <c r="BA195">
        <v>175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Y195*Source!I125</f>
        <v>0.55381199999999997</v>
      </c>
      <c r="CY195">
        <f>AB195</f>
        <v>470.72</v>
      </c>
      <c r="CZ195">
        <f>AF195</f>
        <v>46.56</v>
      </c>
      <c r="DA195">
        <f>AJ195</f>
        <v>10.11</v>
      </c>
      <c r="DB195">
        <f>ROUND((ROUND(AT195*CZ195,2)*1.25),6)</f>
        <v>176.92500000000001</v>
      </c>
      <c r="DC195">
        <f>ROUND((ROUND(AT195*AG195,2)*1.25),6)</f>
        <v>38.225000000000001</v>
      </c>
    </row>
    <row r="196" spans="1:107" x14ac:dyDescent="0.2">
      <c r="A196">
        <f>ROW(Source!A125)</f>
        <v>125</v>
      </c>
      <c r="B196">
        <v>42244862</v>
      </c>
      <c r="C196">
        <v>42250715</v>
      </c>
      <c r="D196">
        <v>39028696</v>
      </c>
      <c r="E196">
        <v>1</v>
      </c>
      <c r="F196">
        <v>1</v>
      </c>
      <c r="G196">
        <v>1</v>
      </c>
      <c r="H196">
        <v>2</v>
      </c>
      <c r="I196" t="s">
        <v>513</v>
      </c>
      <c r="J196" t="s">
        <v>514</v>
      </c>
      <c r="K196" t="s">
        <v>515</v>
      </c>
      <c r="L196">
        <v>1368</v>
      </c>
      <c r="N196">
        <v>1011</v>
      </c>
      <c r="O196" t="s">
        <v>425</v>
      </c>
      <c r="P196" t="s">
        <v>425</v>
      </c>
      <c r="Q196">
        <v>1</v>
      </c>
      <c r="W196">
        <v>0</v>
      </c>
      <c r="X196">
        <v>-839973004</v>
      </c>
      <c r="Y196">
        <v>15.225</v>
      </c>
      <c r="AA196">
        <v>0</v>
      </c>
      <c r="AB196">
        <v>3.86</v>
      </c>
      <c r="AC196">
        <v>0</v>
      </c>
      <c r="AD196">
        <v>0</v>
      </c>
      <c r="AE196">
        <v>0</v>
      </c>
      <c r="AF196">
        <v>0.55000000000000004</v>
      </c>
      <c r="AG196">
        <v>0</v>
      </c>
      <c r="AH196">
        <v>0</v>
      </c>
      <c r="AI196">
        <v>1</v>
      </c>
      <c r="AJ196">
        <v>7.02</v>
      </c>
      <c r="AK196">
        <v>27.29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</v>
      </c>
      <c r="AT196">
        <v>12.18</v>
      </c>
      <c r="AU196" t="s">
        <v>33</v>
      </c>
      <c r="AV196">
        <v>0</v>
      </c>
      <c r="AW196">
        <v>2</v>
      </c>
      <c r="AX196">
        <v>42250723</v>
      </c>
      <c r="AY196">
        <v>1</v>
      </c>
      <c r="AZ196">
        <v>0</v>
      </c>
      <c r="BA196">
        <v>176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Y196*Source!I125</f>
        <v>2.2188915000000002</v>
      </c>
      <c r="CY196">
        <f>AB196</f>
        <v>3.86</v>
      </c>
      <c r="CZ196">
        <f>AF196</f>
        <v>0.55000000000000004</v>
      </c>
      <c r="DA196">
        <f>AJ196</f>
        <v>7.02</v>
      </c>
      <c r="DB196">
        <f>ROUND((ROUND(AT196*CZ196,2)*1.25),6)</f>
        <v>8.375</v>
      </c>
      <c r="DC196">
        <f>ROUND((ROUND(AT196*AG196,2)*1.25),6)</f>
        <v>0</v>
      </c>
    </row>
    <row r="197" spans="1:107" x14ac:dyDescent="0.2">
      <c r="A197">
        <f>ROW(Source!A126)</f>
        <v>126</v>
      </c>
      <c r="B197">
        <v>42244845</v>
      </c>
      <c r="C197">
        <v>42250715</v>
      </c>
      <c r="D197">
        <v>35540964</v>
      </c>
      <c r="E197">
        <v>1</v>
      </c>
      <c r="F197">
        <v>1</v>
      </c>
      <c r="G197">
        <v>1</v>
      </c>
      <c r="H197">
        <v>1</v>
      </c>
      <c r="I197" t="s">
        <v>432</v>
      </c>
      <c r="J197" t="s">
        <v>3</v>
      </c>
      <c r="K197" t="s">
        <v>433</v>
      </c>
      <c r="L197">
        <v>1369</v>
      </c>
      <c r="N197">
        <v>1013</v>
      </c>
      <c r="O197" t="s">
        <v>417</v>
      </c>
      <c r="P197" t="s">
        <v>417</v>
      </c>
      <c r="Q197">
        <v>1</v>
      </c>
      <c r="W197">
        <v>0</v>
      </c>
      <c r="X197">
        <v>-931037793</v>
      </c>
      <c r="Y197">
        <v>14.409499999999998</v>
      </c>
      <c r="AA197">
        <v>0</v>
      </c>
      <c r="AB197">
        <v>0</v>
      </c>
      <c r="AC197">
        <v>0</v>
      </c>
      <c r="AD197">
        <v>256.33</v>
      </c>
      <c r="AE197">
        <v>0</v>
      </c>
      <c r="AF197">
        <v>0</v>
      </c>
      <c r="AG197">
        <v>0</v>
      </c>
      <c r="AH197">
        <v>256.33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3</v>
      </c>
      <c r="AT197">
        <v>12.53</v>
      </c>
      <c r="AU197" t="s">
        <v>34</v>
      </c>
      <c r="AV197">
        <v>1</v>
      </c>
      <c r="AW197">
        <v>2</v>
      </c>
      <c r="AX197">
        <v>42250720</v>
      </c>
      <c r="AY197">
        <v>1</v>
      </c>
      <c r="AZ197">
        <v>0</v>
      </c>
      <c r="BA197">
        <v>177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Y197*Source!I126</f>
        <v>2.1000405299999998</v>
      </c>
      <c r="CY197">
        <f>AD197</f>
        <v>256.33</v>
      </c>
      <c r="CZ197">
        <f>AH197</f>
        <v>256.33</v>
      </c>
      <c r="DA197">
        <f>AL197</f>
        <v>1</v>
      </c>
      <c r="DB197">
        <f>ROUND((ROUND(AT197*CZ197,2)*1.15),6)</f>
        <v>3693.5814999999998</v>
      </c>
      <c r="DC197">
        <f>ROUND((ROUND(AT197*AG197,2)*1.15),6)</f>
        <v>0</v>
      </c>
    </row>
    <row r="198" spans="1:107" x14ac:dyDescent="0.2">
      <c r="A198">
        <f>ROW(Source!A126)</f>
        <v>126</v>
      </c>
      <c r="B198">
        <v>42244845</v>
      </c>
      <c r="C198">
        <v>42250715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23</v>
      </c>
      <c r="J198" t="s">
        <v>3</v>
      </c>
      <c r="K198" t="s">
        <v>420</v>
      </c>
      <c r="L198">
        <v>608254</v>
      </c>
      <c r="N198">
        <v>1013</v>
      </c>
      <c r="O198" t="s">
        <v>421</v>
      </c>
      <c r="P198" t="s">
        <v>421</v>
      </c>
      <c r="Q198">
        <v>1</v>
      </c>
      <c r="W198">
        <v>0</v>
      </c>
      <c r="X198">
        <v>-185737400</v>
      </c>
      <c r="Y198">
        <v>3.8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3</v>
      </c>
      <c r="AT198">
        <v>3.04</v>
      </c>
      <c r="AU198" t="s">
        <v>33</v>
      </c>
      <c r="AV198">
        <v>2</v>
      </c>
      <c r="AW198">
        <v>2</v>
      </c>
      <c r="AX198">
        <v>42250721</v>
      </c>
      <c r="AY198">
        <v>1</v>
      </c>
      <c r="AZ198">
        <v>0</v>
      </c>
      <c r="BA198">
        <v>178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Y198*Source!I126</f>
        <v>0.55381199999999997</v>
      </c>
      <c r="CY198">
        <f>AD198</f>
        <v>0</v>
      </c>
      <c r="CZ198">
        <f>AH198</f>
        <v>0</v>
      </c>
      <c r="DA198">
        <f>AL198</f>
        <v>1</v>
      </c>
      <c r="DB198">
        <f>ROUND((ROUND(AT198*CZ198,2)*1.25),6)</f>
        <v>0</v>
      </c>
      <c r="DC198">
        <f>ROUND((ROUND(AT198*AG198,2)*1.25),6)</f>
        <v>0</v>
      </c>
    </row>
    <row r="199" spans="1:107" x14ac:dyDescent="0.2">
      <c r="A199">
        <f>ROW(Source!A126)</f>
        <v>126</v>
      </c>
      <c r="B199">
        <v>42244845</v>
      </c>
      <c r="C199">
        <v>42250715</v>
      </c>
      <c r="D199">
        <v>39026775</v>
      </c>
      <c r="E199">
        <v>1</v>
      </c>
      <c r="F199">
        <v>1</v>
      </c>
      <c r="G199">
        <v>1</v>
      </c>
      <c r="H199">
        <v>2</v>
      </c>
      <c r="I199" t="s">
        <v>494</v>
      </c>
      <c r="J199" t="s">
        <v>495</v>
      </c>
      <c r="K199" t="s">
        <v>496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W199">
        <v>0</v>
      </c>
      <c r="X199">
        <v>315863809</v>
      </c>
      <c r="Y199">
        <v>3.8</v>
      </c>
      <c r="AA199">
        <v>0</v>
      </c>
      <c r="AB199">
        <v>504.71</v>
      </c>
      <c r="AC199">
        <v>302.3</v>
      </c>
      <c r="AD199">
        <v>0</v>
      </c>
      <c r="AE199">
        <v>0</v>
      </c>
      <c r="AF199">
        <v>46.56</v>
      </c>
      <c r="AG199">
        <v>10.06</v>
      </c>
      <c r="AH199">
        <v>0</v>
      </c>
      <c r="AI199">
        <v>1</v>
      </c>
      <c r="AJ199">
        <v>10.84</v>
      </c>
      <c r="AK199">
        <v>30.05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3</v>
      </c>
      <c r="AT199">
        <v>3.04</v>
      </c>
      <c r="AU199" t="s">
        <v>33</v>
      </c>
      <c r="AV199">
        <v>0</v>
      </c>
      <c r="AW199">
        <v>2</v>
      </c>
      <c r="AX199">
        <v>42250722</v>
      </c>
      <c r="AY199">
        <v>1</v>
      </c>
      <c r="AZ199">
        <v>0</v>
      </c>
      <c r="BA199">
        <v>179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Y199*Source!I126</f>
        <v>0.55381199999999997</v>
      </c>
      <c r="CY199">
        <f>AB199</f>
        <v>504.71</v>
      </c>
      <c r="CZ199">
        <f>AF199</f>
        <v>46.56</v>
      </c>
      <c r="DA199">
        <f>AJ199</f>
        <v>10.84</v>
      </c>
      <c r="DB199">
        <f>ROUND((ROUND(AT199*CZ199,2)*1.25),6)</f>
        <v>176.92500000000001</v>
      </c>
      <c r="DC199">
        <f>ROUND((ROUND(AT199*AG199,2)*1.25),6)</f>
        <v>38.225000000000001</v>
      </c>
    </row>
    <row r="200" spans="1:107" x14ac:dyDescent="0.2">
      <c r="A200">
        <f>ROW(Source!A126)</f>
        <v>126</v>
      </c>
      <c r="B200">
        <v>42244845</v>
      </c>
      <c r="C200">
        <v>42250715</v>
      </c>
      <c r="D200">
        <v>39028696</v>
      </c>
      <c r="E200">
        <v>1</v>
      </c>
      <c r="F200">
        <v>1</v>
      </c>
      <c r="G200">
        <v>1</v>
      </c>
      <c r="H200">
        <v>2</v>
      </c>
      <c r="I200" t="s">
        <v>513</v>
      </c>
      <c r="J200" t="s">
        <v>514</v>
      </c>
      <c r="K200" t="s">
        <v>515</v>
      </c>
      <c r="L200">
        <v>1368</v>
      </c>
      <c r="N200">
        <v>1011</v>
      </c>
      <c r="O200" t="s">
        <v>425</v>
      </c>
      <c r="P200" t="s">
        <v>425</v>
      </c>
      <c r="Q200">
        <v>1</v>
      </c>
      <c r="W200">
        <v>0</v>
      </c>
      <c r="X200">
        <v>-839973004</v>
      </c>
      <c r="Y200">
        <v>15.225</v>
      </c>
      <c r="AA200">
        <v>0</v>
      </c>
      <c r="AB200">
        <v>3.86</v>
      </c>
      <c r="AC200">
        <v>0</v>
      </c>
      <c r="AD200">
        <v>0</v>
      </c>
      <c r="AE200">
        <v>0</v>
      </c>
      <c r="AF200">
        <v>0.55000000000000004</v>
      </c>
      <c r="AG200">
        <v>0</v>
      </c>
      <c r="AH200">
        <v>0</v>
      </c>
      <c r="AI200">
        <v>1</v>
      </c>
      <c r="AJ200">
        <v>7.02</v>
      </c>
      <c r="AK200">
        <v>30.05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12.18</v>
      </c>
      <c r="AU200" t="s">
        <v>33</v>
      </c>
      <c r="AV200">
        <v>0</v>
      </c>
      <c r="AW200">
        <v>2</v>
      </c>
      <c r="AX200">
        <v>42250723</v>
      </c>
      <c r="AY200">
        <v>1</v>
      </c>
      <c r="AZ200">
        <v>0</v>
      </c>
      <c r="BA200">
        <v>180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Y200*Source!I126</f>
        <v>2.2188915000000002</v>
      </c>
      <c r="CY200">
        <f>AB200</f>
        <v>3.86</v>
      </c>
      <c r="CZ200">
        <f>AF200</f>
        <v>0.55000000000000004</v>
      </c>
      <c r="DA200">
        <f>AJ200</f>
        <v>7.02</v>
      </c>
      <c r="DB200">
        <f>ROUND((ROUND(AT200*CZ200,2)*1.25),6)</f>
        <v>8.375</v>
      </c>
      <c r="DC200">
        <f>ROUND((ROUND(AT200*AG200,2)*1.25),6)</f>
        <v>0</v>
      </c>
    </row>
    <row r="201" spans="1:107" x14ac:dyDescent="0.2">
      <c r="A201">
        <f>ROW(Source!A127)</f>
        <v>127</v>
      </c>
      <c r="B201">
        <v>42244862</v>
      </c>
      <c r="C201">
        <v>42250724</v>
      </c>
      <c r="D201">
        <v>35545602</v>
      </c>
      <c r="E201">
        <v>1</v>
      </c>
      <c r="F201">
        <v>1</v>
      </c>
      <c r="G201">
        <v>1</v>
      </c>
      <c r="H201">
        <v>1</v>
      </c>
      <c r="I201" t="s">
        <v>478</v>
      </c>
      <c r="J201" t="s">
        <v>3</v>
      </c>
      <c r="K201" t="s">
        <v>479</v>
      </c>
      <c r="L201">
        <v>1369</v>
      </c>
      <c r="N201">
        <v>1013</v>
      </c>
      <c r="O201" t="s">
        <v>417</v>
      </c>
      <c r="P201" t="s">
        <v>417</v>
      </c>
      <c r="Q201">
        <v>1</v>
      </c>
      <c r="W201">
        <v>0</v>
      </c>
      <c r="X201">
        <v>922534627</v>
      </c>
      <c r="Y201">
        <v>35.362499999999997</v>
      </c>
      <c r="AA201">
        <v>0</v>
      </c>
      <c r="AB201">
        <v>0</v>
      </c>
      <c r="AC201">
        <v>0</v>
      </c>
      <c r="AD201">
        <v>208.14</v>
      </c>
      <c r="AE201">
        <v>0</v>
      </c>
      <c r="AF201">
        <v>0</v>
      </c>
      <c r="AG201">
        <v>0</v>
      </c>
      <c r="AH201">
        <v>208.14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3</v>
      </c>
      <c r="AT201">
        <v>30.75</v>
      </c>
      <c r="AU201" t="s">
        <v>34</v>
      </c>
      <c r="AV201">
        <v>1</v>
      </c>
      <c r="AW201">
        <v>2</v>
      </c>
      <c r="AX201">
        <v>42250732</v>
      </c>
      <c r="AY201">
        <v>1</v>
      </c>
      <c r="AZ201">
        <v>0</v>
      </c>
      <c r="BA201">
        <v>181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Y201*Source!I127</f>
        <v>0</v>
      </c>
      <c r="CY201">
        <f>AD201</f>
        <v>208.14</v>
      </c>
      <c r="CZ201">
        <f>AH201</f>
        <v>208.14</v>
      </c>
      <c r="DA201">
        <f>AL201</f>
        <v>1</v>
      </c>
      <c r="DB201">
        <f>ROUND((ROUND(AT201*CZ201,2)*1.15),6)</f>
        <v>7360.3564999999999</v>
      </c>
      <c r="DC201">
        <f>ROUND((ROUND(AT201*AG201,2)*1.15),6)</f>
        <v>0</v>
      </c>
    </row>
    <row r="202" spans="1:107" x14ac:dyDescent="0.2">
      <c r="A202">
        <f>ROW(Source!A127)</f>
        <v>127</v>
      </c>
      <c r="B202">
        <v>42244862</v>
      </c>
      <c r="C202">
        <v>42250724</v>
      </c>
      <c r="D202">
        <v>121548</v>
      </c>
      <c r="E202">
        <v>1</v>
      </c>
      <c r="F202">
        <v>1</v>
      </c>
      <c r="G202">
        <v>1</v>
      </c>
      <c r="H202">
        <v>1</v>
      </c>
      <c r="I202" t="s">
        <v>23</v>
      </c>
      <c r="J202" t="s">
        <v>3</v>
      </c>
      <c r="K202" t="s">
        <v>420</v>
      </c>
      <c r="L202">
        <v>608254</v>
      </c>
      <c r="N202">
        <v>1013</v>
      </c>
      <c r="O202" t="s">
        <v>421</v>
      </c>
      <c r="P202" t="s">
        <v>421</v>
      </c>
      <c r="Q202">
        <v>1</v>
      </c>
      <c r="W202">
        <v>0</v>
      </c>
      <c r="X202">
        <v>-185737400</v>
      </c>
      <c r="Y202">
        <v>5.5125000000000002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3</v>
      </c>
      <c r="AT202">
        <v>4.41</v>
      </c>
      <c r="AU202" t="s">
        <v>33</v>
      </c>
      <c r="AV202">
        <v>2</v>
      </c>
      <c r="AW202">
        <v>2</v>
      </c>
      <c r="AX202">
        <v>42250733</v>
      </c>
      <c r="AY202">
        <v>1</v>
      </c>
      <c r="AZ202">
        <v>0</v>
      </c>
      <c r="BA202">
        <v>182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Y202*Source!I127</f>
        <v>0</v>
      </c>
      <c r="CY202">
        <f>AD202</f>
        <v>0</v>
      </c>
      <c r="CZ202">
        <f>AH202</f>
        <v>0</v>
      </c>
      <c r="DA202">
        <f>AL202</f>
        <v>1</v>
      </c>
      <c r="DB202">
        <f>ROUND((ROUND(AT202*CZ202,2)*1.25),6)</f>
        <v>0</v>
      </c>
      <c r="DC202">
        <f>ROUND((ROUND(AT202*AG202,2)*1.25),6)</f>
        <v>0</v>
      </c>
    </row>
    <row r="203" spans="1:107" x14ac:dyDescent="0.2">
      <c r="A203">
        <f>ROW(Source!A127)</f>
        <v>127</v>
      </c>
      <c r="B203">
        <v>42244862</v>
      </c>
      <c r="C203">
        <v>42250724</v>
      </c>
      <c r="D203">
        <v>39026936</v>
      </c>
      <c r="E203">
        <v>1</v>
      </c>
      <c r="F203">
        <v>1</v>
      </c>
      <c r="G203">
        <v>1</v>
      </c>
      <c r="H203">
        <v>2</v>
      </c>
      <c r="I203" t="s">
        <v>426</v>
      </c>
      <c r="J203" t="s">
        <v>427</v>
      </c>
      <c r="K203" t="s">
        <v>428</v>
      </c>
      <c r="L203">
        <v>1368</v>
      </c>
      <c r="N203">
        <v>1011</v>
      </c>
      <c r="O203" t="s">
        <v>425</v>
      </c>
      <c r="P203" t="s">
        <v>425</v>
      </c>
      <c r="Q203">
        <v>1</v>
      </c>
      <c r="W203">
        <v>0</v>
      </c>
      <c r="X203">
        <v>-229935220</v>
      </c>
      <c r="Y203">
        <v>3.4624999999999999</v>
      </c>
      <c r="AA203">
        <v>0</v>
      </c>
      <c r="AB203">
        <v>900.91</v>
      </c>
      <c r="AC203">
        <v>368.42</v>
      </c>
      <c r="AD203">
        <v>0</v>
      </c>
      <c r="AE203">
        <v>0</v>
      </c>
      <c r="AF203">
        <v>80.010000000000005</v>
      </c>
      <c r="AG203">
        <v>13.5</v>
      </c>
      <c r="AH203">
        <v>0</v>
      </c>
      <c r="AI203">
        <v>1</v>
      </c>
      <c r="AJ203">
        <v>11.26</v>
      </c>
      <c r="AK203">
        <v>27.29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2.77</v>
      </c>
      <c r="AU203" t="s">
        <v>33</v>
      </c>
      <c r="AV203">
        <v>0</v>
      </c>
      <c r="AW203">
        <v>2</v>
      </c>
      <c r="AX203">
        <v>42250734</v>
      </c>
      <c r="AY203">
        <v>1</v>
      </c>
      <c r="AZ203">
        <v>0</v>
      </c>
      <c r="BA203">
        <v>183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Y203*Source!I127</f>
        <v>0</v>
      </c>
      <c r="CY203">
        <f>AB203</f>
        <v>900.91</v>
      </c>
      <c r="CZ203">
        <f>AF203</f>
        <v>80.010000000000005</v>
      </c>
      <c r="DA203">
        <f>AJ203</f>
        <v>11.26</v>
      </c>
      <c r="DB203">
        <f>ROUND((ROUND(AT203*CZ203,2)*1.25),6)</f>
        <v>277.03750000000002</v>
      </c>
      <c r="DC203">
        <f>ROUND((ROUND(AT203*AG203,2)*1.25),6)</f>
        <v>46.75</v>
      </c>
    </row>
    <row r="204" spans="1:107" x14ac:dyDescent="0.2">
      <c r="A204">
        <f>ROW(Source!A127)</f>
        <v>127</v>
      </c>
      <c r="B204">
        <v>42244862</v>
      </c>
      <c r="C204">
        <v>42250724</v>
      </c>
      <c r="D204">
        <v>39027300</v>
      </c>
      <c r="E204">
        <v>1</v>
      </c>
      <c r="F204">
        <v>1</v>
      </c>
      <c r="G204">
        <v>1</v>
      </c>
      <c r="H204">
        <v>2</v>
      </c>
      <c r="I204" t="s">
        <v>516</v>
      </c>
      <c r="J204" t="s">
        <v>517</v>
      </c>
      <c r="K204" t="s">
        <v>518</v>
      </c>
      <c r="L204">
        <v>1368</v>
      </c>
      <c r="N204">
        <v>1011</v>
      </c>
      <c r="O204" t="s">
        <v>425</v>
      </c>
      <c r="P204" t="s">
        <v>425</v>
      </c>
      <c r="Q204">
        <v>1</v>
      </c>
      <c r="W204">
        <v>0</v>
      </c>
      <c r="X204">
        <v>536671872</v>
      </c>
      <c r="Y204">
        <v>2.0499999999999998</v>
      </c>
      <c r="AA204">
        <v>0</v>
      </c>
      <c r="AB204">
        <v>1161.46</v>
      </c>
      <c r="AC204">
        <v>392.98</v>
      </c>
      <c r="AD204">
        <v>0</v>
      </c>
      <c r="AE204">
        <v>0</v>
      </c>
      <c r="AF204">
        <v>156.32</v>
      </c>
      <c r="AG204">
        <v>14.4</v>
      </c>
      <c r="AH204">
        <v>0</v>
      </c>
      <c r="AI204">
        <v>1</v>
      </c>
      <c r="AJ204">
        <v>7.43</v>
      </c>
      <c r="AK204">
        <v>27.29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S204" t="s">
        <v>3</v>
      </c>
      <c r="AT204">
        <v>1.64</v>
      </c>
      <c r="AU204" t="s">
        <v>33</v>
      </c>
      <c r="AV204">
        <v>0</v>
      </c>
      <c r="AW204">
        <v>2</v>
      </c>
      <c r="AX204">
        <v>42250735</v>
      </c>
      <c r="AY204">
        <v>1</v>
      </c>
      <c r="AZ204">
        <v>0</v>
      </c>
      <c r="BA204">
        <v>184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Y204*Source!I127</f>
        <v>0</v>
      </c>
      <c r="CY204">
        <f>AB204</f>
        <v>1161.46</v>
      </c>
      <c r="CZ204">
        <f>AF204</f>
        <v>156.32</v>
      </c>
      <c r="DA204">
        <f>AJ204</f>
        <v>7.43</v>
      </c>
      <c r="DB204">
        <f>ROUND((ROUND(AT204*CZ204,2)*1.25),6)</f>
        <v>320.45</v>
      </c>
      <c r="DC204">
        <f>ROUND((ROUND(AT204*AG204,2)*1.25),6)</f>
        <v>29.524999999999999</v>
      </c>
    </row>
    <row r="205" spans="1:107" x14ac:dyDescent="0.2">
      <c r="A205">
        <f>ROW(Source!A127)</f>
        <v>127</v>
      </c>
      <c r="B205">
        <v>42244862</v>
      </c>
      <c r="C205">
        <v>42250724</v>
      </c>
      <c r="D205">
        <v>39029121</v>
      </c>
      <c r="E205">
        <v>1</v>
      </c>
      <c r="F205">
        <v>1</v>
      </c>
      <c r="G205">
        <v>1</v>
      </c>
      <c r="H205">
        <v>2</v>
      </c>
      <c r="I205" t="s">
        <v>453</v>
      </c>
      <c r="J205" t="s">
        <v>454</v>
      </c>
      <c r="K205" t="s">
        <v>455</v>
      </c>
      <c r="L205">
        <v>1368</v>
      </c>
      <c r="N205">
        <v>1011</v>
      </c>
      <c r="O205" t="s">
        <v>425</v>
      </c>
      <c r="P205" t="s">
        <v>425</v>
      </c>
      <c r="Q205">
        <v>1</v>
      </c>
      <c r="W205">
        <v>0</v>
      </c>
      <c r="X205">
        <v>1230759911</v>
      </c>
      <c r="Y205">
        <v>0.375</v>
      </c>
      <c r="AA205">
        <v>0</v>
      </c>
      <c r="AB205">
        <v>842.06</v>
      </c>
      <c r="AC205">
        <v>316.56</v>
      </c>
      <c r="AD205">
        <v>0</v>
      </c>
      <c r="AE205">
        <v>0</v>
      </c>
      <c r="AF205">
        <v>87.17</v>
      </c>
      <c r="AG205">
        <v>11.6</v>
      </c>
      <c r="AH205">
        <v>0</v>
      </c>
      <c r="AI205">
        <v>1</v>
      </c>
      <c r="AJ205">
        <v>9.66</v>
      </c>
      <c r="AK205">
        <v>27.29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0.3</v>
      </c>
      <c r="AU205" t="s">
        <v>33</v>
      </c>
      <c r="AV205">
        <v>0</v>
      </c>
      <c r="AW205">
        <v>2</v>
      </c>
      <c r="AX205">
        <v>42250736</v>
      </c>
      <c r="AY205">
        <v>1</v>
      </c>
      <c r="AZ205">
        <v>0</v>
      </c>
      <c r="BA205">
        <v>185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Y205*Source!I127</f>
        <v>0</v>
      </c>
      <c r="CY205">
        <f>AB205</f>
        <v>842.06</v>
      </c>
      <c r="CZ205">
        <f>AF205</f>
        <v>87.17</v>
      </c>
      <c r="DA205">
        <f>AJ205</f>
        <v>9.66</v>
      </c>
      <c r="DB205">
        <f>ROUND((ROUND(AT205*CZ205,2)*1.25),6)</f>
        <v>32.6875</v>
      </c>
      <c r="DC205">
        <f>ROUND((ROUND(AT205*AG205,2)*1.25),6)</f>
        <v>4.3499999999999996</v>
      </c>
    </row>
    <row r="206" spans="1:107" x14ac:dyDescent="0.2">
      <c r="A206">
        <f>ROW(Source!A127)</f>
        <v>127</v>
      </c>
      <c r="B206">
        <v>42244862</v>
      </c>
      <c r="C206">
        <v>42250724</v>
      </c>
      <c r="D206">
        <v>38961967</v>
      </c>
      <c r="E206">
        <v>1</v>
      </c>
      <c r="F206">
        <v>1</v>
      </c>
      <c r="G206">
        <v>1</v>
      </c>
      <c r="H206">
        <v>3</v>
      </c>
      <c r="I206" t="s">
        <v>519</v>
      </c>
      <c r="J206" t="s">
        <v>520</v>
      </c>
      <c r="K206" t="s">
        <v>521</v>
      </c>
      <c r="L206">
        <v>1348</v>
      </c>
      <c r="N206">
        <v>1009</v>
      </c>
      <c r="O206" t="s">
        <v>49</v>
      </c>
      <c r="P206" t="s">
        <v>49</v>
      </c>
      <c r="Q206">
        <v>1000</v>
      </c>
      <c r="W206">
        <v>0</v>
      </c>
      <c r="X206">
        <v>1645202039</v>
      </c>
      <c r="Y206">
        <v>1.2999999999999999E-4</v>
      </c>
      <c r="AA206">
        <v>27908.74</v>
      </c>
      <c r="AB206">
        <v>0</v>
      </c>
      <c r="AC206">
        <v>0</v>
      </c>
      <c r="AD206">
        <v>0</v>
      </c>
      <c r="AE206">
        <v>5989</v>
      </c>
      <c r="AF206">
        <v>0</v>
      </c>
      <c r="AG206">
        <v>0</v>
      </c>
      <c r="AH206">
        <v>0</v>
      </c>
      <c r="AI206">
        <v>4.66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1.2999999999999999E-4</v>
      </c>
      <c r="AU206" t="s">
        <v>3</v>
      </c>
      <c r="AV206">
        <v>0</v>
      </c>
      <c r="AW206">
        <v>2</v>
      </c>
      <c r="AX206">
        <v>42250737</v>
      </c>
      <c r="AY206">
        <v>1</v>
      </c>
      <c r="AZ206">
        <v>0</v>
      </c>
      <c r="BA206">
        <v>186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Y206*Source!I127</f>
        <v>0</v>
      </c>
      <c r="CY206">
        <f>AA206</f>
        <v>27908.74</v>
      </c>
      <c r="CZ206">
        <f>AE206</f>
        <v>5989</v>
      </c>
      <c r="DA206">
        <f>AI206</f>
        <v>4.66</v>
      </c>
      <c r="DB206">
        <f>ROUND(ROUND(AT206*CZ206,2),6)</f>
        <v>0.78</v>
      </c>
      <c r="DC206">
        <f>ROUND(ROUND(AT206*AG206,2),6)</f>
        <v>0</v>
      </c>
    </row>
    <row r="207" spans="1:107" x14ac:dyDescent="0.2">
      <c r="A207">
        <f>ROW(Source!A127)</f>
        <v>127</v>
      </c>
      <c r="B207">
        <v>42244862</v>
      </c>
      <c r="C207">
        <v>42250724</v>
      </c>
      <c r="D207">
        <v>39553021</v>
      </c>
      <c r="E207">
        <v>1</v>
      </c>
      <c r="F207">
        <v>1</v>
      </c>
      <c r="G207">
        <v>1</v>
      </c>
      <c r="H207">
        <v>3</v>
      </c>
      <c r="I207" t="s">
        <v>220</v>
      </c>
      <c r="J207" t="s">
        <v>222</v>
      </c>
      <c r="K207" t="s">
        <v>221</v>
      </c>
      <c r="L207">
        <v>1327</v>
      </c>
      <c r="N207">
        <v>1005</v>
      </c>
      <c r="O207" t="s">
        <v>91</v>
      </c>
      <c r="P207" t="s">
        <v>91</v>
      </c>
      <c r="Q207">
        <v>1</v>
      </c>
      <c r="W207">
        <v>0</v>
      </c>
      <c r="X207">
        <v>-958368157</v>
      </c>
      <c r="Y207">
        <v>1000</v>
      </c>
      <c r="AA207">
        <v>47</v>
      </c>
      <c r="AB207">
        <v>0</v>
      </c>
      <c r="AC207">
        <v>0</v>
      </c>
      <c r="AD207">
        <v>0</v>
      </c>
      <c r="AE207">
        <v>47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1</v>
      </c>
      <c r="AO207">
        <v>0</v>
      </c>
      <c r="AP207">
        <v>0</v>
      </c>
      <c r="AQ207">
        <v>0</v>
      </c>
      <c r="AR207">
        <v>0</v>
      </c>
      <c r="AS207" t="s">
        <v>3</v>
      </c>
      <c r="AT207">
        <v>1000</v>
      </c>
      <c r="AU207" t="s">
        <v>3</v>
      </c>
      <c r="AV207">
        <v>0</v>
      </c>
      <c r="AW207">
        <v>1</v>
      </c>
      <c r="AX207">
        <v>-1</v>
      </c>
      <c r="AY207">
        <v>0</v>
      </c>
      <c r="AZ207">
        <v>0</v>
      </c>
      <c r="BA207" t="s">
        <v>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Y207*Source!I127</f>
        <v>0</v>
      </c>
      <c r="CY207">
        <f>AA207</f>
        <v>47</v>
      </c>
      <c r="CZ207">
        <f>AE207</f>
        <v>47</v>
      </c>
      <c r="DA207">
        <f>AI207</f>
        <v>1</v>
      </c>
      <c r="DB207">
        <f>ROUND(ROUND(AT207*CZ207,2),6)</f>
        <v>47000</v>
      </c>
      <c r="DC207">
        <f>ROUND(ROUND(AT207*AG207,2),6)</f>
        <v>0</v>
      </c>
    </row>
    <row r="208" spans="1:107" x14ac:dyDescent="0.2">
      <c r="A208">
        <f>ROW(Source!A128)</f>
        <v>128</v>
      </c>
      <c r="B208">
        <v>42244845</v>
      </c>
      <c r="C208">
        <v>42250724</v>
      </c>
      <c r="D208">
        <v>35545602</v>
      </c>
      <c r="E208">
        <v>1</v>
      </c>
      <c r="F208">
        <v>1</v>
      </c>
      <c r="G208">
        <v>1</v>
      </c>
      <c r="H208">
        <v>1</v>
      </c>
      <c r="I208" t="s">
        <v>478</v>
      </c>
      <c r="J208" t="s">
        <v>3</v>
      </c>
      <c r="K208" t="s">
        <v>479</v>
      </c>
      <c r="L208">
        <v>1369</v>
      </c>
      <c r="N208">
        <v>1013</v>
      </c>
      <c r="O208" t="s">
        <v>417</v>
      </c>
      <c r="P208" t="s">
        <v>417</v>
      </c>
      <c r="Q208">
        <v>1</v>
      </c>
      <c r="W208">
        <v>0</v>
      </c>
      <c r="X208">
        <v>922534627</v>
      </c>
      <c r="Y208">
        <v>35.362499999999997</v>
      </c>
      <c r="AA208">
        <v>0</v>
      </c>
      <c r="AB208">
        <v>0</v>
      </c>
      <c r="AC208">
        <v>0</v>
      </c>
      <c r="AD208">
        <v>238.6</v>
      </c>
      <c r="AE208">
        <v>0</v>
      </c>
      <c r="AF208">
        <v>0</v>
      </c>
      <c r="AG208">
        <v>0</v>
      </c>
      <c r="AH208">
        <v>238.6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30.75</v>
      </c>
      <c r="AU208" t="s">
        <v>34</v>
      </c>
      <c r="AV208">
        <v>1</v>
      </c>
      <c r="AW208">
        <v>2</v>
      </c>
      <c r="AX208">
        <v>42250732</v>
      </c>
      <c r="AY208">
        <v>1</v>
      </c>
      <c r="AZ208">
        <v>0</v>
      </c>
      <c r="BA208">
        <v>188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Y208*Source!I128</f>
        <v>0</v>
      </c>
      <c r="CY208">
        <f>AD208</f>
        <v>238.6</v>
      </c>
      <c r="CZ208">
        <f>AH208</f>
        <v>238.6</v>
      </c>
      <c r="DA208">
        <f>AL208</f>
        <v>1</v>
      </c>
      <c r="DB208">
        <f>ROUND((ROUND(AT208*CZ208,2)*1.15),6)</f>
        <v>8437.4925000000003</v>
      </c>
      <c r="DC208">
        <f>ROUND((ROUND(AT208*AG208,2)*1.15),6)</f>
        <v>0</v>
      </c>
    </row>
    <row r="209" spans="1:107" x14ac:dyDescent="0.2">
      <c r="A209">
        <f>ROW(Source!A128)</f>
        <v>128</v>
      </c>
      <c r="B209">
        <v>42244845</v>
      </c>
      <c r="C209">
        <v>42250724</v>
      </c>
      <c r="D209">
        <v>121548</v>
      </c>
      <c r="E209">
        <v>1</v>
      </c>
      <c r="F209">
        <v>1</v>
      </c>
      <c r="G209">
        <v>1</v>
      </c>
      <c r="H209">
        <v>1</v>
      </c>
      <c r="I209" t="s">
        <v>23</v>
      </c>
      <c r="J209" t="s">
        <v>3</v>
      </c>
      <c r="K209" t="s">
        <v>420</v>
      </c>
      <c r="L209">
        <v>608254</v>
      </c>
      <c r="N209">
        <v>1013</v>
      </c>
      <c r="O209" t="s">
        <v>421</v>
      </c>
      <c r="P209" t="s">
        <v>421</v>
      </c>
      <c r="Q209">
        <v>1</v>
      </c>
      <c r="W209">
        <v>0</v>
      </c>
      <c r="X209">
        <v>-185737400</v>
      </c>
      <c r="Y209">
        <v>5.5125000000000002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3</v>
      </c>
      <c r="AT209">
        <v>4.41</v>
      </c>
      <c r="AU209" t="s">
        <v>33</v>
      </c>
      <c r="AV209">
        <v>2</v>
      </c>
      <c r="AW209">
        <v>2</v>
      </c>
      <c r="AX209">
        <v>42250733</v>
      </c>
      <c r="AY209">
        <v>1</v>
      </c>
      <c r="AZ209">
        <v>0</v>
      </c>
      <c r="BA209">
        <v>189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Y209*Source!I128</f>
        <v>0</v>
      </c>
      <c r="CY209">
        <f>AD209</f>
        <v>0</v>
      </c>
      <c r="CZ209">
        <f>AH209</f>
        <v>0</v>
      </c>
      <c r="DA209">
        <f>AL209</f>
        <v>1</v>
      </c>
      <c r="DB209">
        <f>ROUND((ROUND(AT209*CZ209,2)*1.25),6)</f>
        <v>0</v>
      </c>
      <c r="DC209">
        <f>ROUND((ROUND(AT209*AG209,2)*1.25),6)</f>
        <v>0</v>
      </c>
    </row>
    <row r="210" spans="1:107" x14ac:dyDescent="0.2">
      <c r="A210">
        <f>ROW(Source!A128)</f>
        <v>128</v>
      </c>
      <c r="B210">
        <v>42244845</v>
      </c>
      <c r="C210">
        <v>42250724</v>
      </c>
      <c r="D210">
        <v>39026936</v>
      </c>
      <c r="E210">
        <v>1</v>
      </c>
      <c r="F210">
        <v>1</v>
      </c>
      <c r="G210">
        <v>1</v>
      </c>
      <c r="H210">
        <v>2</v>
      </c>
      <c r="I210" t="s">
        <v>426</v>
      </c>
      <c r="J210" t="s">
        <v>427</v>
      </c>
      <c r="K210" t="s">
        <v>428</v>
      </c>
      <c r="L210">
        <v>1368</v>
      </c>
      <c r="N210">
        <v>1011</v>
      </c>
      <c r="O210" t="s">
        <v>425</v>
      </c>
      <c r="P210" t="s">
        <v>425</v>
      </c>
      <c r="Q210">
        <v>1</v>
      </c>
      <c r="W210">
        <v>0</v>
      </c>
      <c r="X210">
        <v>-229935220</v>
      </c>
      <c r="Y210">
        <v>3.4624999999999999</v>
      </c>
      <c r="AA210">
        <v>0</v>
      </c>
      <c r="AB210">
        <v>956.12</v>
      </c>
      <c r="AC210">
        <v>405.68</v>
      </c>
      <c r="AD210">
        <v>0</v>
      </c>
      <c r="AE210">
        <v>0</v>
      </c>
      <c r="AF210">
        <v>80.010000000000005</v>
      </c>
      <c r="AG210">
        <v>13.5</v>
      </c>
      <c r="AH210">
        <v>0</v>
      </c>
      <c r="AI210">
        <v>1</v>
      </c>
      <c r="AJ210">
        <v>11.95</v>
      </c>
      <c r="AK210">
        <v>30.05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S210" t="s">
        <v>3</v>
      </c>
      <c r="AT210">
        <v>2.77</v>
      </c>
      <c r="AU210" t="s">
        <v>33</v>
      </c>
      <c r="AV210">
        <v>0</v>
      </c>
      <c r="AW210">
        <v>2</v>
      </c>
      <c r="AX210">
        <v>42250734</v>
      </c>
      <c r="AY210">
        <v>1</v>
      </c>
      <c r="AZ210">
        <v>0</v>
      </c>
      <c r="BA210">
        <v>190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Y210*Source!I128</f>
        <v>0</v>
      </c>
      <c r="CY210">
        <f>AB210</f>
        <v>956.12</v>
      </c>
      <c r="CZ210">
        <f>AF210</f>
        <v>80.010000000000005</v>
      </c>
      <c r="DA210">
        <f>AJ210</f>
        <v>11.95</v>
      </c>
      <c r="DB210">
        <f>ROUND((ROUND(AT210*CZ210,2)*1.25),6)</f>
        <v>277.03750000000002</v>
      </c>
      <c r="DC210">
        <f>ROUND((ROUND(AT210*AG210,2)*1.25),6)</f>
        <v>46.75</v>
      </c>
    </row>
    <row r="211" spans="1:107" x14ac:dyDescent="0.2">
      <c r="A211">
        <f>ROW(Source!A128)</f>
        <v>128</v>
      </c>
      <c r="B211">
        <v>42244845</v>
      </c>
      <c r="C211">
        <v>42250724</v>
      </c>
      <c r="D211">
        <v>39027300</v>
      </c>
      <c r="E211">
        <v>1</v>
      </c>
      <c r="F211">
        <v>1</v>
      </c>
      <c r="G211">
        <v>1</v>
      </c>
      <c r="H211">
        <v>2</v>
      </c>
      <c r="I211" t="s">
        <v>516</v>
      </c>
      <c r="J211" t="s">
        <v>517</v>
      </c>
      <c r="K211" t="s">
        <v>518</v>
      </c>
      <c r="L211">
        <v>1368</v>
      </c>
      <c r="N211">
        <v>1011</v>
      </c>
      <c r="O211" t="s">
        <v>425</v>
      </c>
      <c r="P211" t="s">
        <v>425</v>
      </c>
      <c r="Q211">
        <v>1</v>
      </c>
      <c r="W211">
        <v>0</v>
      </c>
      <c r="X211">
        <v>536671872</v>
      </c>
      <c r="Y211">
        <v>2.0499999999999998</v>
      </c>
      <c r="AA211">
        <v>0</v>
      </c>
      <c r="AB211">
        <v>1225.55</v>
      </c>
      <c r="AC211">
        <v>432.72</v>
      </c>
      <c r="AD211">
        <v>0</v>
      </c>
      <c r="AE211">
        <v>0</v>
      </c>
      <c r="AF211">
        <v>156.32</v>
      </c>
      <c r="AG211">
        <v>14.4</v>
      </c>
      <c r="AH211">
        <v>0</v>
      </c>
      <c r="AI211">
        <v>1</v>
      </c>
      <c r="AJ211">
        <v>7.84</v>
      </c>
      <c r="AK211">
        <v>30.05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3</v>
      </c>
      <c r="AT211">
        <v>1.64</v>
      </c>
      <c r="AU211" t="s">
        <v>33</v>
      </c>
      <c r="AV211">
        <v>0</v>
      </c>
      <c r="AW211">
        <v>2</v>
      </c>
      <c r="AX211">
        <v>42250735</v>
      </c>
      <c r="AY211">
        <v>1</v>
      </c>
      <c r="AZ211">
        <v>0</v>
      </c>
      <c r="BA211">
        <v>191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Y211*Source!I128</f>
        <v>0</v>
      </c>
      <c r="CY211">
        <f>AB211</f>
        <v>1225.55</v>
      </c>
      <c r="CZ211">
        <f>AF211</f>
        <v>156.32</v>
      </c>
      <c r="DA211">
        <f>AJ211</f>
        <v>7.84</v>
      </c>
      <c r="DB211">
        <f>ROUND((ROUND(AT211*CZ211,2)*1.25),6)</f>
        <v>320.45</v>
      </c>
      <c r="DC211">
        <f>ROUND((ROUND(AT211*AG211,2)*1.25),6)</f>
        <v>29.524999999999999</v>
      </c>
    </row>
    <row r="212" spans="1:107" x14ac:dyDescent="0.2">
      <c r="A212">
        <f>ROW(Source!A128)</f>
        <v>128</v>
      </c>
      <c r="B212">
        <v>42244845</v>
      </c>
      <c r="C212">
        <v>42250724</v>
      </c>
      <c r="D212">
        <v>39029121</v>
      </c>
      <c r="E212">
        <v>1</v>
      </c>
      <c r="F212">
        <v>1</v>
      </c>
      <c r="G212">
        <v>1</v>
      </c>
      <c r="H212">
        <v>2</v>
      </c>
      <c r="I212" t="s">
        <v>453</v>
      </c>
      <c r="J212" t="s">
        <v>454</v>
      </c>
      <c r="K212" t="s">
        <v>455</v>
      </c>
      <c r="L212">
        <v>1368</v>
      </c>
      <c r="N212">
        <v>1011</v>
      </c>
      <c r="O212" t="s">
        <v>425</v>
      </c>
      <c r="P212" t="s">
        <v>425</v>
      </c>
      <c r="Q212">
        <v>1</v>
      </c>
      <c r="W212">
        <v>0</v>
      </c>
      <c r="X212">
        <v>1230759911</v>
      </c>
      <c r="Y212">
        <v>0.375</v>
      </c>
      <c r="AA212">
        <v>0</v>
      </c>
      <c r="AB212">
        <v>887.39</v>
      </c>
      <c r="AC212">
        <v>348.58</v>
      </c>
      <c r="AD212">
        <v>0</v>
      </c>
      <c r="AE212">
        <v>0</v>
      </c>
      <c r="AF212">
        <v>87.17</v>
      </c>
      <c r="AG212">
        <v>11.6</v>
      </c>
      <c r="AH212">
        <v>0</v>
      </c>
      <c r="AI212">
        <v>1</v>
      </c>
      <c r="AJ212">
        <v>10.18</v>
      </c>
      <c r="AK212">
        <v>30.05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3</v>
      </c>
      <c r="AT212">
        <v>0.3</v>
      </c>
      <c r="AU212" t="s">
        <v>33</v>
      </c>
      <c r="AV212">
        <v>0</v>
      </c>
      <c r="AW212">
        <v>2</v>
      </c>
      <c r="AX212">
        <v>42250736</v>
      </c>
      <c r="AY212">
        <v>1</v>
      </c>
      <c r="AZ212">
        <v>0</v>
      </c>
      <c r="BA212">
        <v>192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Y212*Source!I128</f>
        <v>0</v>
      </c>
      <c r="CY212">
        <f>AB212</f>
        <v>887.39</v>
      </c>
      <c r="CZ212">
        <f>AF212</f>
        <v>87.17</v>
      </c>
      <c r="DA212">
        <f>AJ212</f>
        <v>10.18</v>
      </c>
      <c r="DB212">
        <f>ROUND((ROUND(AT212*CZ212,2)*1.25),6)</f>
        <v>32.6875</v>
      </c>
      <c r="DC212">
        <f>ROUND((ROUND(AT212*AG212,2)*1.25),6)</f>
        <v>4.3499999999999996</v>
      </c>
    </row>
    <row r="213" spans="1:107" x14ac:dyDescent="0.2">
      <c r="A213">
        <f>ROW(Source!A128)</f>
        <v>128</v>
      </c>
      <c r="B213">
        <v>42244845</v>
      </c>
      <c r="C213">
        <v>42250724</v>
      </c>
      <c r="D213">
        <v>38961967</v>
      </c>
      <c r="E213">
        <v>1</v>
      </c>
      <c r="F213">
        <v>1</v>
      </c>
      <c r="G213">
        <v>1</v>
      </c>
      <c r="H213">
        <v>3</v>
      </c>
      <c r="I213" t="s">
        <v>519</v>
      </c>
      <c r="J213" t="s">
        <v>520</v>
      </c>
      <c r="K213" t="s">
        <v>521</v>
      </c>
      <c r="L213">
        <v>1348</v>
      </c>
      <c r="N213">
        <v>1009</v>
      </c>
      <c r="O213" t="s">
        <v>49</v>
      </c>
      <c r="P213" t="s">
        <v>49</v>
      </c>
      <c r="Q213">
        <v>1000</v>
      </c>
      <c r="W213">
        <v>0</v>
      </c>
      <c r="X213">
        <v>1645202039</v>
      </c>
      <c r="Y213">
        <v>1.2999999999999999E-4</v>
      </c>
      <c r="AA213">
        <v>27908.74</v>
      </c>
      <c r="AB213">
        <v>0</v>
      </c>
      <c r="AC213">
        <v>0</v>
      </c>
      <c r="AD213">
        <v>0</v>
      </c>
      <c r="AE213">
        <v>5989</v>
      </c>
      <c r="AF213">
        <v>0</v>
      </c>
      <c r="AG213">
        <v>0</v>
      </c>
      <c r="AH213">
        <v>0</v>
      </c>
      <c r="AI213">
        <v>4.66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1.2999999999999999E-4</v>
      </c>
      <c r="AU213" t="s">
        <v>3</v>
      </c>
      <c r="AV213">
        <v>0</v>
      </c>
      <c r="AW213">
        <v>2</v>
      </c>
      <c r="AX213">
        <v>42250737</v>
      </c>
      <c r="AY213">
        <v>1</v>
      </c>
      <c r="AZ213">
        <v>0</v>
      </c>
      <c r="BA213">
        <v>193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Y213*Source!I128</f>
        <v>0</v>
      </c>
      <c r="CY213">
        <f>AA213</f>
        <v>27908.74</v>
      </c>
      <c r="CZ213">
        <f>AE213</f>
        <v>5989</v>
      </c>
      <c r="DA213">
        <f>AI213</f>
        <v>4.66</v>
      </c>
      <c r="DB213">
        <f>ROUND(ROUND(AT213*CZ213,2),6)</f>
        <v>0.78</v>
      </c>
      <c r="DC213">
        <f>ROUND(ROUND(AT213*AG213,2),6)</f>
        <v>0</v>
      </c>
    </row>
    <row r="214" spans="1:107" x14ac:dyDescent="0.2">
      <c r="A214">
        <f>ROW(Source!A128)</f>
        <v>128</v>
      </c>
      <c r="B214">
        <v>42244845</v>
      </c>
      <c r="C214">
        <v>42250724</v>
      </c>
      <c r="D214">
        <v>39553021</v>
      </c>
      <c r="E214">
        <v>1</v>
      </c>
      <c r="F214">
        <v>1</v>
      </c>
      <c r="G214">
        <v>1</v>
      </c>
      <c r="H214">
        <v>3</v>
      </c>
      <c r="I214" t="s">
        <v>220</v>
      </c>
      <c r="J214" t="s">
        <v>222</v>
      </c>
      <c r="K214" t="s">
        <v>221</v>
      </c>
      <c r="L214">
        <v>1327</v>
      </c>
      <c r="N214">
        <v>1005</v>
      </c>
      <c r="O214" t="s">
        <v>91</v>
      </c>
      <c r="P214" t="s">
        <v>91</v>
      </c>
      <c r="Q214">
        <v>1</v>
      </c>
      <c r="W214">
        <v>0</v>
      </c>
      <c r="X214">
        <v>-958368157</v>
      </c>
      <c r="Y214">
        <v>1000</v>
      </c>
      <c r="AA214">
        <v>49.66</v>
      </c>
      <c r="AB214">
        <v>0</v>
      </c>
      <c r="AC214">
        <v>0</v>
      </c>
      <c r="AD214">
        <v>0</v>
      </c>
      <c r="AE214">
        <v>49.66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1</v>
      </c>
      <c r="AO214">
        <v>0</v>
      </c>
      <c r="AP214">
        <v>0</v>
      </c>
      <c r="AQ214">
        <v>0</v>
      </c>
      <c r="AR214">
        <v>0</v>
      </c>
      <c r="AS214" t="s">
        <v>3</v>
      </c>
      <c r="AT214">
        <v>1000</v>
      </c>
      <c r="AU214" t="s">
        <v>3</v>
      </c>
      <c r="AV214">
        <v>0</v>
      </c>
      <c r="AW214">
        <v>1</v>
      </c>
      <c r="AX214">
        <v>-1</v>
      </c>
      <c r="AY214">
        <v>0</v>
      </c>
      <c r="AZ214">
        <v>0</v>
      </c>
      <c r="BA214" t="s">
        <v>3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Y214*Source!I128</f>
        <v>0</v>
      </c>
      <c r="CY214">
        <f>AA214</f>
        <v>49.66</v>
      </c>
      <c r="CZ214">
        <f>AE214</f>
        <v>49.66</v>
      </c>
      <c r="DA214">
        <f>AI214</f>
        <v>1</v>
      </c>
      <c r="DB214">
        <f>ROUND(ROUND(AT214*CZ214,2),6)</f>
        <v>49660</v>
      </c>
      <c r="DC214">
        <f>ROUND(ROUND(AT214*AG214,2),6)</f>
        <v>0</v>
      </c>
    </row>
    <row r="215" spans="1:107" x14ac:dyDescent="0.2">
      <c r="A215">
        <f>ROW(Source!A131)</f>
        <v>131</v>
      </c>
      <c r="B215">
        <v>42244862</v>
      </c>
      <c r="C215">
        <v>42250740</v>
      </c>
      <c r="D215">
        <v>35542113</v>
      </c>
      <c r="E215">
        <v>1</v>
      </c>
      <c r="F215">
        <v>1</v>
      </c>
      <c r="G215">
        <v>1</v>
      </c>
      <c r="H215">
        <v>1</v>
      </c>
      <c r="I215" t="s">
        <v>522</v>
      </c>
      <c r="J215" t="s">
        <v>3</v>
      </c>
      <c r="K215" t="s">
        <v>523</v>
      </c>
      <c r="L215">
        <v>1369</v>
      </c>
      <c r="N215">
        <v>1013</v>
      </c>
      <c r="O215" t="s">
        <v>417</v>
      </c>
      <c r="P215" t="s">
        <v>417</v>
      </c>
      <c r="Q215">
        <v>1</v>
      </c>
      <c r="W215">
        <v>0</v>
      </c>
      <c r="X215">
        <v>1933892413</v>
      </c>
      <c r="Y215">
        <v>2.76</v>
      </c>
      <c r="AA215">
        <v>0</v>
      </c>
      <c r="AB215">
        <v>0</v>
      </c>
      <c r="AC215">
        <v>0</v>
      </c>
      <c r="AD215">
        <v>214.17</v>
      </c>
      <c r="AE215">
        <v>0</v>
      </c>
      <c r="AF215">
        <v>0</v>
      </c>
      <c r="AG215">
        <v>0</v>
      </c>
      <c r="AH215">
        <v>214.17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2.4</v>
      </c>
      <c r="AU215" t="s">
        <v>34</v>
      </c>
      <c r="AV215">
        <v>1</v>
      </c>
      <c r="AW215">
        <v>2</v>
      </c>
      <c r="AX215">
        <v>42250748</v>
      </c>
      <c r="AY215">
        <v>1</v>
      </c>
      <c r="AZ215">
        <v>0</v>
      </c>
      <c r="BA215">
        <v>195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Y215*Source!I131</f>
        <v>13.408079999999998</v>
      </c>
      <c r="CY215">
        <f>AD215</f>
        <v>214.17</v>
      </c>
      <c r="CZ215">
        <f>AH215</f>
        <v>214.17</v>
      </c>
      <c r="DA215">
        <f>AL215</f>
        <v>1</v>
      </c>
      <c r="DB215">
        <f>ROUND((ROUND(AT215*CZ215,2)*1.15),6)</f>
        <v>591.11149999999998</v>
      </c>
      <c r="DC215">
        <f>ROUND((ROUND(AT215*AG215,2)*1.15),6)</f>
        <v>0</v>
      </c>
    </row>
    <row r="216" spans="1:107" x14ac:dyDescent="0.2">
      <c r="A216">
        <f>ROW(Source!A131)</f>
        <v>131</v>
      </c>
      <c r="B216">
        <v>42244862</v>
      </c>
      <c r="C216">
        <v>42250740</v>
      </c>
      <c r="D216">
        <v>121548</v>
      </c>
      <c r="E216">
        <v>1</v>
      </c>
      <c r="F216">
        <v>1</v>
      </c>
      <c r="G216">
        <v>1</v>
      </c>
      <c r="H216">
        <v>1</v>
      </c>
      <c r="I216" t="s">
        <v>23</v>
      </c>
      <c r="J216" t="s">
        <v>3</v>
      </c>
      <c r="K216" t="s">
        <v>420</v>
      </c>
      <c r="L216">
        <v>608254</v>
      </c>
      <c r="N216">
        <v>1013</v>
      </c>
      <c r="O216" t="s">
        <v>421</v>
      </c>
      <c r="P216" t="s">
        <v>421</v>
      </c>
      <c r="Q216">
        <v>1</v>
      </c>
      <c r="W216">
        <v>0</v>
      </c>
      <c r="X216">
        <v>-185737400</v>
      </c>
      <c r="Y216">
        <v>0.67500000000000004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0.54</v>
      </c>
      <c r="AU216" t="s">
        <v>33</v>
      </c>
      <c r="AV216">
        <v>2</v>
      </c>
      <c r="AW216">
        <v>2</v>
      </c>
      <c r="AX216">
        <v>42250749</v>
      </c>
      <c r="AY216">
        <v>1</v>
      </c>
      <c r="AZ216">
        <v>0</v>
      </c>
      <c r="BA216">
        <v>196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Y216*Source!I131</f>
        <v>3.27915</v>
      </c>
      <c r="CY216">
        <f>AD216</f>
        <v>0</v>
      </c>
      <c r="CZ216">
        <f>AH216</f>
        <v>0</v>
      </c>
      <c r="DA216">
        <f>AL216</f>
        <v>1</v>
      </c>
      <c r="DB216">
        <f>ROUND((ROUND(AT216*CZ216,2)*1.25),6)</f>
        <v>0</v>
      </c>
      <c r="DC216">
        <f>ROUND((ROUND(AT216*AG216,2)*1.25),6)</f>
        <v>0</v>
      </c>
    </row>
    <row r="217" spans="1:107" x14ac:dyDescent="0.2">
      <c r="A217">
        <f>ROW(Source!A131)</f>
        <v>131</v>
      </c>
      <c r="B217">
        <v>42244862</v>
      </c>
      <c r="C217">
        <v>42250740</v>
      </c>
      <c r="D217">
        <v>39026653</v>
      </c>
      <c r="E217">
        <v>1</v>
      </c>
      <c r="F217">
        <v>1</v>
      </c>
      <c r="G217">
        <v>1</v>
      </c>
      <c r="H217">
        <v>2</v>
      </c>
      <c r="I217" t="s">
        <v>524</v>
      </c>
      <c r="J217" t="s">
        <v>525</v>
      </c>
      <c r="K217" t="s">
        <v>526</v>
      </c>
      <c r="L217">
        <v>1368</v>
      </c>
      <c r="N217">
        <v>1011</v>
      </c>
      <c r="O217" t="s">
        <v>425</v>
      </c>
      <c r="P217" t="s">
        <v>425</v>
      </c>
      <c r="Q217">
        <v>1</v>
      </c>
      <c r="W217">
        <v>0</v>
      </c>
      <c r="X217">
        <v>-881231059</v>
      </c>
      <c r="Y217">
        <v>0.1</v>
      </c>
      <c r="AA217">
        <v>0</v>
      </c>
      <c r="AB217">
        <v>1035.75</v>
      </c>
      <c r="AC217">
        <v>316.56</v>
      </c>
      <c r="AD217">
        <v>0</v>
      </c>
      <c r="AE217">
        <v>0</v>
      </c>
      <c r="AF217">
        <v>133.13</v>
      </c>
      <c r="AG217">
        <v>11.6</v>
      </c>
      <c r="AH217">
        <v>0</v>
      </c>
      <c r="AI217">
        <v>1</v>
      </c>
      <c r="AJ217">
        <v>7.78</v>
      </c>
      <c r="AK217">
        <v>27.29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3</v>
      </c>
      <c r="AT217">
        <v>0.08</v>
      </c>
      <c r="AU217" t="s">
        <v>33</v>
      </c>
      <c r="AV217">
        <v>0</v>
      </c>
      <c r="AW217">
        <v>2</v>
      </c>
      <c r="AX217">
        <v>42250750</v>
      </c>
      <c r="AY217">
        <v>1</v>
      </c>
      <c r="AZ217">
        <v>0</v>
      </c>
      <c r="BA217">
        <v>197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Y217*Source!I131</f>
        <v>0.48580000000000001</v>
      </c>
      <c r="CY217">
        <f>AB217</f>
        <v>1035.75</v>
      </c>
      <c r="CZ217">
        <f>AF217</f>
        <v>133.13</v>
      </c>
      <c r="DA217">
        <f>AJ217</f>
        <v>7.78</v>
      </c>
      <c r="DB217">
        <f>ROUND((ROUND(AT217*CZ217,2)*1.25),6)</f>
        <v>13.3125</v>
      </c>
      <c r="DC217">
        <f>ROUND((ROUND(AT217*AG217,2)*1.25),6)</f>
        <v>1.1625000000000001</v>
      </c>
    </row>
    <row r="218" spans="1:107" x14ac:dyDescent="0.2">
      <c r="A218">
        <f>ROW(Source!A131)</f>
        <v>131</v>
      </c>
      <c r="B218">
        <v>42244862</v>
      </c>
      <c r="C218">
        <v>42250740</v>
      </c>
      <c r="D218">
        <v>39026775</v>
      </c>
      <c r="E218">
        <v>1</v>
      </c>
      <c r="F218">
        <v>1</v>
      </c>
      <c r="G218">
        <v>1</v>
      </c>
      <c r="H218">
        <v>2</v>
      </c>
      <c r="I218" t="s">
        <v>494</v>
      </c>
      <c r="J218" t="s">
        <v>495</v>
      </c>
      <c r="K218" t="s">
        <v>496</v>
      </c>
      <c r="L218">
        <v>1368</v>
      </c>
      <c r="N218">
        <v>1011</v>
      </c>
      <c r="O218" t="s">
        <v>425</v>
      </c>
      <c r="P218" t="s">
        <v>425</v>
      </c>
      <c r="Q218">
        <v>1</v>
      </c>
      <c r="W218">
        <v>0</v>
      </c>
      <c r="X218">
        <v>315863809</v>
      </c>
      <c r="Y218">
        <v>0.57500000000000007</v>
      </c>
      <c r="AA218">
        <v>0</v>
      </c>
      <c r="AB218">
        <v>470.72</v>
      </c>
      <c r="AC218">
        <v>274.54000000000002</v>
      </c>
      <c r="AD218">
        <v>0</v>
      </c>
      <c r="AE218">
        <v>0</v>
      </c>
      <c r="AF218">
        <v>46.56</v>
      </c>
      <c r="AG218">
        <v>10.06</v>
      </c>
      <c r="AH218">
        <v>0</v>
      </c>
      <c r="AI218">
        <v>1</v>
      </c>
      <c r="AJ218">
        <v>10.11</v>
      </c>
      <c r="AK218">
        <v>27.29</v>
      </c>
      <c r="AL218">
        <v>1</v>
      </c>
      <c r="AN218">
        <v>0</v>
      </c>
      <c r="AO218">
        <v>1</v>
      </c>
      <c r="AP218">
        <v>1</v>
      </c>
      <c r="AQ218">
        <v>0</v>
      </c>
      <c r="AR218">
        <v>0</v>
      </c>
      <c r="AS218" t="s">
        <v>3</v>
      </c>
      <c r="AT218">
        <v>0.46</v>
      </c>
      <c r="AU218" t="s">
        <v>33</v>
      </c>
      <c r="AV218">
        <v>0</v>
      </c>
      <c r="AW218">
        <v>2</v>
      </c>
      <c r="AX218">
        <v>42250751</v>
      </c>
      <c r="AY218">
        <v>1</v>
      </c>
      <c r="AZ218">
        <v>0</v>
      </c>
      <c r="BA218">
        <v>198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Y218*Source!I131</f>
        <v>2.7933500000000002</v>
      </c>
      <c r="CY218">
        <f>AB218</f>
        <v>470.72</v>
      </c>
      <c r="CZ218">
        <f>AF218</f>
        <v>46.56</v>
      </c>
      <c r="DA218">
        <f>AJ218</f>
        <v>10.11</v>
      </c>
      <c r="DB218">
        <f>ROUND((ROUND(AT218*CZ218,2)*1.25),6)</f>
        <v>26.774999999999999</v>
      </c>
      <c r="DC218">
        <f>ROUND((ROUND(AT218*AG218,2)*1.25),6)</f>
        <v>5.7874999999999996</v>
      </c>
    </row>
    <row r="219" spans="1:107" x14ac:dyDescent="0.2">
      <c r="A219">
        <f>ROW(Source!A131)</f>
        <v>131</v>
      </c>
      <c r="B219">
        <v>42244862</v>
      </c>
      <c r="C219">
        <v>42250740</v>
      </c>
      <c r="D219">
        <v>39028696</v>
      </c>
      <c r="E219">
        <v>1</v>
      </c>
      <c r="F219">
        <v>1</v>
      </c>
      <c r="G219">
        <v>1</v>
      </c>
      <c r="H219">
        <v>2</v>
      </c>
      <c r="I219" t="s">
        <v>513</v>
      </c>
      <c r="J219" t="s">
        <v>514</v>
      </c>
      <c r="K219" t="s">
        <v>515</v>
      </c>
      <c r="L219">
        <v>1368</v>
      </c>
      <c r="N219">
        <v>1011</v>
      </c>
      <c r="O219" t="s">
        <v>425</v>
      </c>
      <c r="P219" t="s">
        <v>425</v>
      </c>
      <c r="Q219">
        <v>1</v>
      </c>
      <c r="W219">
        <v>0</v>
      </c>
      <c r="X219">
        <v>-839973004</v>
      </c>
      <c r="Y219">
        <v>1.1500000000000001</v>
      </c>
      <c r="AA219">
        <v>0</v>
      </c>
      <c r="AB219">
        <v>3.86</v>
      </c>
      <c r="AC219">
        <v>0</v>
      </c>
      <c r="AD219">
        <v>0</v>
      </c>
      <c r="AE219">
        <v>0</v>
      </c>
      <c r="AF219">
        <v>0.55000000000000004</v>
      </c>
      <c r="AG219">
        <v>0</v>
      </c>
      <c r="AH219">
        <v>0</v>
      </c>
      <c r="AI219">
        <v>1</v>
      </c>
      <c r="AJ219">
        <v>7.02</v>
      </c>
      <c r="AK219">
        <v>27.29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S219" t="s">
        <v>3</v>
      </c>
      <c r="AT219">
        <v>0.92</v>
      </c>
      <c r="AU219" t="s">
        <v>33</v>
      </c>
      <c r="AV219">
        <v>0</v>
      </c>
      <c r="AW219">
        <v>2</v>
      </c>
      <c r="AX219">
        <v>42250752</v>
      </c>
      <c r="AY219">
        <v>1</v>
      </c>
      <c r="AZ219">
        <v>0</v>
      </c>
      <c r="BA219">
        <v>199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Y219*Source!I131</f>
        <v>5.5867000000000004</v>
      </c>
      <c r="CY219">
        <f>AB219</f>
        <v>3.86</v>
      </c>
      <c r="CZ219">
        <f>AF219</f>
        <v>0.55000000000000004</v>
      </c>
      <c r="DA219">
        <f>AJ219</f>
        <v>7.02</v>
      </c>
      <c r="DB219">
        <f>ROUND((ROUND(AT219*CZ219,2)*1.25),6)</f>
        <v>0.63749999999999996</v>
      </c>
      <c r="DC219">
        <f>ROUND((ROUND(AT219*AG219,2)*1.25),6)</f>
        <v>0</v>
      </c>
    </row>
    <row r="220" spans="1:107" x14ac:dyDescent="0.2">
      <c r="A220">
        <f>ROW(Source!A131)</f>
        <v>131</v>
      </c>
      <c r="B220">
        <v>42244862</v>
      </c>
      <c r="C220">
        <v>42250740</v>
      </c>
      <c r="D220">
        <v>39001047</v>
      </c>
      <c r="E220">
        <v>1</v>
      </c>
      <c r="F220">
        <v>1</v>
      </c>
      <c r="G220">
        <v>1</v>
      </c>
      <c r="H220">
        <v>3</v>
      </c>
      <c r="I220" t="s">
        <v>527</v>
      </c>
      <c r="J220" t="s">
        <v>528</v>
      </c>
      <c r="K220" t="s">
        <v>529</v>
      </c>
      <c r="L220">
        <v>1339</v>
      </c>
      <c r="N220">
        <v>1007</v>
      </c>
      <c r="O220" t="s">
        <v>209</v>
      </c>
      <c r="P220" t="s">
        <v>209</v>
      </c>
      <c r="Q220">
        <v>1</v>
      </c>
      <c r="W220">
        <v>0</v>
      </c>
      <c r="X220">
        <v>467189497</v>
      </c>
      <c r="Y220">
        <v>1.3</v>
      </c>
      <c r="AA220">
        <v>1582.14</v>
      </c>
      <c r="AB220">
        <v>0</v>
      </c>
      <c r="AC220">
        <v>0</v>
      </c>
      <c r="AD220">
        <v>0</v>
      </c>
      <c r="AE220">
        <v>131.08000000000001</v>
      </c>
      <c r="AF220">
        <v>0</v>
      </c>
      <c r="AG220">
        <v>0</v>
      </c>
      <c r="AH220">
        <v>0</v>
      </c>
      <c r="AI220">
        <v>12.07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1.3</v>
      </c>
      <c r="AU220" t="s">
        <v>3</v>
      </c>
      <c r="AV220">
        <v>0</v>
      </c>
      <c r="AW220">
        <v>2</v>
      </c>
      <c r="AX220">
        <v>42250753</v>
      </c>
      <c r="AY220">
        <v>1</v>
      </c>
      <c r="AZ220">
        <v>0</v>
      </c>
      <c r="BA220">
        <v>200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Y220*Source!I131</f>
        <v>6.3153999999999995</v>
      </c>
      <c r="CY220">
        <f>AA220</f>
        <v>1582.14</v>
      </c>
      <c r="CZ220">
        <f>AE220</f>
        <v>131.08000000000001</v>
      </c>
      <c r="DA220">
        <f>AI220</f>
        <v>12.07</v>
      </c>
      <c r="DB220">
        <f>ROUND(ROUND(AT220*CZ220,2),6)</f>
        <v>170.4</v>
      </c>
      <c r="DC220">
        <f>ROUND(ROUND(AT220*AG220,2),6)</f>
        <v>0</v>
      </c>
    </row>
    <row r="221" spans="1:107" x14ac:dyDescent="0.2">
      <c r="A221">
        <f>ROW(Source!A131)</f>
        <v>131</v>
      </c>
      <c r="B221">
        <v>42244862</v>
      </c>
      <c r="C221">
        <v>42250740</v>
      </c>
      <c r="D221">
        <v>39001585</v>
      </c>
      <c r="E221">
        <v>1</v>
      </c>
      <c r="F221">
        <v>1</v>
      </c>
      <c r="G221">
        <v>1</v>
      </c>
      <c r="H221">
        <v>3</v>
      </c>
      <c r="I221" t="s">
        <v>445</v>
      </c>
      <c r="J221" t="s">
        <v>446</v>
      </c>
      <c r="K221" t="s">
        <v>447</v>
      </c>
      <c r="L221">
        <v>1339</v>
      </c>
      <c r="N221">
        <v>1007</v>
      </c>
      <c r="O221" t="s">
        <v>209</v>
      </c>
      <c r="P221" t="s">
        <v>209</v>
      </c>
      <c r="Q221">
        <v>1</v>
      </c>
      <c r="W221">
        <v>0</v>
      </c>
      <c r="X221">
        <v>619799737</v>
      </c>
      <c r="Y221">
        <v>0.15</v>
      </c>
      <c r="AA221">
        <v>19.420000000000002</v>
      </c>
      <c r="AB221">
        <v>0</v>
      </c>
      <c r="AC221">
        <v>0</v>
      </c>
      <c r="AD221">
        <v>0</v>
      </c>
      <c r="AE221">
        <v>2.44</v>
      </c>
      <c r="AF221">
        <v>0</v>
      </c>
      <c r="AG221">
        <v>0</v>
      </c>
      <c r="AH221">
        <v>0</v>
      </c>
      <c r="AI221">
        <v>7.96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0.15</v>
      </c>
      <c r="AU221" t="s">
        <v>3</v>
      </c>
      <c r="AV221">
        <v>0</v>
      </c>
      <c r="AW221">
        <v>2</v>
      </c>
      <c r="AX221">
        <v>42250754</v>
      </c>
      <c r="AY221">
        <v>1</v>
      </c>
      <c r="AZ221">
        <v>0</v>
      </c>
      <c r="BA221">
        <v>201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Y221*Source!I131</f>
        <v>0.7286999999999999</v>
      </c>
      <c r="CY221">
        <f>AA221</f>
        <v>19.420000000000002</v>
      </c>
      <c r="CZ221">
        <f>AE221</f>
        <v>2.44</v>
      </c>
      <c r="DA221">
        <f>AI221</f>
        <v>7.96</v>
      </c>
      <c r="DB221">
        <f>ROUND(ROUND(AT221*CZ221,2),6)</f>
        <v>0.37</v>
      </c>
      <c r="DC221">
        <f>ROUND(ROUND(AT221*AG221,2),6)</f>
        <v>0</v>
      </c>
    </row>
    <row r="222" spans="1:107" x14ac:dyDescent="0.2">
      <c r="A222">
        <f>ROW(Source!A132)</f>
        <v>132</v>
      </c>
      <c r="B222">
        <v>42244845</v>
      </c>
      <c r="C222">
        <v>42250740</v>
      </c>
      <c r="D222">
        <v>35542113</v>
      </c>
      <c r="E222">
        <v>1</v>
      </c>
      <c r="F222">
        <v>1</v>
      </c>
      <c r="G222">
        <v>1</v>
      </c>
      <c r="H222">
        <v>1</v>
      </c>
      <c r="I222" t="s">
        <v>522</v>
      </c>
      <c r="J222" t="s">
        <v>3</v>
      </c>
      <c r="K222" t="s">
        <v>523</v>
      </c>
      <c r="L222">
        <v>1369</v>
      </c>
      <c r="N222">
        <v>1013</v>
      </c>
      <c r="O222" t="s">
        <v>417</v>
      </c>
      <c r="P222" t="s">
        <v>417</v>
      </c>
      <c r="Q222">
        <v>1</v>
      </c>
      <c r="W222">
        <v>0</v>
      </c>
      <c r="X222">
        <v>1933892413</v>
      </c>
      <c r="Y222">
        <v>2.76</v>
      </c>
      <c r="AA222">
        <v>0</v>
      </c>
      <c r="AB222">
        <v>0</v>
      </c>
      <c r="AC222">
        <v>0</v>
      </c>
      <c r="AD222">
        <v>245.51</v>
      </c>
      <c r="AE222">
        <v>0</v>
      </c>
      <c r="AF222">
        <v>0</v>
      </c>
      <c r="AG222">
        <v>0</v>
      </c>
      <c r="AH222">
        <v>245.51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2.4</v>
      </c>
      <c r="AU222" t="s">
        <v>34</v>
      </c>
      <c r="AV222">
        <v>1</v>
      </c>
      <c r="AW222">
        <v>2</v>
      </c>
      <c r="AX222">
        <v>42250748</v>
      </c>
      <c r="AY222">
        <v>1</v>
      </c>
      <c r="AZ222">
        <v>0</v>
      </c>
      <c r="BA222">
        <v>202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Y222*Source!I132</f>
        <v>13.408079999999998</v>
      </c>
      <c r="CY222">
        <f>AD222</f>
        <v>245.51</v>
      </c>
      <c r="CZ222">
        <f>AH222</f>
        <v>245.51</v>
      </c>
      <c r="DA222">
        <f>AL222</f>
        <v>1</v>
      </c>
      <c r="DB222">
        <f>ROUND((ROUND(AT222*CZ222,2)*1.15),6)</f>
        <v>677.60299999999995</v>
      </c>
      <c r="DC222">
        <f>ROUND((ROUND(AT222*AG222,2)*1.15),6)</f>
        <v>0</v>
      </c>
    </row>
    <row r="223" spans="1:107" x14ac:dyDescent="0.2">
      <c r="A223">
        <f>ROW(Source!A132)</f>
        <v>132</v>
      </c>
      <c r="B223">
        <v>42244845</v>
      </c>
      <c r="C223">
        <v>42250740</v>
      </c>
      <c r="D223">
        <v>121548</v>
      </c>
      <c r="E223">
        <v>1</v>
      </c>
      <c r="F223">
        <v>1</v>
      </c>
      <c r="G223">
        <v>1</v>
      </c>
      <c r="H223">
        <v>1</v>
      </c>
      <c r="I223" t="s">
        <v>23</v>
      </c>
      <c r="J223" t="s">
        <v>3</v>
      </c>
      <c r="K223" t="s">
        <v>420</v>
      </c>
      <c r="L223">
        <v>608254</v>
      </c>
      <c r="N223">
        <v>1013</v>
      </c>
      <c r="O223" t="s">
        <v>421</v>
      </c>
      <c r="P223" t="s">
        <v>421</v>
      </c>
      <c r="Q223">
        <v>1</v>
      </c>
      <c r="W223">
        <v>0</v>
      </c>
      <c r="X223">
        <v>-185737400</v>
      </c>
      <c r="Y223">
        <v>0.67500000000000004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0.54</v>
      </c>
      <c r="AU223" t="s">
        <v>33</v>
      </c>
      <c r="AV223">
        <v>2</v>
      </c>
      <c r="AW223">
        <v>2</v>
      </c>
      <c r="AX223">
        <v>42250749</v>
      </c>
      <c r="AY223">
        <v>1</v>
      </c>
      <c r="AZ223">
        <v>0</v>
      </c>
      <c r="BA223">
        <v>203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Y223*Source!I132</f>
        <v>3.27915</v>
      </c>
      <c r="CY223">
        <f>AD223</f>
        <v>0</v>
      </c>
      <c r="CZ223">
        <f>AH223</f>
        <v>0</v>
      </c>
      <c r="DA223">
        <f>AL223</f>
        <v>1</v>
      </c>
      <c r="DB223">
        <f>ROUND((ROUND(AT223*CZ223,2)*1.25),6)</f>
        <v>0</v>
      </c>
      <c r="DC223">
        <f>ROUND((ROUND(AT223*AG223,2)*1.25),6)</f>
        <v>0</v>
      </c>
    </row>
    <row r="224" spans="1:107" x14ac:dyDescent="0.2">
      <c r="A224">
        <f>ROW(Source!A132)</f>
        <v>132</v>
      </c>
      <c r="B224">
        <v>42244845</v>
      </c>
      <c r="C224">
        <v>42250740</v>
      </c>
      <c r="D224">
        <v>39026653</v>
      </c>
      <c r="E224">
        <v>1</v>
      </c>
      <c r="F224">
        <v>1</v>
      </c>
      <c r="G224">
        <v>1</v>
      </c>
      <c r="H224">
        <v>2</v>
      </c>
      <c r="I224" t="s">
        <v>524</v>
      </c>
      <c r="J224" t="s">
        <v>525</v>
      </c>
      <c r="K224" t="s">
        <v>526</v>
      </c>
      <c r="L224">
        <v>1368</v>
      </c>
      <c r="N224">
        <v>1011</v>
      </c>
      <c r="O224" t="s">
        <v>425</v>
      </c>
      <c r="P224" t="s">
        <v>425</v>
      </c>
      <c r="Q224">
        <v>1</v>
      </c>
      <c r="W224">
        <v>0</v>
      </c>
      <c r="X224">
        <v>-881231059</v>
      </c>
      <c r="Y224">
        <v>0.1</v>
      </c>
      <c r="AA224">
        <v>0</v>
      </c>
      <c r="AB224">
        <v>1083.68</v>
      </c>
      <c r="AC224">
        <v>348.58</v>
      </c>
      <c r="AD224">
        <v>0</v>
      </c>
      <c r="AE224">
        <v>0</v>
      </c>
      <c r="AF224">
        <v>133.13</v>
      </c>
      <c r="AG224">
        <v>11.6</v>
      </c>
      <c r="AH224">
        <v>0</v>
      </c>
      <c r="AI224">
        <v>1</v>
      </c>
      <c r="AJ224">
        <v>8.14</v>
      </c>
      <c r="AK224">
        <v>30.05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S224" t="s">
        <v>3</v>
      </c>
      <c r="AT224">
        <v>0.08</v>
      </c>
      <c r="AU224" t="s">
        <v>33</v>
      </c>
      <c r="AV224">
        <v>0</v>
      </c>
      <c r="AW224">
        <v>2</v>
      </c>
      <c r="AX224">
        <v>42250750</v>
      </c>
      <c r="AY224">
        <v>1</v>
      </c>
      <c r="AZ224">
        <v>0</v>
      </c>
      <c r="BA224">
        <v>204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Y224*Source!I132</f>
        <v>0.48580000000000001</v>
      </c>
      <c r="CY224">
        <f>AB224</f>
        <v>1083.68</v>
      </c>
      <c r="CZ224">
        <f>AF224</f>
        <v>133.13</v>
      </c>
      <c r="DA224">
        <f>AJ224</f>
        <v>8.14</v>
      </c>
      <c r="DB224">
        <f>ROUND((ROUND(AT224*CZ224,2)*1.25),6)</f>
        <v>13.3125</v>
      </c>
      <c r="DC224">
        <f>ROUND((ROUND(AT224*AG224,2)*1.25),6)</f>
        <v>1.1625000000000001</v>
      </c>
    </row>
    <row r="225" spans="1:107" x14ac:dyDescent="0.2">
      <c r="A225">
        <f>ROW(Source!A132)</f>
        <v>132</v>
      </c>
      <c r="B225">
        <v>42244845</v>
      </c>
      <c r="C225">
        <v>42250740</v>
      </c>
      <c r="D225">
        <v>39026775</v>
      </c>
      <c r="E225">
        <v>1</v>
      </c>
      <c r="F225">
        <v>1</v>
      </c>
      <c r="G225">
        <v>1</v>
      </c>
      <c r="H225">
        <v>2</v>
      </c>
      <c r="I225" t="s">
        <v>494</v>
      </c>
      <c r="J225" t="s">
        <v>495</v>
      </c>
      <c r="K225" t="s">
        <v>496</v>
      </c>
      <c r="L225">
        <v>1368</v>
      </c>
      <c r="N225">
        <v>1011</v>
      </c>
      <c r="O225" t="s">
        <v>425</v>
      </c>
      <c r="P225" t="s">
        <v>425</v>
      </c>
      <c r="Q225">
        <v>1</v>
      </c>
      <c r="W225">
        <v>0</v>
      </c>
      <c r="X225">
        <v>315863809</v>
      </c>
      <c r="Y225">
        <v>0.57500000000000007</v>
      </c>
      <c r="AA225">
        <v>0</v>
      </c>
      <c r="AB225">
        <v>504.71</v>
      </c>
      <c r="AC225">
        <v>302.3</v>
      </c>
      <c r="AD225">
        <v>0</v>
      </c>
      <c r="AE225">
        <v>0</v>
      </c>
      <c r="AF225">
        <v>46.56</v>
      </c>
      <c r="AG225">
        <v>10.06</v>
      </c>
      <c r="AH225">
        <v>0</v>
      </c>
      <c r="AI225">
        <v>1</v>
      </c>
      <c r="AJ225">
        <v>10.84</v>
      </c>
      <c r="AK225">
        <v>30.05</v>
      </c>
      <c r="AL225">
        <v>1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0.46</v>
      </c>
      <c r="AU225" t="s">
        <v>33</v>
      </c>
      <c r="AV225">
        <v>0</v>
      </c>
      <c r="AW225">
        <v>2</v>
      </c>
      <c r="AX225">
        <v>42250751</v>
      </c>
      <c r="AY225">
        <v>1</v>
      </c>
      <c r="AZ225">
        <v>0</v>
      </c>
      <c r="BA225">
        <v>205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Y225*Source!I132</f>
        <v>2.7933500000000002</v>
      </c>
      <c r="CY225">
        <f>AB225</f>
        <v>504.71</v>
      </c>
      <c r="CZ225">
        <f>AF225</f>
        <v>46.56</v>
      </c>
      <c r="DA225">
        <f>AJ225</f>
        <v>10.84</v>
      </c>
      <c r="DB225">
        <f>ROUND((ROUND(AT225*CZ225,2)*1.25),6)</f>
        <v>26.774999999999999</v>
      </c>
      <c r="DC225">
        <f>ROUND((ROUND(AT225*AG225,2)*1.25),6)</f>
        <v>5.7874999999999996</v>
      </c>
    </row>
    <row r="226" spans="1:107" x14ac:dyDescent="0.2">
      <c r="A226">
        <f>ROW(Source!A132)</f>
        <v>132</v>
      </c>
      <c r="B226">
        <v>42244845</v>
      </c>
      <c r="C226">
        <v>42250740</v>
      </c>
      <c r="D226">
        <v>39028696</v>
      </c>
      <c r="E226">
        <v>1</v>
      </c>
      <c r="F226">
        <v>1</v>
      </c>
      <c r="G226">
        <v>1</v>
      </c>
      <c r="H226">
        <v>2</v>
      </c>
      <c r="I226" t="s">
        <v>513</v>
      </c>
      <c r="J226" t="s">
        <v>514</v>
      </c>
      <c r="K226" t="s">
        <v>515</v>
      </c>
      <c r="L226">
        <v>1368</v>
      </c>
      <c r="N226">
        <v>1011</v>
      </c>
      <c r="O226" t="s">
        <v>425</v>
      </c>
      <c r="P226" t="s">
        <v>425</v>
      </c>
      <c r="Q226">
        <v>1</v>
      </c>
      <c r="W226">
        <v>0</v>
      </c>
      <c r="X226">
        <v>-839973004</v>
      </c>
      <c r="Y226">
        <v>1.1500000000000001</v>
      </c>
      <c r="AA226">
        <v>0</v>
      </c>
      <c r="AB226">
        <v>3.86</v>
      </c>
      <c r="AC226">
        <v>0</v>
      </c>
      <c r="AD226">
        <v>0</v>
      </c>
      <c r="AE226">
        <v>0</v>
      </c>
      <c r="AF226">
        <v>0.55000000000000004</v>
      </c>
      <c r="AG226">
        <v>0</v>
      </c>
      <c r="AH226">
        <v>0</v>
      </c>
      <c r="AI226">
        <v>1</v>
      </c>
      <c r="AJ226">
        <v>7.02</v>
      </c>
      <c r="AK226">
        <v>30.05</v>
      </c>
      <c r="AL226">
        <v>1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</v>
      </c>
      <c r="AT226">
        <v>0.92</v>
      </c>
      <c r="AU226" t="s">
        <v>33</v>
      </c>
      <c r="AV226">
        <v>0</v>
      </c>
      <c r="AW226">
        <v>2</v>
      </c>
      <c r="AX226">
        <v>42250752</v>
      </c>
      <c r="AY226">
        <v>1</v>
      </c>
      <c r="AZ226">
        <v>0</v>
      </c>
      <c r="BA226">
        <v>206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Y226*Source!I132</f>
        <v>5.5867000000000004</v>
      </c>
      <c r="CY226">
        <f>AB226</f>
        <v>3.86</v>
      </c>
      <c r="CZ226">
        <f>AF226</f>
        <v>0.55000000000000004</v>
      </c>
      <c r="DA226">
        <f>AJ226</f>
        <v>7.02</v>
      </c>
      <c r="DB226">
        <f>ROUND((ROUND(AT226*CZ226,2)*1.25),6)</f>
        <v>0.63749999999999996</v>
      </c>
      <c r="DC226">
        <f>ROUND((ROUND(AT226*AG226,2)*1.25),6)</f>
        <v>0</v>
      </c>
    </row>
    <row r="227" spans="1:107" x14ac:dyDescent="0.2">
      <c r="A227">
        <f>ROW(Source!A132)</f>
        <v>132</v>
      </c>
      <c r="B227">
        <v>42244845</v>
      </c>
      <c r="C227">
        <v>42250740</v>
      </c>
      <c r="D227">
        <v>39001047</v>
      </c>
      <c r="E227">
        <v>1</v>
      </c>
      <c r="F227">
        <v>1</v>
      </c>
      <c r="G227">
        <v>1</v>
      </c>
      <c r="H227">
        <v>3</v>
      </c>
      <c r="I227" t="s">
        <v>527</v>
      </c>
      <c r="J227" t="s">
        <v>528</v>
      </c>
      <c r="K227" t="s">
        <v>529</v>
      </c>
      <c r="L227">
        <v>1339</v>
      </c>
      <c r="N227">
        <v>1007</v>
      </c>
      <c r="O227" t="s">
        <v>209</v>
      </c>
      <c r="P227" t="s">
        <v>209</v>
      </c>
      <c r="Q227">
        <v>1</v>
      </c>
      <c r="W227">
        <v>0</v>
      </c>
      <c r="X227">
        <v>467189497</v>
      </c>
      <c r="Y227">
        <v>1.3</v>
      </c>
      <c r="AA227">
        <v>1508.73</v>
      </c>
      <c r="AB227">
        <v>0</v>
      </c>
      <c r="AC227">
        <v>0</v>
      </c>
      <c r="AD227">
        <v>0</v>
      </c>
      <c r="AE227">
        <v>131.08000000000001</v>
      </c>
      <c r="AF227">
        <v>0</v>
      </c>
      <c r="AG227">
        <v>0</v>
      </c>
      <c r="AH227">
        <v>0</v>
      </c>
      <c r="AI227">
        <v>11.51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1.3</v>
      </c>
      <c r="AU227" t="s">
        <v>3</v>
      </c>
      <c r="AV227">
        <v>0</v>
      </c>
      <c r="AW227">
        <v>2</v>
      </c>
      <c r="AX227">
        <v>42250753</v>
      </c>
      <c r="AY227">
        <v>1</v>
      </c>
      <c r="AZ227">
        <v>0</v>
      </c>
      <c r="BA227">
        <v>207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Y227*Source!I132</f>
        <v>6.3153999999999995</v>
      </c>
      <c r="CY227">
        <f>AA227</f>
        <v>1508.73</v>
      </c>
      <c r="CZ227">
        <f>AE227</f>
        <v>131.08000000000001</v>
      </c>
      <c r="DA227">
        <f>AI227</f>
        <v>11.51</v>
      </c>
      <c r="DB227">
        <f>ROUND(ROUND(AT227*CZ227,2),6)</f>
        <v>170.4</v>
      </c>
      <c r="DC227">
        <f>ROUND(ROUND(AT227*AG227,2),6)</f>
        <v>0</v>
      </c>
    </row>
    <row r="228" spans="1:107" x14ac:dyDescent="0.2">
      <c r="A228">
        <f>ROW(Source!A132)</f>
        <v>132</v>
      </c>
      <c r="B228">
        <v>42244845</v>
      </c>
      <c r="C228">
        <v>42250740</v>
      </c>
      <c r="D228">
        <v>39001585</v>
      </c>
      <c r="E228">
        <v>1</v>
      </c>
      <c r="F228">
        <v>1</v>
      </c>
      <c r="G228">
        <v>1</v>
      </c>
      <c r="H228">
        <v>3</v>
      </c>
      <c r="I228" t="s">
        <v>445</v>
      </c>
      <c r="J228" t="s">
        <v>446</v>
      </c>
      <c r="K228" t="s">
        <v>447</v>
      </c>
      <c r="L228">
        <v>1339</v>
      </c>
      <c r="N228">
        <v>1007</v>
      </c>
      <c r="O228" t="s">
        <v>209</v>
      </c>
      <c r="P228" t="s">
        <v>209</v>
      </c>
      <c r="Q228">
        <v>1</v>
      </c>
      <c r="W228">
        <v>0</v>
      </c>
      <c r="X228">
        <v>619799737</v>
      </c>
      <c r="Y228">
        <v>0.15</v>
      </c>
      <c r="AA228">
        <v>21.28</v>
      </c>
      <c r="AB228">
        <v>0</v>
      </c>
      <c r="AC228">
        <v>0</v>
      </c>
      <c r="AD228">
        <v>0</v>
      </c>
      <c r="AE228">
        <v>2.44</v>
      </c>
      <c r="AF228">
        <v>0</v>
      </c>
      <c r="AG228">
        <v>0</v>
      </c>
      <c r="AH228">
        <v>0</v>
      </c>
      <c r="AI228">
        <v>8.7200000000000006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0.15</v>
      </c>
      <c r="AU228" t="s">
        <v>3</v>
      </c>
      <c r="AV228">
        <v>0</v>
      </c>
      <c r="AW228">
        <v>2</v>
      </c>
      <c r="AX228">
        <v>42250754</v>
      </c>
      <c r="AY228">
        <v>1</v>
      </c>
      <c r="AZ228">
        <v>0</v>
      </c>
      <c r="BA228">
        <v>208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Y228*Source!I132</f>
        <v>0.7286999999999999</v>
      </c>
      <c r="CY228">
        <f>AA228</f>
        <v>21.28</v>
      </c>
      <c r="CZ228">
        <f>AE228</f>
        <v>2.44</v>
      </c>
      <c r="DA228">
        <f>AI228</f>
        <v>8.7200000000000006</v>
      </c>
      <c r="DB228">
        <f>ROUND(ROUND(AT228*CZ228,2),6)</f>
        <v>0.37</v>
      </c>
      <c r="DC228">
        <f>ROUND(ROUND(AT228*AG228,2),6)</f>
        <v>0</v>
      </c>
    </row>
    <row r="229" spans="1:107" x14ac:dyDescent="0.2">
      <c r="A229">
        <f>ROW(Source!A133)</f>
        <v>133</v>
      </c>
      <c r="B229">
        <v>42244862</v>
      </c>
      <c r="C229">
        <v>42250755</v>
      </c>
      <c r="D229">
        <v>35540618</v>
      </c>
      <c r="E229">
        <v>1</v>
      </c>
      <c r="F229">
        <v>1</v>
      </c>
      <c r="G229">
        <v>1</v>
      </c>
      <c r="H229">
        <v>1</v>
      </c>
      <c r="I229" t="s">
        <v>500</v>
      </c>
      <c r="J229" t="s">
        <v>3</v>
      </c>
      <c r="K229" t="s">
        <v>501</v>
      </c>
      <c r="L229">
        <v>1369</v>
      </c>
      <c r="N229">
        <v>1013</v>
      </c>
      <c r="O229" t="s">
        <v>417</v>
      </c>
      <c r="P229" t="s">
        <v>417</v>
      </c>
      <c r="Q229">
        <v>1</v>
      </c>
      <c r="W229">
        <v>0</v>
      </c>
      <c r="X229">
        <v>254330056</v>
      </c>
      <c r="Y229">
        <v>206.99999999999997</v>
      </c>
      <c r="AA229">
        <v>0</v>
      </c>
      <c r="AB229">
        <v>0</v>
      </c>
      <c r="AC229">
        <v>0</v>
      </c>
      <c r="AD229">
        <v>204.47</v>
      </c>
      <c r="AE229">
        <v>0</v>
      </c>
      <c r="AF229">
        <v>0</v>
      </c>
      <c r="AG229">
        <v>0</v>
      </c>
      <c r="AH229">
        <v>204.47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S229" t="s">
        <v>3</v>
      </c>
      <c r="AT229">
        <v>180</v>
      </c>
      <c r="AU229" t="s">
        <v>34</v>
      </c>
      <c r="AV229">
        <v>1</v>
      </c>
      <c r="AW229">
        <v>2</v>
      </c>
      <c r="AX229">
        <v>42250766</v>
      </c>
      <c r="AY229">
        <v>1</v>
      </c>
      <c r="AZ229">
        <v>0</v>
      </c>
      <c r="BA229">
        <v>209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Y229*Source!I133</f>
        <v>20.112119999999997</v>
      </c>
      <c r="CY229">
        <f>AD229</f>
        <v>204.47</v>
      </c>
      <c r="CZ229">
        <f>AH229</f>
        <v>204.47</v>
      </c>
      <c r="DA229">
        <f>AL229</f>
        <v>1</v>
      </c>
      <c r="DB229">
        <f>ROUND((ROUND(AT229*CZ229,2)*1.15),6)</f>
        <v>42325.29</v>
      </c>
      <c r="DC229">
        <f>ROUND((ROUND(AT229*AG229,2)*1.15),6)</f>
        <v>0</v>
      </c>
    </row>
    <row r="230" spans="1:107" x14ac:dyDescent="0.2">
      <c r="A230">
        <f>ROW(Source!A133)</f>
        <v>133</v>
      </c>
      <c r="B230">
        <v>42244862</v>
      </c>
      <c r="C230">
        <v>42250755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23</v>
      </c>
      <c r="J230" t="s">
        <v>3</v>
      </c>
      <c r="K230" t="s">
        <v>420</v>
      </c>
      <c r="L230">
        <v>608254</v>
      </c>
      <c r="N230">
        <v>1013</v>
      </c>
      <c r="O230" t="s">
        <v>421</v>
      </c>
      <c r="P230" t="s">
        <v>421</v>
      </c>
      <c r="Q230">
        <v>1</v>
      </c>
      <c r="W230">
        <v>0</v>
      </c>
      <c r="X230">
        <v>-185737400</v>
      </c>
      <c r="Y230">
        <v>22.5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S230" t="s">
        <v>3</v>
      </c>
      <c r="AT230">
        <v>18</v>
      </c>
      <c r="AU230" t="s">
        <v>33</v>
      </c>
      <c r="AV230">
        <v>2</v>
      </c>
      <c r="AW230">
        <v>2</v>
      </c>
      <c r="AX230">
        <v>42250767</v>
      </c>
      <c r="AY230">
        <v>1</v>
      </c>
      <c r="AZ230">
        <v>0</v>
      </c>
      <c r="BA230">
        <v>210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Y230*Source!I133</f>
        <v>2.1860999999999997</v>
      </c>
      <c r="CY230">
        <f>AD230</f>
        <v>0</v>
      </c>
      <c r="CZ230">
        <f>AH230</f>
        <v>0</v>
      </c>
      <c r="DA230">
        <f>AL230</f>
        <v>1</v>
      </c>
      <c r="DB230">
        <f>ROUND((ROUND(AT230*CZ230,2)*1.25),6)</f>
        <v>0</v>
      </c>
      <c r="DC230">
        <f>ROUND((ROUND(AT230*AG230,2)*1.25),6)</f>
        <v>0</v>
      </c>
    </row>
    <row r="231" spans="1:107" x14ac:dyDescent="0.2">
      <c r="A231">
        <f>ROW(Source!A133)</f>
        <v>133</v>
      </c>
      <c r="B231">
        <v>42244862</v>
      </c>
      <c r="C231">
        <v>42250755</v>
      </c>
      <c r="D231">
        <v>39026317</v>
      </c>
      <c r="E231">
        <v>1</v>
      </c>
      <c r="F231">
        <v>1</v>
      </c>
      <c r="G231">
        <v>1</v>
      </c>
      <c r="H231">
        <v>2</v>
      </c>
      <c r="I231" t="s">
        <v>469</v>
      </c>
      <c r="J231" t="s">
        <v>470</v>
      </c>
      <c r="K231" t="s">
        <v>471</v>
      </c>
      <c r="L231">
        <v>1368</v>
      </c>
      <c r="N231">
        <v>1011</v>
      </c>
      <c r="O231" t="s">
        <v>425</v>
      </c>
      <c r="P231" t="s">
        <v>425</v>
      </c>
      <c r="Q231">
        <v>1</v>
      </c>
      <c r="W231">
        <v>0</v>
      </c>
      <c r="X231">
        <v>-438066613</v>
      </c>
      <c r="Y231">
        <v>22.5</v>
      </c>
      <c r="AA231">
        <v>0</v>
      </c>
      <c r="AB231">
        <v>807.84</v>
      </c>
      <c r="AC231">
        <v>368.42</v>
      </c>
      <c r="AD231">
        <v>0</v>
      </c>
      <c r="AE231">
        <v>0</v>
      </c>
      <c r="AF231">
        <v>86.4</v>
      </c>
      <c r="AG231">
        <v>13.5</v>
      </c>
      <c r="AH231">
        <v>0</v>
      </c>
      <c r="AI231">
        <v>1</v>
      </c>
      <c r="AJ231">
        <v>9.35</v>
      </c>
      <c r="AK231">
        <v>27.29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S231" t="s">
        <v>3</v>
      </c>
      <c r="AT231">
        <v>18</v>
      </c>
      <c r="AU231" t="s">
        <v>33</v>
      </c>
      <c r="AV231">
        <v>0</v>
      </c>
      <c r="AW231">
        <v>2</v>
      </c>
      <c r="AX231">
        <v>42250768</v>
      </c>
      <c r="AY231">
        <v>1</v>
      </c>
      <c r="AZ231">
        <v>0</v>
      </c>
      <c r="BA231">
        <v>211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Y231*Source!I133</f>
        <v>2.1860999999999997</v>
      </c>
      <c r="CY231">
        <f>AB231</f>
        <v>807.84</v>
      </c>
      <c r="CZ231">
        <f>AF231</f>
        <v>86.4</v>
      </c>
      <c r="DA231">
        <f>AJ231</f>
        <v>9.35</v>
      </c>
      <c r="DB231">
        <f>ROUND((ROUND(AT231*CZ231,2)*1.25),6)</f>
        <v>1944</v>
      </c>
      <c r="DC231">
        <f>ROUND((ROUND(AT231*AG231,2)*1.25),6)</f>
        <v>303.75</v>
      </c>
    </row>
    <row r="232" spans="1:107" x14ac:dyDescent="0.2">
      <c r="A232">
        <f>ROW(Source!A133)</f>
        <v>133</v>
      </c>
      <c r="B232">
        <v>42244862</v>
      </c>
      <c r="C232">
        <v>42250755</v>
      </c>
      <c r="D232">
        <v>39027219</v>
      </c>
      <c r="E232">
        <v>1</v>
      </c>
      <c r="F232">
        <v>1</v>
      </c>
      <c r="G232">
        <v>1</v>
      </c>
      <c r="H232">
        <v>2</v>
      </c>
      <c r="I232" t="s">
        <v>480</v>
      </c>
      <c r="J232" t="s">
        <v>481</v>
      </c>
      <c r="K232" t="s">
        <v>482</v>
      </c>
      <c r="L232">
        <v>1368</v>
      </c>
      <c r="N232">
        <v>1011</v>
      </c>
      <c r="O232" t="s">
        <v>425</v>
      </c>
      <c r="P232" t="s">
        <v>425</v>
      </c>
      <c r="Q232">
        <v>1</v>
      </c>
      <c r="W232">
        <v>0</v>
      </c>
      <c r="X232">
        <v>-944612788</v>
      </c>
      <c r="Y232">
        <v>60</v>
      </c>
      <c r="AA232">
        <v>0</v>
      </c>
      <c r="AB232">
        <v>4.0199999999999996</v>
      </c>
      <c r="AC232">
        <v>0</v>
      </c>
      <c r="AD232">
        <v>0</v>
      </c>
      <c r="AE232">
        <v>0</v>
      </c>
      <c r="AF232">
        <v>0.5</v>
      </c>
      <c r="AG232">
        <v>0</v>
      </c>
      <c r="AH232">
        <v>0</v>
      </c>
      <c r="AI232">
        <v>1</v>
      </c>
      <c r="AJ232">
        <v>8.0399999999999991</v>
      </c>
      <c r="AK232">
        <v>27.29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 t="s">
        <v>3</v>
      </c>
      <c r="AT232">
        <v>48</v>
      </c>
      <c r="AU232" t="s">
        <v>33</v>
      </c>
      <c r="AV232">
        <v>0</v>
      </c>
      <c r="AW232">
        <v>2</v>
      </c>
      <c r="AX232">
        <v>42250769</v>
      </c>
      <c r="AY232">
        <v>1</v>
      </c>
      <c r="AZ232">
        <v>0</v>
      </c>
      <c r="BA232">
        <v>212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Y232*Source!I133</f>
        <v>5.8296000000000001</v>
      </c>
      <c r="CY232">
        <f>AB232</f>
        <v>4.0199999999999996</v>
      </c>
      <c r="CZ232">
        <f>AF232</f>
        <v>0.5</v>
      </c>
      <c r="DA232">
        <f>AJ232</f>
        <v>8.0399999999999991</v>
      </c>
      <c r="DB232">
        <f>ROUND((ROUND(AT232*CZ232,2)*1.25),6)</f>
        <v>30</v>
      </c>
      <c r="DC232">
        <f>ROUND((ROUND(AT232*AG232,2)*1.25),6)</f>
        <v>0</v>
      </c>
    </row>
    <row r="233" spans="1:107" x14ac:dyDescent="0.2">
      <c r="A233">
        <f>ROW(Source!A133)</f>
        <v>133</v>
      </c>
      <c r="B233">
        <v>42244862</v>
      </c>
      <c r="C233">
        <v>42250755</v>
      </c>
      <c r="D233">
        <v>39029121</v>
      </c>
      <c r="E233">
        <v>1</v>
      </c>
      <c r="F233">
        <v>1</v>
      </c>
      <c r="G233">
        <v>1</v>
      </c>
      <c r="H233">
        <v>2</v>
      </c>
      <c r="I233" t="s">
        <v>453</v>
      </c>
      <c r="J233" t="s">
        <v>454</v>
      </c>
      <c r="K233" t="s">
        <v>455</v>
      </c>
      <c r="L233">
        <v>1368</v>
      </c>
      <c r="N233">
        <v>1011</v>
      </c>
      <c r="O233" t="s">
        <v>425</v>
      </c>
      <c r="P233" t="s">
        <v>425</v>
      </c>
      <c r="Q233">
        <v>1</v>
      </c>
      <c r="W233">
        <v>0</v>
      </c>
      <c r="X233">
        <v>1230759911</v>
      </c>
      <c r="Y233">
        <v>0.16250000000000001</v>
      </c>
      <c r="AA233">
        <v>0</v>
      </c>
      <c r="AB233">
        <v>842.06</v>
      </c>
      <c r="AC233">
        <v>316.56</v>
      </c>
      <c r="AD233">
        <v>0</v>
      </c>
      <c r="AE233">
        <v>0</v>
      </c>
      <c r="AF233">
        <v>87.17</v>
      </c>
      <c r="AG233">
        <v>11.6</v>
      </c>
      <c r="AH233">
        <v>0</v>
      </c>
      <c r="AI233">
        <v>1</v>
      </c>
      <c r="AJ233">
        <v>9.66</v>
      </c>
      <c r="AK233">
        <v>27.29</v>
      </c>
      <c r="AL233">
        <v>1</v>
      </c>
      <c r="AN233">
        <v>0</v>
      </c>
      <c r="AO233">
        <v>1</v>
      </c>
      <c r="AP233">
        <v>1</v>
      </c>
      <c r="AQ233">
        <v>0</v>
      </c>
      <c r="AR233">
        <v>0</v>
      </c>
      <c r="AS233" t="s">
        <v>3</v>
      </c>
      <c r="AT233">
        <v>0.13</v>
      </c>
      <c r="AU233" t="s">
        <v>33</v>
      </c>
      <c r="AV233">
        <v>0</v>
      </c>
      <c r="AW233">
        <v>2</v>
      </c>
      <c r="AX233">
        <v>42250770</v>
      </c>
      <c r="AY233">
        <v>1</v>
      </c>
      <c r="AZ233">
        <v>0</v>
      </c>
      <c r="BA233">
        <v>213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Y233*Source!I133</f>
        <v>1.57885E-2</v>
      </c>
      <c r="CY233">
        <f>AB233</f>
        <v>842.06</v>
      </c>
      <c r="CZ233">
        <f>AF233</f>
        <v>87.17</v>
      </c>
      <c r="DA233">
        <f>AJ233</f>
        <v>9.66</v>
      </c>
      <c r="DB233">
        <f>ROUND((ROUND(AT233*CZ233,2)*1.25),6)</f>
        <v>14.1625</v>
      </c>
      <c r="DC233">
        <f>ROUND((ROUND(AT233*AG233,2)*1.25),6)</f>
        <v>1.8875</v>
      </c>
    </row>
    <row r="234" spans="1:107" x14ac:dyDescent="0.2">
      <c r="A234">
        <f>ROW(Source!A133)</f>
        <v>133</v>
      </c>
      <c r="B234">
        <v>42244862</v>
      </c>
      <c r="C234">
        <v>42250755</v>
      </c>
      <c r="D234">
        <v>38957118</v>
      </c>
      <c r="E234">
        <v>1</v>
      </c>
      <c r="F234">
        <v>1</v>
      </c>
      <c r="G234">
        <v>1</v>
      </c>
      <c r="H234">
        <v>3</v>
      </c>
      <c r="I234" t="s">
        <v>530</v>
      </c>
      <c r="J234" t="s">
        <v>531</v>
      </c>
      <c r="K234" t="s">
        <v>532</v>
      </c>
      <c r="L234">
        <v>1327</v>
      </c>
      <c r="N234">
        <v>1005</v>
      </c>
      <c r="O234" t="s">
        <v>91</v>
      </c>
      <c r="P234" t="s">
        <v>91</v>
      </c>
      <c r="Q234">
        <v>1</v>
      </c>
      <c r="W234">
        <v>0</v>
      </c>
      <c r="X234">
        <v>914604176</v>
      </c>
      <c r="Y234">
        <v>250</v>
      </c>
      <c r="AA234">
        <v>58.96</v>
      </c>
      <c r="AB234">
        <v>0</v>
      </c>
      <c r="AC234">
        <v>0</v>
      </c>
      <c r="AD234">
        <v>0</v>
      </c>
      <c r="AE234">
        <v>10.199999999999999</v>
      </c>
      <c r="AF234">
        <v>0</v>
      </c>
      <c r="AG234">
        <v>0</v>
      </c>
      <c r="AH234">
        <v>0</v>
      </c>
      <c r="AI234">
        <v>5.78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250</v>
      </c>
      <c r="AU234" t="s">
        <v>3</v>
      </c>
      <c r="AV234">
        <v>0</v>
      </c>
      <c r="AW234">
        <v>2</v>
      </c>
      <c r="AX234">
        <v>42250771</v>
      </c>
      <c r="AY234">
        <v>1</v>
      </c>
      <c r="AZ234">
        <v>0</v>
      </c>
      <c r="BA234">
        <v>214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Y234*Source!I133</f>
        <v>24.29</v>
      </c>
      <c r="CY234">
        <f>AA234</f>
        <v>58.96</v>
      </c>
      <c r="CZ234">
        <f>AE234</f>
        <v>10.199999999999999</v>
      </c>
      <c r="DA234">
        <f>AI234</f>
        <v>5.78</v>
      </c>
      <c r="DB234">
        <f>ROUND(ROUND(AT234*CZ234,2),6)</f>
        <v>2550</v>
      </c>
      <c r="DC234">
        <f>ROUND(ROUND(AT234*AG234,2),6)</f>
        <v>0</v>
      </c>
    </row>
    <row r="235" spans="1:107" x14ac:dyDescent="0.2">
      <c r="A235">
        <f>ROW(Source!A133)</f>
        <v>133</v>
      </c>
      <c r="B235">
        <v>42244862</v>
      </c>
      <c r="C235">
        <v>42250755</v>
      </c>
      <c r="D235">
        <v>38996342</v>
      </c>
      <c r="E235">
        <v>1</v>
      </c>
      <c r="F235">
        <v>1</v>
      </c>
      <c r="G235">
        <v>1</v>
      </c>
      <c r="H235">
        <v>3</v>
      </c>
      <c r="I235" t="s">
        <v>241</v>
      </c>
      <c r="J235" t="s">
        <v>243</v>
      </c>
      <c r="K235" t="s">
        <v>242</v>
      </c>
      <c r="L235">
        <v>1339</v>
      </c>
      <c r="N235">
        <v>1007</v>
      </c>
      <c r="O235" t="s">
        <v>209</v>
      </c>
      <c r="P235" t="s">
        <v>209</v>
      </c>
      <c r="Q235">
        <v>1</v>
      </c>
      <c r="W235">
        <v>0</v>
      </c>
      <c r="X235">
        <v>-569494662</v>
      </c>
      <c r="Y235">
        <v>102</v>
      </c>
      <c r="AA235">
        <v>4053.84</v>
      </c>
      <c r="AB235">
        <v>0</v>
      </c>
      <c r="AC235">
        <v>0</v>
      </c>
      <c r="AD235">
        <v>0</v>
      </c>
      <c r="AE235">
        <v>638.4</v>
      </c>
      <c r="AF235">
        <v>0</v>
      </c>
      <c r="AG235">
        <v>0</v>
      </c>
      <c r="AH235">
        <v>0</v>
      </c>
      <c r="AI235">
        <v>6.35</v>
      </c>
      <c r="AJ235">
        <v>1</v>
      </c>
      <c r="AK235">
        <v>1</v>
      </c>
      <c r="AL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 t="s">
        <v>3</v>
      </c>
      <c r="AT235">
        <v>102</v>
      </c>
      <c r="AU235" t="s">
        <v>3</v>
      </c>
      <c r="AV235">
        <v>0</v>
      </c>
      <c r="AW235">
        <v>1</v>
      </c>
      <c r="AX235">
        <v>-1</v>
      </c>
      <c r="AY235">
        <v>0</v>
      </c>
      <c r="AZ235">
        <v>0</v>
      </c>
      <c r="BA235" t="s">
        <v>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Y235*Source!I133</f>
        <v>9.9103200000000005</v>
      </c>
      <c r="CY235">
        <f>AA235</f>
        <v>4053.84</v>
      </c>
      <c r="CZ235">
        <f>AE235</f>
        <v>638.4</v>
      </c>
      <c r="DA235">
        <f>AI235</f>
        <v>6.35</v>
      </c>
      <c r="DB235">
        <f>ROUND(ROUND(AT235*CZ235,2),6)</f>
        <v>65116.800000000003</v>
      </c>
      <c r="DC235">
        <f>ROUND(ROUND(AT235*AG235,2),6)</f>
        <v>0</v>
      </c>
    </row>
    <row r="236" spans="1:107" x14ac:dyDescent="0.2">
      <c r="A236">
        <f>ROW(Source!A133)</f>
        <v>133</v>
      </c>
      <c r="B236">
        <v>42244862</v>
      </c>
      <c r="C236">
        <v>42250755</v>
      </c>
      <c r="D236">
        <v>38996388</v>
      </c>
      <c r="E236">
        <v>1</v>
      </c>
      <c r="F236">
        <v>1</v>
      </c>
      <c r="G236">
        <v>1</v>
      </c>
      <c r="H236">
        <v>3</v>
      </c>
      <c r="I236" t="s">
        <v>237</v>
      </c>
      <c r="J236" t="s">
        <v>239</v>
      </c>
      <c r="K236" t="s">
        <v>238</v>
      </c>
      <c r="L236">
        <v>1339</v>
      </c>
      <c r="N236">
        <v>1007</v>
      </c>
      <c r="O236" t="s">
        <v>209</v>
      </c>
      <c r="P236" t="s">
        <v>209</v>
      </c>
      <c r="Q236">
        <v>1</v>
      </c>
      <c r="W236">
        <v>0</v>
      </c>
      <c r="X236">
        <v>-982149453</v>
      </c>
      <c r="Y236">
        <v>102</v>
      </c>
      <c r="AA236">
        <v>3286.4</v>
      </c>
      <c r="AB236">
        <v>0</v>
      </c>
      <c r="AC236">
        <v>0</v>
      </c>
      <c r="AD236">
        <v>0</v>
      </c>
      <c r="AE236">
        <v>520</v>
      </c>
      <c r="AF236">
        <v>0</v>
      </c>
      <c r="AG236">
        <v>0</v>
      </c>
      <c r="AH236">
        <v>0</v>
      </c>
      <c r="AI236">
        <v>6.32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102</v>
      </c>
      <c r="AU236" t="s">
        <v>3</v>
      </c>
      <c r="AV236">
        <v>0</v>
      </c>
      <c r="AW236">
        <v>2</v>
      </c>
      <c r="AX236">
        <v>42250772</v>
      </c>
      <c r="AY236">
        <v>1</v>
      </c>
      <c r="AZ236">
        <v>0</v>
      </c>
      <c r="BA236">
        <v>215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Y236*Source!I133</f>
        <v>9.9103200000000005</v>
      </c>
      <c r="CY236">
        <f>AA236</f>
        <v>3286.4</v>
      </c>
      <c r="CZ236">
        <f>AE236</f>
        <v>520</v>
      </c>
      <c r="DA236">
        <f>AI236</f>
        <v>6.32</v>
      </c>
      <c r="DB236">
        <f>ROUND(ROUND(AT236*CZ236,2),6)</f>
        <v>53040</v>
      </c>
      <c r="DC236">
        <f>ROUND(ROUND(AT236*AG236,2),6)</f>
        <v>0</v>
      </c>
    </row>
    <row r="237" spans="1:107" x14ac:dyDescent="0.2">
      <c r="A237">
        <f>ROW(Source!A133)</f>
        <v>133</v>
      </c>
      <c r="B237">
        <v>42244862</v>
      </c>
      <c r="C237">
        <v>42250755</v>
      </c>
      <c r="D237">
        <v>38996388</v>
      </c>
      <c r="E237">
        <v>1</v>
      </c>
      <c r="F237">
        <v>1</v>
      </c>
      <c r="G237">
        <v>1</v>
      </c>
      <c r="H237">
        <v>3</v>
      </c>
      <c r="I237" t="s">
        <v>237</v>
      </c>
      <c r="J237" t="s">
        <v>239</v>
      </c>
      <c r="K237" t="s">
        <v>238</v>
      </c>
      <c r="L237">
        <v>1339</v>
      </c>
      <c r="N237">
        <v>1007</v>
      </c>
      <c r="O237" t="s">
        <v>209</v>
      </c>
      <c r="P237" t="s">
        <v>209</v>
      </c>
      <c r="Q237">
        <v>1</v>
      </c>
      <c r="W237">
        <v>0</v>
      </c>
      <c r="X237">
        <v>-982149453</v>
      </c>
      <c r="Y237">
        <v>-102</v>
      </c>
      <c r="AA237">
        <v>3286.4</v>
      </c>
      <c r="AB237">
        <v>0</v>
      </c>
      <c r="AC237">
        <v>0</v>
      </c>
      <c r="AD237">
        <v>0</v>
      </c>
      <c r="AE237">
        <v>520</v>
      </c>
      <c r="AF237">
        <v>0</v>
      </c>
      <c r="AG237">
        <v>0</v>
      </c>
      <c r="AH237">
        <v>0</v>
      </c>
      <c r="AI237">
        <v>6.32</v>
      </c>
      <c r="AJ237">
        <v>1</v>
      </c>
      <c r="AK237">
        <v>1</v>
      </c>
      <c r="AL237">
        <v>1</v>
      </c>
      <c r="AN237">
        <v>0</v>
      </c>
      <c r="AO237">
        <v>0</v>
      </c>
      <c r="AP237">
        <v>0</v>
      </c>
      <c r="AQ237">
        <v>0</v>
      </c>
      <c r="AR237">
        <v>0</v>
      </c>
      <c r="AS237" t="s">
        <v>3</v>
      </c>
      <c r="AT237">
        <v>-102</v>
      </c>
      <c r="AU237" t="s">
        <v>3</v>
      </c>
      <c r="AV237">
        <v>0</v>
      </c>
      <c r="AW237">
        <v>1</v>
      </c>
      <c r="AX237">
        <v>-1</v>
      </c>
      <c r="AY237">
        <v>0</v>
      </c>
      <c r="AZ237">
        <v>0</v>
      </c>
      <c r="BA237" t="s">
        <v>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Y237*Source!I133</f>
        <v>-9.9103200000000005</v>
      </c>
      <c r="CY237">
        <f>AA237</f>
        <v>3286.4</v>
      </c>
      <c r="CZ237">
        <f>AE237</f>
        <v>520</v>
      </c>
      <c r="DA237">
        <f>AI237</f>
        <v>6.32</v>
      </c>
      <c r="DB237">
        <f>ROUND(ROUND(AT237*CZ237,2),6)</f>
        <v>-53040</v>
      </c>
      <c r="DC237">
        <f>ROUND(ROUND(AT237*AG237,2),6)</f>
        <v>0</v>
      </c>
    </row>
    <row r="238" spans="1:107" x14ac:dyDescent="0.2">
      <c r="A238">
        <f>ROW(Source!A133)</f>
        <v>133</v>
      </c>
      <c r="B238">
        <v>42244862</v>
      </c>
      <c r="C238">
        <v>42250755</v>
      </c>
      <c r="D238">
        <v>39001585</v>
      </c>
      <c r="E238">
        <v>1</v>
      </c>
      <c r="F238">
        <v>1</v>
      </c>
      <c r="G238">
        <v>1</v>
      </c>
      <c r="H238">
        <v>3</v>
      </c>
      <c r="I238" t="s">
        <v>445</v>
      </c>
      <c r="J238" t="s">
        <v>446</v>
      </c>
      <c r="K238" t="s">
        <v>447</v>
      </c>
      <c r="L238">
        <v>1339</v>
      </c>
      <c r="N238">
        <v>1007</v>
      </c>
      <c r="O238" t="s">
        <v>209</v>
      </c>
      <c r="P238" t="s">
        <v>209</v>
      </c>
      <c r="Q238">
        <v>1</v>
      </c>
      <c r="W238">
        <v>0</v>
      </c>
      <c r="X238">
        <v>619799737</v>
      </c>
      <c r="Y238">
        <v>0.2</v>
      </c>
      <c r="AA238">
        <v>19.420000000000002</v>
      </c>
      <c r="AB238">
        <v>0</v>
      </c>
      <c r="AC238">
        <v>0</v>
      </c>
      <c r="AD238">
        <v>0</v>
      </c>
      <c r="AE238">
        <v>2.44</v>
      </c>
      <c r="AF238">
        <v>0</v>
      </c>
      <c r="AG238">
        <v>0</v>
      </c>
      <c r="AH238">
        <v>0</v>
      </c>
      <c r="AI238">
        <v>7.96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0.2</v>
      </c>
      <c r="AU238" t="s">
        <v>3</v>
      </c>
      <c r="AV238">
        <v>0</v>
      </c>
      <c r="AW238">
        <v>2</v>
      </c>
      <c r="AX238">
        <v>42250773</v>
      </c>
      <c r="AY238">
        <v>1</v>
      </c>
      <c r="AZ238">
        <v>0</v>
      </c>
      <c r="BA238">
        <v>216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Y238*Source!I133</f>
        <v>1.9432000000000001E-2</v>
      </c>
      <c r="CY238">
        <f>AA238</f>
        <v>19.420000000000002</v>
      </c>
      <c r="CZ238">
        <f>AE238</f>
        <v>2.44</v>
      </c>
      <c r="DA238">
        <f>AI238</f>
        <v>7.96</v>
      </c>
      <c r="DB238">
        <f>ROUND(ROUND(AT238*CZ238,2),6)</f>
        <v>0.49</v>
      </c>
      <c r="DC238">
        <f>ROUND(ROUND(AT238*AG238,2),6)</f>
        <v>0</v>
      </c>
    </row>
    <row r="239" spans="1:107" x14ac:dyDescent="0.2">
      <c r="A239">
        <f>ROW(Source!A134)</f>
        <v>134</v>
      </c>
      <c r="B239">
        <v>42244845</v>
      </c>
      <c r="C239">
        <v>42250755</v>
      </c>
      <c r="D239">
        <v>35540618</v>
      </c>
      <c r="E239">
        <v>1</v>
      </c>
      <c r="F239">
        <v>1</v>
      </c>
      <c r="G239">
        <v>1</v>
      </c>
      <c r="H239">
        <v>1</v>
      </c>
      <c r="I239" t="s">
        <v>500</v>
      </c>
      <c r="J239" t="s">
        <v>3</v>
      </c>
      <c r="K239" t="s">
        <v>501</v>
      </c>
      <c r="L239">
        <v>1369</v>
      </c>
      <c r="N239">
        <v>1013</v>
      </c>
      <c r="O239" t="s">
        <v>417</v>
      </c>
      <c r="P239" t="s">
        <v>417</v>
      </c>
      <c r="Q239">
        <v>1</v>
      </c>
      <c r="W239">
        <v>0</v>
      </c>
      <c r="X239">
        <v>254330056</v>
      </c>
      <c r="Y239">
        <v>206.99999999999997</v>
      </c>
      <c r="AA239">
        <v>0</v>
      </c>
      <c r="AB239">
        <v>0</v>
      </c>
      <c r="AC239">
        <v>0</v>
      </c>
      <c r="AD239">
        <v>234.39</v>
      </c>
      <c r="AE239">
        <v>0</v>
      </c>
      <c r="AF239">
        <v>0</v>
      </c>
      <c r="AG239">
        <v>0</v>
      </c>
      <c r="AH239">
        <v>234.39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</v>
      </c>
      <c r="AT239">
        <v>180</v>
      </c>
      <c r="AU239" t="s">
        <v>34</v>
      </c>
      <c r="AV239">
        <v>1</v>
      </c>
      <c r="AW239">
        <v>2</v>
      </c>
      <c r="AX239">
        <v>42250766</v>
      </c>
      <c r="AY239">
        <v>1</v>
      </c>
      <c r="AZ239">
        <v>0</v>
      </c>
      <c r="BA239">
        <v>217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Y239*Source!I134</f>
        <v>20.112119999999997</v>
      </c>
      <c r="CY239">
        <f>AD239</f>
        <v>234.39</v>
      </c>
      <c r="CZ239">
        <f>AH239</f>
        <v>234.39</v>
      </c>
      <c r="DA239">
        <f>AL239</f>
        <v>1</v>
      </c>
      <c r="DB239">
        <f>ROUND((ROUND(AT239*CZ239,2)*1.15),6)</f>
        <v>48518.73</v>
      </c>
      <c r="DC239">
        <f>ROUND((ROUND(AT239*AG239,2)*1.15),6)</f>
        <v>0</v>
      </c>
    </row>
    <row r="240" spans="1:107" x14ac:dyDescent="0.2">
      <c r="A240">
        <f>ROW(Source!A134)</f>
        <v>134</v>
      </c>
      <c r="B240">
        <v>42244845</v>
      </c>
      <c r="C240">
        <v>42250755</v>
      </c>
      <c r="D240">
        <v>121548</v>
      </c>
      <c r="E240">
        <v>1</v>
      </c>
      <c r="F240">
        <v>1</v>
      </c>
      <c r="G240">
        <v>1</v>
      </c>
      <c r="H240">
        <v>1</v>
      </c>
      <c r="I240" t="s">
        <v>23</v>
      </c>
      <c r="J240" t="s">
        <v>3</v>
      </c>
      <c r="K240" t="s">
        <v>420</v>
      </c>
      <c r="L240">
        <v>608254</v>
      </c>
      <c r="N240">
        <v>1013</v>
      </c>
      <c r="O240" t="s">
        <v>421</v>
      </c>
      <c r="P240" t="s">
        <v>421</v>
      </c>
      <c r="Q240">
        <v>1</v>
      </c>
      <c r="W240">
        <v>0</v>
      </c>
      <c r="X240">
        <v>-185737400</v>
      </c>
      <c r="Y240">
        <v>22.5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S240" t="s">
        <v>3</v>
      </c>
      <c r="AT240">
        <v>18</v>
      </c>
      <c r="AU240" t="s">
        <v>33</v>
      </c>
      <c r="AV240">
        <v>2</v>
      </c>
      <c r="AW240">
        <v>2</v>
      </c>
      <c r="AX240">
        <v>42250767</v>
      </c>
      <c r="AY240">
        <v>1</v>
      </c>
      <c r="AZ240">
        <v>0</v>
      </c>
      <c r="BA240">
        <v>218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Y240*Source!I134</f>
        <v>2.1860999999999997</v>
      </c>
      <c r="CY240">
        <f>AD240</f>
        <v>0</v>
      </c>
      <c r="CZ240">
        <f>AH240</f>
        <v>0</v>
      </c>
      <c r="DA240">
        <f>AL240</f>
        <v>1</v>
      </c>
      <c r="DB240">
        <f>ROUND((ROUND(AT240*CZ240,2)*1.25),6)</f>
        <v>0</v>
      </c>
      <c r="DC240">
        <f>ROUND((ROUND(AT240*AG240,2)*1.25),6)</f>
        <v>0</v>
      </c>
    </row>
    <row r="241" spans="1:107" x14ac:dyDescent="0.2">
      <c r="A241">
        <f>ROW(Source!A134)</f>
        <v>134</v>
      </c>
      <c r="B241">
        <v>42244845</v>
      </c>
      <c r="C241">
        <v>42250755</v>
      </c>
      <c r="D241">
        <v>39026317</v>
      </c>
      <c r="E241">
        <v>1</v>
      </c>
      <c r="F241">
        <v>1</v>
      </c>
      <c r="G241">
        <v>1</v>
      </c>
      <c r="H241">
        <v>2</v>
      </c>
      <c r="I241" t="s">
        <v>469</v>
      </c>
      <c r="J241" t="s">
        <v>470</v>
      </c>
      <c r="K241" t="s">
        <v>471</v>
      </c>
      <c r="L241">
        <v>1368</v>
      </c>
      <c r="N241">
        <v>1011</v>
      </c>
      <c r="O241" t="s">
        <v>425</v>
      </c>
      <c r="P241" t="s">
        <v>425</v>
      </c>
      <c r="Q241">
        <v>1</v>
      </c>
      <c r="W241">
        <v>0</v>
      </c>
      <c r="X241">
        <v>-438066613</v>
      </c>
      <c r="Y241">
        <v>22.5</v>
      </c>
      <c r="AA241">
        <v>0</v>
      </c>
      <c r="AB241">
        <v>844.99</v>
      </c>
      <c r="AC241">
        <v>405.68</v>
      </c>
      <c r="AD241">
        <v>0</v>
      </c>
      <c r="AE241">
        <v>0</v>
      </c>
      <c r="AF241">
        <v>86.4</v>
      </c>
      <c r="AG241">
        <v>13.5</v>
      </c>
      <c r="AH241">
        <v>0</v>
      </c>
      <c r="AI241">
        <v>1</v>
      </c>
      <c r="AJ241">
        <v>9.7799999999999994</v>
      </c>
      <c r="AK241">
        <v>30.05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18</v>
      </c>
      <c r="AU241" t="s">
        <v>33</v>
      </c>
      <c r="AV241">
        <v>0</v>
      </c>
      <c r="AW241">
        <v>2</v>
      </c>
      <c r="AX241">
        <v>42250768</v>
      </c>
      <c r="AY241">
        <v>1</v>
      </c>
      <c r="AZ241">
        <v>0</v>
      </c>
      <c r="BA241">
        <v>219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Y241*Source!I134</f>
        <v>2.1860999999999997</v>
      </c>
      <c r="CY241">
        <f>AB241</f>
        <v>844.99</v>
      </c>
      <c r="CZ241">
        <f>AF241</f>
        <v>86.4</v>
      </c>
      <c r="DA241">
        <f>AJ241</f>
        <v>9.7799999999999994</v>
      </c>
      <c r="DB241">
        <f>ROUND((ROUND(AT241*CZ241,2)*1.25),6)</f>
        <v>1944</v>
      </c>
      <c r="DC241">
        <f>ROUND((ROUND(AT241*AG241,2)*1.25),6)</f>
        <v>303.75</v>
      </c>
    </row>
    <row r="242" spans="1:107" x14ac:dyDescent="0.2">
      <c r="A242">
        <f>ROW(Source!A134)</f>
        <v>134</v>
      </c>
      <c r="B242">
        <v>42244845</v>
      </c>
      <c r="C242">
        <v>42250755</v>
      </c>
      <c r="D242">
        <v>39027219</v>
      </c>
      <c r="E242">
        <v>1</v>
      </c>
      <c r="F242">
        <v>1</v>
      </c>
      <c r="G242">
        <v>1</v>
      </c>
      <c r="H242">
        <v>2</v>
      </c>
      <c r="I242" t="s">
        <v>480</v>
      </c>
      <c r="J242" t="s">
        <v>481</v>
      </c>
      <c r="K242" t="s">
        <v>482</v>
      </c>
      <c r="L242">
        <v>1368</v>
      </c>
      <c r="N242">
        <v>1011</v>
      </c>
      <c r="O242" t="s">
        <v>425</v>
      </c>
      <c r="P242" t="s">
        <v>425</v>
      </c>
      <c r="Q242">
        <v>1</v>
      </c>
      <c r="W242">
        <v>0</v>
      </c>
      <c r="X242">
        <v>-944612788</v>
      </c>
      <c r="Y242">
        <v>60</v>
      </c>
      <c r="AA242">
        <v>0</v>
      </c>
      <c r="AB242">
        <v>4.07</v>
      </c>
      <c r="AC242">
        <v>0</v>
      </c>
      <c r="AD242">
        <v>0</v>
      </c>
      <c r="AE242">
        <v>0</v>
      </c>
      <c r="AF242">
        <v>0.5</v>
      </c>
      <c r="AG242">
        <v>0</v>
      </c>
      <c r="AH242">
        <v>0</v>
      </c>
      <c r="AI242">
        <v>1</v>
      </c>
      <c r="AJ242">
        <v>8.14</v>
      </c>
      <c r="AK242">
        <v>30.05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S242" t="s">
        <v>3</v>
      </c>
      <c r="AT242">
        <v>48</v>
      </c>
      <c r="AU242" t="s">
        <v>33</v>
      </c>
      <c r="AV242">
        <v>0</v>
      </c>
      <c r="AW242">
        <v>2</v>
      </c>
      <c r="AX242">
        <v>42250769</v>
      </c>
      <c r="AY242">
        <v>1</v>
      </c>
      <c r="AZ242">
        <v>0</v>
      </c>
      <c r="BA242">
        <v>220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Y242*Source!I134</f>
        <v>5.8296000000000001</v>
      </c>
      <c r="CY242">
        <f>AB242</f>
        <v>4.07</v>
      </c>
      <c r="CZ242">
        <f>AF242</f>
        <v>0.5</v>
      </c>
      <c r="DA242">
        <f>AJ242</f>
        <v>8.14</v>
      </c>
      <c r="DB242">
        <f>ROUND((ROUND(AT242*CZ242,2)*1.25),6)</f>
        <v>30</v>
      </c>
      <c r="DC242">
        <f>ROUND((ROUND(AT242*AG242,2)*1.25),6)</f>
        <v>0</v>
      </c>
    </row>
    <row r="243" spans="1:107" x14ac:dyDescent="0.2">
      <c r="A243">
        <f>ROW(Source!A134)</f>
        <v>134</v>
      </c>
      <c r="B243">
        <v>42244845</v>
      </c>
      <c r="C243">
        <v>42250755</v>
      </c>
      <c r="D243">
        <v>39029121</v>
      </c>
      <c r="E243">
        <v>1</v>
      </c>
      <c r="F243">
        <v>1</v>
      </c>
      <c r="G243">
        <v>1</v>
      </c>
      <c r="H243">
        <v>2</v>
      </c>
      <c r="I243" t="s">
        <v>453</v>
      </c>
      <c r="J243" t="s">
        <v>454</v>
      </c>
      <c r="K243" t="s">
        <v>455</v>
      </c>
      <c r="L243">
        <v>1368</v>
      </c>
      <c r="N243">
        <v>1011</v>
      </c>
      <c r="O243" t="s">
        <v>425</v>
      </c>
      <c r="P243" t="s">
        <v>425</v>
      </c>
      <c r="Q243">
        <v>1</v>
      </c>
      <c r="W243">
        <v>0</v>
      </c>
      <c r="X243">
        <v>1230759911</v>
      </c>
      <c r="Y243">
        <v>0.16250000000000001</v>
      </c>
      <c r="AA243">
        <v>0</v>
      </c>
      <c r="AB243">
        <v>887.39</v>
      </c>
      <c r="AC243">
        <v>348.58</v>
      </c>
      <c r="AD243">
        <v>0</v>
      </c>
      <c r="AE243">
        <v>0</v>
      </c>
      <c r="AF243">
        <v>87.17</v>
      </c>
      <c r="AG243">
        <v>11.6</v>
      </c>
      <c r="AH243">
        <v>0</v>
      </c>
      <c r="AI243">
        <v>1</v>
      </c>
      <c r="AJ243">
        <v>10.18</v>
      </c>
      <c r="AK243">
        <v>30.05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0.13</v>
      </c>
      <c r="AU243" t="s">
        <v>33</v>
      </c>
      <c r="AV243">
        <v>0</v>
      </c>
      <c r="AW243">
        <v>2</v>
      </c>
      <c r="AX243">
        <v>42250770</v>
      </c>
      <c r="AY243">
        <v>1</v>
      </c>
      <c r="AZ243">
        <v>0</v>
      </c>
      <c r="BA243">
        <v>221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Y243*Source!I134</f>
        <v>1.57885E-2</v>
      </c>
      <c r="CY243">
        <f>AB243</f>
        <v>887.39</v>
      </c>
      <c r="CZ243">
        <f>AF243</f>
        <v>87.17</v>
      </c>
      <c r="DA243">
        <f>AJ243</f>
        <v>10.18</v>
      </c>
      <c r="DB243">
        <f>ROUND((ROUND(AT243*CZ243,2)*1.25),6)</f>
        <v>14.1625</v>
      </c>
      <c r="DC243">
        <f>ROUND((ROUND(AT243*AG243,2)*1.25),6)</f>
        <v>1.8875</v>
      </c>
    </row>
    <row r="244" spans="1:107" x14ac:dyDescent="0.2">
      <c r="A244">
        <f>ROW(Source!A134)</f>
        <v>134</v>
      </c>
      <c r="B244">
        <v>42244845</v>
      </c>
      <c r="C244">
        <v>42250755</v>
      </c>
      <c r="D244">
        <v>38957118</v>
      </c>
      <c r="E244">
        <v>1</v>
      </c>
      <c r="F244">
        <v>1</v>
      </c>
      <c r="G244">
        <v>1</v>
      </c>
      <c r="H244">
        <v>3</v>
      </c>
      <c r="I244" t="s">
        <v>530</v>
      </c>
      <c r="J244" t="s">
        <v>531</v>
      </c>
      <c r="K244" t="s">
        <v>532</v>
      </c>
      <c r="L244">
        <v>1327</v>
      </c>
      <c r="N244">
        <v>1005</v>
      </c>
      <c r="O244" t="s">
        <v>91</v>
      </c>
      <c r="P244" t="s">
        <v>91</v>
      </c>
      <c r="Q244">
        <v>1</v>
      </c>
      <c r="W244">
        <v>0</v>
      </c>
      <c r="X244">
        <v>914604176</v>
      </c>
      <c r="Y244">
        <v>250</v>
      </c>
      <c r="AA244">
        <v>54.37</v>
      </c>
      <c r="AB244">
        <v>0</v>
      </c>
      <c r="AC244">
        <v>0</v>
      </c>
      <c r="AD244">
        <v>0</v>
      </c>
      <c r="AE244">
        <v>10.199999999999999</v>
      </c>
      <c r="AF244">
        <v>0</v>
      </c>
      <c r="AG244">
        <v>0</v>
      </c>
      <c r="AH244">
        <v>0</v>
      </c>
      <c r="AI244">
        <v>5.33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250</v>
      </c>
      <c r="AU244" t="s">
        <v>3</v>
      </c>
      <c r="AV244">
        <v>0</v>
      </c>
      <c r="AW244">
        <v>2</v>
      </c>
      <c r="AX244">
        <v>42250771</v>
      </c>
      <c r="AY244">
        <v>1</v>
      </c>
      <c r="AZ244">
        <v>0</v>
      </c>
      <c r="BA244">
        <v>222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Y244*Source!I134</f>
        <v>24.29</v>
      </c>
      <c r="CY244">
        <f>AA244</f>
        <v>54.37</v>
      </c>
      <c r="CZ244">
        <f>AE244</f>
        <v>10.199999999999999</v>
      </c>
      <c r="DA244">
        <f>AI244</f>
        <v>5.33</v>
      </c>
      <c r="DB244">
        <f>ROUND(ROUND(AT244*CZ244,2),6)</f>
        <v>2550</v>
      </c>
      <c r="DC244">
        <f>ROUND(ROUND(AT244*AG244,2),6)</f>
        <v>0</v>
      </c>
    </row>
    <row r="245" spans="1:107" x14ac:dyDescent="0.2">
      <c r="A245">
        <f>ROW(Source!A134)</f>
        <v>134</v>
      </c>
      <c r="B245">
        <v>42244845</v>
      </c>
      <c r="C245">
        <v>42250755</v>
      </c>
      <c r="D245">
        <v>38996342</v>
      </c>
      <c r="E245">
        <v>1</v>
      </c>
      <c r="F245">
        <v>1</v>
      </c>
      <c r="G245">
        <v>1</v>
      </c>
      <c r="H245">
        <v>3</v>
      </c>
      <c r="I245" t="s">
        <v>241</v>
      </c>
      <c r="J245" t="s">
        <v>243</v>
      </c>
      <c r="K245" t="s">
        <v>242</v>
      </c>
      <c r="L245">
        <v>1339</v>
      </c>
      <c r="N245">
        <v>1007</v>
      </c>
      <c r="O245" t="s">
        <v>209</v>
      </c>
      <c r="P245" t="s">
        <v>209</v>
      </c>
      <c r="Q245">
        <v>1</v>
      </c>
      <c r="W245">
        <v>0</v>
      </c>
      <c r="X245">
        <v>-569494662</v>
      </c>
      <c r="Y245">
        <v>102</v>
      </c>
      <c r="AA245">
        <v>4155.9799999999996</v>
      </c>
      <c r="AB245">
        <v>0</v>
      </c>
      <c r="AC245">
        <v>0</v>
      </c>
      <c r="AD245">
        <v>0</v>
      </c>
      <c r="AE245">
        <v>638.4</v>
      </c>
      <c r="AF245">
        <v>0</v>
      </c>
      <c r="AG245">
        <v>0</v>
      </c>
      <c r="AH245">
        <v>0</v>
      </c>
      <c r="AI245">
        <v>6.51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0</v>
      </c>
      <c r="AQ245">
        <v>0</v>
      </c>
      <c r="AR245">
        <v>0</v>
      </c>
      <c r="AS245" t="s">
        <v>3</v>
      </c>
      <c r="AT245">
        <v>102</v>
      </c>
      <c r="AU245" t="s">
        <v>3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Y245*Source!I134</f>
        <v>9.9103200000000005</v>
      </c>
      <c r="CY245">
        <f>AA245</f>
        <v>4155.9799999999996</v>
      </c>
      <c r="CZ245">
        <f>AE245</f>
        <v>638.4</v>
      </c>
      <c r="DA245">
        <f>AI245</f>
        <v>6.51</v>
      </c>
      <c r="DB245">
        <f>ROUND(ROUND(AT245*CZ245,2),6)</f>
        <v>65116.800000000003</v>
      </c>
      <c r="DC245">
        <f>ROUND(ROUND(AT245*AG245,2),6)</f>
        <v>0</v>
      </c>
    </row>
    <row r="246" spans="1:107" x14ac:dyDescent="0.2">
      <c r="A246">
        <f>ROW(Source!A134)</f>
        <v>134</v>
      </c>
      <c r="B246">
        <v>42244845</v>
      </c>
      <c r="C246">
        <v>42250755</v>
      </c>
      <c r="D246">
        <v>38996388</v>
      </c>
      <c r="E246">
        <v>1</v>
      </c>
      <c r="F246">
        <v>1</v>
      </c>
      <c r="G246">
        <v>1</v>
      </c>
      <c r="H246">
        <v>3</v>
      </c>
      <c r="I246" t="s">
        <v>237</v>
      </c>
      <c r="J246" t="s">
        <v>239</v>
      </c>
      <c r="K246" t="s">
        <v>238</v>
      </c>
      <c r="L246">
        <v>1339</v>
      </c>
      <c r="N246">
        <v>1007</v>
      </c>
      <c r="O246" t="s">
        <v>209</v>
      </c>
      <c r="P246" t="s">
        <v>209</v>
      </c>
      <c r="Q246">
        <v>1</v>
      </c>
      <c r="W246">
        <v>0</v>
      </c>
      <c r="X246">
        <v>-982149453</v>
      </c>
      <c r="Y246">
        <v>102</v>
      </c>
      <c r="AA246">
        <v>3291.6</v>
      </c>
      <c r="AB246">
        <v>0</v>
      </c>
      <c r="AC246">
        <v>0</v>
      </c>
      <c r="AD246">
        <v>0</v>
      </c>
      <c r="AE246">
        <v>520</v>
      </c>
      <c r="AF246">
        <v>0</v>
      </c>
      <c r="AG246">
        <v>0</v>
      </c>
      <c r="AH246">
        <v>0</v>
      </c>
      <c r="AI246">
        <v>6.33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102</v>
      </c>
      <c r="AU246" t="s">
        <v>3</v>
      </c>
      <c r="AV246">
        <v>0</v>
      </c>
      <c r="AW246">
        <v>2</v>
      </c>
      <c r="AX246">
        <v>42250772</v>
      </c>
      <c r="AY246">
        <v>1</v>
      </c>
      <c r="AZ246">
        <v>0</v>
      </c>
      <c r="BA246">
        <v>223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Y246*Source!I134</f>
        <v>9.9103200000000005</v>
      </c>
      <c r="CY246">
        <f>AA246</f>
        <v>3291.6</v>
      </c>
      <c r="CZ246">
        <f>AE246</f>
        <v>520</v>
      </c>
      <c r="DA246">
        <f>AI246</f>
        <v>6.33</v>
      </c>
      <c r="DB246">
        <f>ROUND(ROUND(AT246*CZ246,2),6)</f>
        <v>53040</v>
      </c>
      <c r="DC246">
        <f>ROUND(ROUND(AT246*AG246,2),6)</f>
        <v>0</v>
      </c>
    </row>
    <row r="247" spans="1:107" x14ac:dyDescent="0.2">
      <c r="A247">
        <f>ROW(Source!A134)</f>
        <v>134</v>
      </c>
      <c r="B247">
        <v>42244845</v>
      </c>
      <c r="C247">
        <v>42250755</v>
      </c>
      <c r="D247">
        <v>38996388</v>
      </c>
      <c r="E247">
        <v>1</v>
      </c>
      <c r="F247">
        <v>1</v>
      </c>
      <c r="G247">
        <v>1</v>
      </c>
      <c r="H247">
        <v>3</v>
      </c>
      <c r="I247" t="s">
        <v>237</v>
      </c>
      <c r="J247" t="s">
        <v>239</v>
      </c>
      <c r="K247" t="s">
        <v>238</v>
      </c>
      <c r="L247">
        <v>1339</v>
      </c>
      <c r="N247">
        <v>1007</v>
      </c>
      <c r="O247" t="s">
        <v>209</v>
      </c>
      <c r="P247" t="s">
        <v>209</v>
      </c>
      <c r="Q247">
        <v>1</v>
      </c>
      <c r="W247">
        <v>0</v>
      </c>
      <c r="X247">
        <v>-982149453</v>
      </c>
      <c r="Y247">
        <v>-102</v>
      </c>
      <c r="AA247">
        <v>3291.6</v>
      </c>
      <c r="AB247">
        <v>0</v>
      </c>
      <c r="AC247">
        <v>0</v>
      </c>
      <c r="AD247">
        <v>0</v>
      </c>
      <c r="AE247">
        <v>520</v>
      </c>
      <c r="AF247">
        <v>0</v>
      </c>
      <c r="AG247">
        <v>0</v>
      </c>
      <c r="AH247">
        <v>0</v>
      </c>
      <c r="AI247">
        <v>6.33</v>
      </c>
      <c r="AJ247">
        <v>1</v>
      </c>
      <c r="AK247">
        <v>1</v>
      </c>
      <c r="AL247">
        <v>1</v>
      </c>
      <c r="AN247">
        <v>0</v>
      </c>
      <c r="AO247">
        <v>0</v>
      </c>
      <c r="AP247">
        <v>0</v>
      </c>
      <c r="AQ247">
        <v>0</v>
      </c>
      <c r="AR247">
        <v>0</v>
      </c>
      <c r="AS247" t="s">
        <v>3</v>
      </c>
      <c r="AT247">
        <v>-102</v>
      </c>
      <c r="AU247" t="s">
        <v>3</v>
      </c>
      <c r="AV247">
        <v>0</v>
      </c>
      <c r="AW247">
        <v>1</v>
      </c>
      <c r="AX247">
        <v>-1</v>
      </c>
      <c r="AY247">
        <v>0</v>
      </c>
      <c r="AZ247">
        <v>0</v>
      </c>
      <c r="BA247" t="s">
        <v>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Y247*Source!I134</f>
        <v>-9.9103200000000005</v>
      </c>
      <c r="CY247">
        <f>AA247</f>
        <v>3291.6</v>
      </c>
      <c r="CZ247">
        <f>AE247</f>
        <v>520</v>
      </c>
      <c r="DA247">
        <f>AI247</f>
        <v>6.33</v>
      </c>
      <c r="DB247">
        <f>ROUND(ROUND(AT247*CZ247,2),6)</f>
        <v>-53040</v>
      </c>
      <c r="DC247">
        <f>ROUND(ROUND(AT247*AG247,2),6)</f>
        <v>0</v>
      </c>
    </row>
    <row r="248" spans="1:107" x14ac:dyDescent="0.2">
      <c r="A248">
        <f>ROW(Source!A134)</f>
        <v>134</v>
      </c>
      <c r="B248">
        <v>42244845</v>
      </c>
      <c r="C248">
        <v>42250755</v>
      </c>
      <c r="D248">
        <v>39001585</v>
      </c>
      <c r="E248">
        <v>1</v>
      </c>
      <c r="F248">
        <v>1</v>
      </c>
      <c r="G248">
        <v>1</v>
      </c>
      <c r="H248">
        <v>3</v>
      </c>
      <c r="I248" t="s">
        <v>445</v>
      </c>
      <c r="J248" t="s">
        <v>446</v>
      </c>
      <c r="K248" t="s">
        <v>447</v>
      </c>
      <c r="L248">
        <v>1339</v>
      </c>
      <c r="N248">
        <v>1007</v>
      </c>
      <c r="O248" t="s">
        <v>209</v>
      </c>
      <c r="P248" t="s">
        <v>209</v>
      </c>
      <c r="Q248">
        <v>1</v>
      </c>
      <c r="W248">
        <v>0</v>
      </c>
      <c r="X248">
        <v>619799737</v>
      </c>
      <c r="Y248">
        <v>0.2</v>
      </c>
      <c r="AA248">
        <v>21.28</v>
      </c>
      <c r="AB248">
        <v>0</v>
      </c>
      <c r="AC248">
        <v>0</v>
      </c>
      <c r="AD248">
        <v>0</v>
      </c>
      <c r="AE248">
        <v>2.44</v>
      </c>
      <c r="AF248">
        <v>0</v>
      </c>
      <c r="AG248">
        <v>0</v>
      </c>
      <c r="AH248">
        <v>0</v>
      </c>
      <c r="AI248">
        <v>8.7200000000000006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0.2</v>
      </c>
      <c r="AU248" t="s">
        <v>3</v>
      </c>
      <c r="AV248">
        <v>0</v>
      </c>
      <c r="AW248">
        <v>2</v>
      </c>
      <c r="AX248">
        <v>42250773</v>
      </c>
      <c r="AY248">
        <v>1</v>
      </c>
      <c r="AZ248">
        <v>0</v>
      </c>
      <c r="BA248">
        <v>224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Y248*Source!I134</f>
        <v>1.9432000000000001E-2</v>
      </c>
      <c r="CY248">
        <f>AA248</f>
        <v>21.28</v>
      </c>
      <c r="CZ248">
        <f>AE248</f>
        <v>2.44</v>
      </c>
      <c r="DA248">
        <f>AI248</f>
        <v>8.7200000000000006</v>
      </c>
      <c r="DB248">
        <f>ROUND(ROUND(AT248*CZ248,2),6)</f>
        <v>0.49</v>
      </c>
      <c r="DC248">
        <f>ROUND(ROUND(AT248*AG248,2),6)</f>
        <v>0</v>
      </c>
    </row>
    <row r="249" spans="1:107" x14ac:dyDescent="0.2">
      <c r="A249">
        <f>ROW(Source!A139)</f>
        <v>139</v>
      </c>
      <c r="B249">
        <v>42244862</v>
      </c>
      <c r="C249">
        <v>42250776</v>
      </c>
      <c r="D249">
        <v>35540599</v>
      </c>
      <c r="E249">
        <v>1</v>
      </c>
      <c r="F249">
        <v>1</v>
      </c>
      <c r="G249">
        <v>1</v>
      </c>
      <c r="H249">
        <v>1</v>
      </c>
      <c r="I249" t="s">
        <v>533</v>
      </c>
      <c r="J249" t="s">
        <v>3</v>
      </c>
      <c r="K249" t="s">
        <v>534</v>
      </c>
      <c r="L249">
        <v>1369</v>
      </c>
      <c r="N249">
        <v>1013</v>
      </c>
      <c r="O249" t="s">
        <v>417</v>
      </c>
      <c r="P249" t="s">
        <v>417</v>
      </c>
      <c r="Q249">
        <v>1</v>
      </c>
      <c r="W249">
        <v>0</v>
      </c>
      <c r="X249">
        <v>645971194</v>
      </c>
      <c r="Y249">
        <v>14.536</v>
      </c>
      <c r="AA249">
        <v>0</v>
      </c>
      <c r="AB249">
        <v>0</v>
      </c>
      <c r="AC249">
        <v>0</v>
      </c>
      <c r="AD249">
        <v>232.26</v>
      </c>
      <c r="AE249">
        <v>0</v>
      </c>
      <c r="AF249">
        <v>0</v>
      </c>
      <c r="AG249">
        <v>0</v>
      </c>
      <c r="AH249">
        <v>232.26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S249" t="s">
        <v>3</v>
      </c>
      <c r="AT249">
        <v>12.64</v>
      </c>
      <c r="AU249" t="s">
        <v>34</v>
      </c>
      <c r="AV249">
        <v>1</v>
      </c>
      <c r="AW249">
        <v>2</v>
      </c>
      <c r="AX249">
        <v>42250786</v>
      </c>
      <c r="AY249">
        <v>1</v>
      </c>
      <c r="AZ249">
        <v>0</v>
      </c>
      <c r="BA249">
        <v>225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Y249*Source!I139</f>
        <v>17.472272</v>
      </c>
      <c r="CY249">
        <f>AD249</f>
        <v>232.26</v>
      </c>
      <c r="CZ249">
        <f>AH249</f>
        <v>232.26</v>
      </c>
      <c r="DA249">
        <f>AL249</f>
        <v>1</v>
      </c>
      <c r="DB249">
        <f>ROUND((ROUND(AT249*CZ249,2)*1.15),6)</f>
        <v>3376.1354999999999</v>
      </c>
      <c r="DC249">
        <f>ROUND((ROUND(AT249*AG249,2)*1.15),6)</f>
        <v>0</v>
      </c>
    </row>
    <row r="250" spans="1:107" x14ac:dyDescent="0.2">
      <c r="A250">
        <f>ROW(Source!A139)</f>
        <v>139</v>
      </c>
      <c r="B250">
        <v>42244862</v>
      </c>
      <c r="C250">
        <v>42250776</v>
      </c>
      <c r="D250">
        <v>121548</v>
      </c>
      <c r="E250">
        <v>1</v>
      </c>
      <c r="F250">
        <v>1</v>
      </c>
      <c r="G250">
        <v>1</v>
      </c>
      <c r="H250">
        <v>1</v>
      </c>
      <c r="I250" t="s">
        <v>23</v>
      </c>
      <c r="J250" t="s">
        <v>3</v>
      </c>
      <c r="K250" t="s">
        <v>420</v>
      </c>
      <c r="L250">
        <v>608254</v>
      </c>
      <c r="N250">
        <v>1013</v>
      </c>
      <c r="O250" t="s">
        <v>421</v>
      </c>
      <c r="P250" t="s">
        <v>421</v>
      </c>
      <c r="Q250">
        <v>1</v>
      </c>
      <c r="W250">
        <v>0</v>
      </c>
      <c r="X250">
        <v>-185737400</v>
      </c>
      <c r="Y250">
        <v>0.2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3</v>
      </c>
      <c r="AT250">
        <v>0.16</v>
      </c>
      <c r="AU250" t="s">
        <v>33</v>
      </c>
      <c r="AV250">
        <v>2</v>
      </c>
      <c r="AW250">
        <v>2</v>
      </c>
      <c r="AX250">
        <v>42250787</v>
      </c>
      <c r="AY250">
        <v>1</v>
      </c>
      <c r="AZ250">
        <v>0</v>
      </c>
      <c r="BA250">
        <v>226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Y250*Source!I139</f>
        <v>0.2404</v>
      </c>
      <c r="CY250">
        <f>AD250</f>
        <v>0</v>
      </c>
      <c r="CZ250">
        <f>AH250</f>
        <v>0</v>
      </c>
      <c r="DA250">
        <f>AL250</f>
        <v>1</v>
      </c>
      <c r="DB250">
        <f>ROUND((ROUND(AT250*CZ250,2)*1.25),6)</f>
        <v>0</v>
      </c>
      <c r="DC250">
        <f>ROUND((ROUND(AT250*AG250,2)*1.25),6)</f>
        <v>0</v>
      </c>
    </row>
    <row r="251" spans="1:107" x14ac:dyDescent="0.2">
      <c r="A251">
        <f>ROW(Source!A139)</f>
        <v>139</v>
      </c>
      <c r="B251">
        <v>42244862</v>
      </c>
      <c r="C251">
        <v>42250776</v>
      </c>
      <c r="D251">
        <v>39026431</v>
      </c>
      <c r="E251">
        <v>1</v>
      </c>
      <c r="F251">
        <v>1</v>
      </c>
      <c r="G251">
        <v>1</v>
      </c>
      <c r="H251">
        <v>2</v>
      </c>
      <c r="I251" t="s">
        <v>472</v>
      </c>
      <c r="J251" t="s">
        <v>473</v>
      </c>
      <c r="K251" t="s">
        <v>474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W251">
        <v>0</v>
      </c>
      <c r="X251">
        <v>1106923569</v>
      </c>
      <c r="Y251">
        <v>0.2</v>
      </c>
      <c r="AA251">
        <v>0</v>
      </c>
      <c r="AB251">
        <v>987.84</v>
      </c>
      <c r="AC251">
        <v>368.42</v>
      </c>
      <c r="AD251">
        <v>0</v>
      </c>
      <c r="AE251">
        <v>0</v>
      </c>
      <c r="AF251">
        <v>112</v>
      </c>
      <c r="AG251">
        <v>13.5</v>
      </c>
      <c r="AH251">
        <v>0</v>
      </c>
      <c r="AI251">
        <v>1</v>
      </c>
      <c r="AJ251">
        <v>8.82</v>
      </c>
      <c r="AK251">
        <v>27.29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</v>
      </c>
      <c r="AT251">
        <v>0.16</v>
      </c>
      <c r="AU251" t="s">
        <v>33</v>
      </c>
      <c r="AV251">
        <v>0</v>
      </c>
      <c r="AW251">
        <v>2</v>
      </c>
      <c r="AX251">
        <v>42250788</v>
      </c>
      <c r="AY251">
        <v>1</v>
      </c>
      <c r="AZ251">
        <v>0</v>
      </c>
      <c r="BA251">
        <v>227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Y251*Source!I139</f>
        <v>0.2404</v>
      </c>
      <c r="CY251">
        <f>AB251</f>
        <v>987.84</v>
      </c>
      <c r="CZ251">
        <f>AF251</f>
        <v>112</v>
      </c>
      <c r="DA251">
        <f>AJ251</f>
        <v>8.82</v>
      </c>
      <c r="DB251">
        <f>ROUND((ROUND(AT251*CZ251,2)*1.25),6)</f>
        <v>22.4</v>
      </c>
      <c r="DC251">
        <f>ROUND((ROUND(AT251*AG251,2)*1.25),6)</f>
        <v>2.7</v>
      </c>
    </row>
    <row r="252" spans="1:107" x14ac:dyDescent="0.2">
      <c r="A252">
        <f>ROW(Source!A139)</f>
        <v>139</v>
      </c>
      <c r="B252">
        <v>42244862</v>
      </c>
      <c r="C252">
        <v>42250776</v>
      </c>
      <c r="D252">
        <v>39029121</v>
      </c>
      <c r="E252">
        <v>1</v>
      </c>
      <c r="F252">
        <v>1</v>
      </c>
      <c r="G252">
        <v>1</v>
      </c>
      <c r="H252">
        <v>2</v>
      </c>
      <c r="I252" t="s">
        <v>453</v>
      </c>
      <c r="J252" t="s">
        <v>454</v>
      </c>
      <c r="K252" t="s">
        <v>455</v>
      </c>
      <c r="L252">
        <v>1368</v>
      </c>
      <c r="N252">
        <v>1011</v>
      </c>
      <c r="O252" t="s">
        <v>425</v>
      </c>
      <c r="P252" t="s">
        <v>425</v>
      </c>
      <c r="Q252">
        <v>1</v>
      </c>
      <c r="W252">
        <v>0</v>
      </c>
      <c r="X252">
        <v>1230759911</v>
      </c>
      <c r="Y252">
        <v>0.27500000000000002</v>
      </c>
      <c r="AA252">
        <v>0</v>
      </c>
      <c r="AB252">
        <v>842.06</v>
      </c>
      <c r="AC252">
        <v>316.56</v>
      </c>
      <c r="AD252">
        <v>0</v>
      </c>
      <c r="AE252">
        <v>0</v>
      </c>
      <c r="AF252">
        <v>87.17</v>
      </c>
      <c r="AG252">
        <v>11.6</v>
      </c>
      <c r="AH252">
        <v>0</v>
      </c>
      <c r="AI252">
        <v>1</v>
      </c>
      <c r="AJ252">
        <v>9.66</v>
      </c>
      <c r="AK252">
        <v>27.29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S252" t="s">
        <v>3</v>
      </c>
      <c r="AT252">
        <v>0.22</v>
      </c>
      <c r="AU252" t="s">
        <v>33</v>
      </c>
      <c r="AV252">
        <v>0</v>
      </c>
      <c r="AW252">
        <v>2</v>
      </c>
      <c r="AX252">
        <v>42250789</v>
      </c>
      <c r="AY252">
        <v>1</v>
      </c>
      <c r="AZ252">
        <v>0</v>
      </c>
      <c r="BA252">
        <v>228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Y252*Source!I139</f>
        <v>0.33055000000000001</v>
      </c>
      <c r="CY252">
        <f>AB252</f>
        <v>842.06</v>
      </c>
      <c r="CZ252">
        <f>AF252</f>
        <v>87.17</v>
      </c>
      <c r="DA252">
        <f>AJ252</f>
        <v>9.66</v>
      </c>
      <c r="DB252">
        <f>ROUND((ROUND(AT252*CZ252,2)*1.25),6)</f>
        <v>23.975000000000001</v>
      </c>
      <c r="DC252">
        <f>ROUND((ROUND(AT252*AG252,2)*1.25),6)</f>
        <v>3.1875</v>
      </c>
    </row>
    <row r="253" spans="1:107" x14ac:dyDescent="0.2">
      <c r="A253">
        <f>ROW(Source!A139)</f>
        <v>139</v>
      </c>
      <c r="B253">
        <v>42244862</v>
      </c>
      <c r="C253">
        <v>42250776</v>
      </c>
      <c r="D253">
        <v>38962911</v>
      </c>
      <c r="E253">
        <v>1</v>
      </c>
      <c r="F253">
        <v>1</v>
      </c>
      <c r="G253">
        <v>1</v>
      </c>
      <c r="H253">
        <v>3</v>
      </c>
      <c r="I253" t="s">
        <v>249</v>
      </c>
      <c r="J253" t="s">
        <v>251</v>
      </c>
      <c r="K253" t="s">
        <v>250</v>
      </c>
      <c r="L253">
        <v>1348</v>
      </c>
      <c r="N253">
        <v>1009</v>
      </c>
      <c r="O253" t="s">
        <v>49</v>
      </c>
      <c r="P253" t="s">
        <v>49</v>
      </c>
      <c r="Q253">
        <v>1000</v>
      </c>
      <c r="W253">
        <v>0</v>
      </c>
      <c r="X253">
        <v>841031982</v>
      </c>
      <c r="Y253">
        <v>2.8000000000000001E-2</v>
      </c>
      <c r="AA253">
        <v>49980</v>
      </c>
      <c r="AB253">
        <v>0</v>
      </c>
      <c r="AC253">
        <v>0</v>
      </c>
      <c r="AD253">
        <v>0</v>
      </c>
      <c r="AE253">
        <v>10200</v>
      </c>
      <c r="AF253">
        <v>0</v>
      </c>
      <c r="AG253">
        <v>0</v>
      </c>
      <c r="AH253">
        <v>0</v>
      </c>
      <c r="AI253">
        <v>4.9000000000000004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2.8000000000000001E-2</v>
      </c>
      <c r="AU253" t="s">
        <v>3</v>
      </c>
      <c r="AV253">
        <v>0</v>
      </c>
      <c r="AW253">
        <v>2</v>
      </c>
      <c r="AX253">
        <v>42250790</v>
      </c>
      <c r="AY253">
        <v>1</v>
      </c>
      <c r="AZ253">
        <v>0</v>
      </c>
      <c r="BA253">
        <v>229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Y253*Source!I139</f>
        <v>3.3655999999999998E-2</v>
      </c>
      <c r="CY253">
        <f>AA253</f>
        <v>49980</v>
      </c>
      <c r="CZ253">
        <f>AE253</f>
        <v>10200</v>
      </c>
      <c r="DA253">
        <f>AI253</f>
        <v>4.9000000000000004</v>
      </c>
      <c r="DB253">
        <f>ROUND(ROUND(AT253*CZ253,2),6)</f>
        <v>285.60000000000002</v>
      </c>
      <c r="DC253">
        <f>ROUND(ROUND(AT253*AG253,2),6)</f>
        <v>0</v>
      </c>
    </row>
    <row r="254" spans="1:107" x14ac:dyDescent="0.2">
      <c r="A254">
        <f>ROW(Source!A139)</f>
        <v>139</v>
      </c>
      <c r="B254">
        <v>42244862</v>
      </c>
      <c r="C254">
        <v>42250776</v>
      </c>
      <c r="D254">
        <v>38962911</v>
      </c>
      <c r="E254">
        <v>1</v>
      </c>
      <c r="F254">
        <v>1</v>
      </c>
      <c r="G254">
        <v>1</v>
      </c>
      <c r="H254">
        <v>3</v>
      </c>
      <c r="I254" t="s">
        <v>249</v>
      </c>
      <c r="J254" t="s">
        <v>251</v>
      </c>
      <c r="K254" t="s">
        <v>250</v>
      </c>
      <c r="L254">
        <v>1348</v>
      </c>
      <c r="N254">
        <v>1009</v>
      </c>
      <c r="O254" t="s">
        <v>49</v>
      </c>
      <c r="P254" t="s">
        <v>49</v>
      </c>
      <c r="Q254">
        <v>1000</v>
      </c>
      <c r="W254">
        <v>0</v>
      </c>
      <c r="X254">
        <v>841031982</v>
      </c>
      <c r="Y254">
        <v>0</v>
      </c>
      <c r="AA254">
        <v>49980</v>
      </c>
      <c r="AB254">
        <v>0</v>
      </c>
      <c r="AC254">
        <v>0</v>
      </c>
      <c r="AD254">
        <v>0</v>
      </c>
      <c r="AE254">
        <v>10200</v>
      </c>
      <c r="AF254">
        <v>0</v>
      </c>
      <c r="AG254">
        <v>0</v>
      </c>
      <c r="AH254">
        <v>0</v>
      </c>
      <c r="AI254">
        <v>4.9000000000000004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3</v>
      </c>
      <c r="AT254">
        <v>0</v>
      </c>
      <c r="AU254" t="s">
        <v>3</v>
      </c>
      <c r="AV254">
        <v>0</v>
      </c>
      <c r="AW254">
        <v>1</v>
      </c>
      <c r="AX254">
        <v>-1</v>
      </c>
      <c r="AY254">
        <v>0</v>
      </c>
      <c r="AZ254">
        <v>0</v>
      </c>
      <c r="BA254" t="s">
        <v>3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Y254*Source!I139</f>
        <v>0</v>
      </c>
      <c r="CY254">
        <f>AA254</f>
        <v>49980</v>
      </c>
      <c r="CZ254">
        <f>AE254</f>
        <v>10200</v>
      </c>
      <c r="DA254">
        <f>AI254</f>
        <v>4.9000000000000004</v>
      </c>
      <c r="DB254">
        <f>ROUND(ROUND(AT254*CZ254,2),6)</f>
        <v>0</v>
      </c>
      <c r="DC254">
        <f>ROUND(ROUND(AT254*AG254,2),6)</f>
        <v>0</v>
      </c>
    </row>
    <row r="255" spans="1:107" x14ac:dyDescent="0.2">
      <c r="A255">
        <f>ROW(Source!A139)</f>
        <v>139</v>
      </c>
      <c r="B255">
        <v>42244862</v>
      </c>
      <c r="C255">
        <v>42250776</v>
      </c>
      <c r="D255">
        <v>38962058</v>
      </c>
      <c r="E255">
        <v>1</v>
      </c>
      <c r="F255">
        <v>1</v>
      </c>
      <c r="G255">
        <v>1</v>
      </c>
      <c r="H255">
        <v>3</v>
      </c>
      <c r="I255" t="s">
        <v>257</v>
      </c>
      <c r="J255" t="s">
        <v>259</v>
      </c>
      <c r="K255" t="s">
        <v>258</v>
      </c>
      <c r="L255">
        <v>1327</v>
      </c>
      <c r="N255">
        <v>1005</v>
      </c>
      <c r="O255" t="s">
        <v>91</v>
      </c>
      <c r="P255" t="s">
        <v>91</v>
      </c>
      <c r="Q255">
        <v>1</v>
      </c>
      <c r="W255">
        <v>0</v>
      </c>
      <c r="X255">
        <v>1217526480</v>
      </c>
      <c r="Y255">
        <v>0</v>
      </c>
      <c r="AA255">
        <v>88.89</v>
      </c>
      <c r="AB255">
        <v>0</v>
      </c>
      <c r="AC255">
        <v>0</v>
      </c>
      <c r="AD255">
        <v>0</v>
      </c>
      <c r="AE255">
        <v>23.83</v>
      </c>
      <c r="AF255">
        <v>0</v>
      </c>
      <c r="AG255">
        <v>0</v>
      </c>
      <c r="AH255">
        <v>0</v>
      </c>
      <c r="AI255">
        <v>3.73</v>
      </c>
      <c r="AJ255">
        <v>1</v>
      </c>
      <c r="AK255">
        <v>1</v>
      </c>
      <c r="AL255">
        <v>1</v>
      </c>
      <c r="AN255">
        <v>0</v>
      </c>
      <c r="AO255">
        <v>0</v>
      </c>
      <c r="AP255">
        <v>0</v>
      </c>
      <c r="AQ255">
        <v>0</v>
      </c>
      <c r="AR255">
        <v>0</v>
      </c>
      <c r="AS255" t="s">
        <v>3</v>
      </c>
      <c r="AT255">
        <v>0</v>
      </c>
      <c r="AU255" t="s">
        <v>3</v>
      </c>
      <c r="AV255">
        <v>0</v>
      </c>
      <c r="AW255">
        <v>1</v>
      </c>
      <c r="AX255">
        <v>-1</v>
      </c>
      <c r="AY255">
        <v>0</v>
      </c>
      <c r="AZ255">
        <v>0</v>
      </c>
      <c r="BA255" t="s">
        <v>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Y255*Source!I139</f>
        <v>0</v>
      </c>
      <c r="CY255">
        <f>AA255</f>
        <v>88.89</v>
      </c>
      <c r="CZ255">
        <f>AE255</f>
        <v>23.83</v>
      </c>
      <c r="DA255">
        <f>AI255</f>
        <v>3.73</v>
      </c>
      <c r="DB255">
        <f>ROUND(ROUND(AT255*CZ255,2),6)</f>
        <v>0</v>
      </c>
      <c r="DC255">
        <f>ROUND(ROUND(AT255*AG255,2),6)</f>
        <v>0</v>
      </c>
    </row>
    <row r="256" spans="1:107" x14ac:dyDescent="0.2">
      <c r="A256">
        <f>ROW(Source!A139)</f>
        <v>139</v>
      </c>
      <c r="B256">
        <v>42244862</v>
      </c>
      <c r="C256">
        <v>42250776</v>
      </c>
      <c r="D256">
        <v>38981325</v>
      </c>
      <c r="E256">
        <v>1</v>
      </c>
      <c r="F256">
        <v>1</v>
      </c>
      <c r="G256">
        <v>1</v>
      </c>
      <c r="H256">
        <v>3</v>
      </c>
      <c r="I256" t="s">
        <v>253</v>
      </c>
      <c r="J256" t="s">
        <v>255</v>
      </c>
      <c r="K256" t="s">
        <v>254</v>
      </c>
      <c r="L256">
        <v>1348</v>
      </c>
      <c r="N256">
        <v>1009</v>
      </c>
      <c r="O256" t="s">
        <v>49</v>
      </c>
      <c r="P256" t="s">
        <v>49</v>
      </c>
      <c r="Q256">
        <v>1000</v>
      </c>
      <c r="W256">
        <v>0</v>
      </c>
      <c r="X256">
        <v>-922545297</v>
      </c>
      <c r="Y256">
        <v>1</v>
      </c>
      <c r="AA256">
        <v>34238.94</v>
      </c>
      <c r="AB256">
        <v>0</v>
      </c>
      <c r="AC256">
        <v>0</v>
      </c>
      <c r="AD256">
        <v>0</v>
      </c>
      <c r="AE256">
        <v>5649.99</v>
      </c>
      <c r="AF256">
        <v>0</v>
      </c>
      <c r="AG256">
        <v>0</v>
      </c>
      <c r="AH256">
        <v>0</v>
      </c>
      <c r="AI256">
        <v>6.06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1</v>
      </c>
      <c r="AU256" t="s">
        <v>3</v>
      </c>
      <c r="AV256">
        <v>0</v>
      </c>
      <c r="AW256">
        <v>2</v>
      </c>
      <c r="AX256">
        <v>42250791</v>
      </c>
      <c r="AY256">
        <v>1</v>
      </c>
      <c r="AZ256">
        <v>0</v>
      </c>
      <c r="BA256">
        <v>230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Y256*Source!I139</f>
        <v>1.202</v>
      </c>
      <c r="CY256">
        <f>AA256</f>
        <v>34238.94</v>
      </c>
      <c r="CZ256">
        <f>AE256</f>
        <v>5649.99</v>
      </c>
      <c r="DA256">
        <f>AI256</f>
        <v>6.06</v>
      </c>
      <c r="DB256">
        <f>ROUND(ROUND(AT256*CZ256,2),6)</f>
        <v>5649.99</v>
      </c>
      <c r="DC256">
        <f>ROUND(ROUND(AT256*AG256,2),6)</f>
        <v>0</v>
      </c>
    </row>
    <row r="257" spans="1:107" x14ac:dyDescent="0.2">
      <c r="A257">
        <f>ROW(Source!A139)</f>
        <v>139</v>
      </c>
      <c r="B257">
        <v>42244862</v>
      </c>
      <c r="C257">
        <v>42250776</v>
      </c>
      <c r="D257">
        <v>38981325</v>
      </c>
      <c r="E257">
        <v>1</v>
      </c>
      <c r="F257">
        <v>1</v>
      </c>
      <c r="G257">
        <v>1</v>
      </c>
      <c r="H257">
        <v>3</v>
      </c>
      <c r="I257" t="s">
        <v>253</v>
      </c>
      <c r="J257" t="s">
        <v>255</v>
      </c>
      <c r="K257" t="s">
        <v>254</v>
      </c>
      <c r="L257">
        <v>1348</v>
      </c>
      <c r="N257">
        <v>1009</v>
      </c>
      <c r="O257" t="s">
        <v>49</v>
      </c>
      <c r="P257" t="s">
        <v>49</v>
      </c>
      <c r="Q257">
        <v>1000</v>
      </c>
      <c r="W257">
        <v>0</v>
      </c>
      <c r="X257">
        <v>-922545297</v>
      </c>
      <c r="Y257">
        <v>0</v>
      </c>
      <c r="AA257">
        <v>34238.94</v>
      </c>
      <c r="AB257">
        <v>0</v>
      </c>
      <c r="AC257">
        <v>0</v>
      </c>
      <c r="AD257">
        <v>0</v>
      </c>
      <c r="AE257">
        <v>5649.99</v>
      </c>
      <c r="AF257">
        <v>0</v>
      </c>
      <c r="AG257">
        <v>0</v>
      </c>
      <c r="AH257">
        <v>0</v>
      </c>
      <c r="AI257">
        <v>6.06</v>
      </c>
      <c r="AJ257">
        <v>1</v>
      </c>
      <c r="AK257">
        <v>1</v>
      </c>
      <c r="AL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 t="s">
        <v>3</v>
      </c>
      <c r="AT257">
        <v>0</v>
      </c>
      <c r="AU257" t="s">
        <v>3</v>
      </c>
      <c r="AV257">
        <v>0</v>
      </c>
      <c r="AW257">
        <v>1</v>
      </c>
      <c r="AX257">
        <v>-1</v>
      </c>
      <c r="AY257">
        <v>0</v>
      </c>
      <c r="AZ257">
        <v>0</v>
      </c>
      <c r="BA257" t="s">
        <v>3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Y257*Source!I139</f>
        <v>0</v>
      </c>
      <c r="CY257">
        <f>AA257</f>
        <v>34238.94</v>
      </c>
      <c r="CZ257">
        <f>AE257</f>
        <v>5649.99</v>
      </c>
      <c r="DA257">
        <f>AI257</f>
        <v>6.06</v>
      </c>
      <c r="DB257">
        <f>ROUND(ROUND(AT257*CZ257,2),6)</f>
        <v>0</v>
      </c>
      <c r="DC257">
        <f>ROUND(ROUND(AT257*AG257,2),6)</f>
        <v>0</v>
      </c>
    </row>
    <row r="258" spans="1:107" x14ac:dyDescent="0.2">
      <c r="A258">
        <f>ROW(Source!A140)</f>
        <v>140</v>
      </c>
      <c r="B258">
        <v>42244845</v>
      </c>
      <c r="C258">
        <v>42250776</v>
      </c>
      <c r="D258">
        <v>35540599</v>
      </c>
      <c r="E258">
        <v>1</v>
      </c>
      <c r="F258">
        <v>1</v>
      </c>
      <c r="G258">
        <v>1</v>
      </c>
      <c r="H258">
        <v>1</v>
      </c>
      <c r="I258" t="s">
        <v>533</v>
      </c>
      <c r="J258" t="s">
        <v>3</v>
      </c>
      <c r="K258" t="s">
        <v>534</v>
      </c>
      <c r="L258">
        <v>1369</v>
      </c>
      <c r="N258">
        <v>1013</v>
      </c>
      <c r="O258" t="s">
        <v>417</v>
      </c>
      <c r="P258" t="s">
        <v>417</v>
      </c>
      <c r="Q258">
        <v>1</v>
      </c>
      <c r="W258">
        <v>0</v>
      </c>
      <c r="X258">
        <v>645971194</v>
      </c>
      <c r="Y258">
        <v>14.536</v>
      </c>
      <c r="AA258">
        <v>0</v>
      </c>
      <c r="AB258">
        <v>0</v>
      </c>
      <c r="AC258">
        <v>0</v>
      </c>
      <c r="AD258">
        <v>266.24</v>
      </c>
      <c r="AE258">
        <v>0</v>
      </c>
      <c r="AF258">
        <v>0</v>
      </c>
      <c r="AG258">
        <v>0</v>
      </c>
      <c r="AH258">
        <v>266.24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S258" t="s">
        <v>3</v>
      </c>
      <c r="AT258">
        <v>12.64</v>
      </c>
      <c r="AU258" t="s">
        <v>34</v>
      </c>
      <c r="AV258">
        <v>1</v>
      </c>
      <c r="AW258">
        <v>2</v>
      </c>
      <c r="AX258">
        <v>42250786</v>
      </c>
      <c r="AY258">
        <v>1</v>
      </c>
      <c r="AZ258">
        <v>0</v>
      </c>
      <c r="BA258">
        <v>231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Y258*Source!I140</f>
        <v>17.472272</v>
      </c>
      <c r="CY258">
        <f>AD258</f>
        <v>266.24</v>
      </c>
      <c r="CZ258">
        <f>AH258</f>
        <v>266.24</v>
      </c>
      <c r="DA258">
        <f>AL258</f>
        <v>1</v>
      </c>
      <c r="DB258">
        <f>ROUND((ROUND(AT258*CZ258,2)*1.15),6)</f>
        <v>3870.0605</v>
      </c>
      <c r="DC258">
        <f>ROUND((ROUND(AT258*AG258,2)*1.15),6)</f>
        <v>0</v>
      </c>
    </row>
    <row r="259" spans="1:107" x14ac:dyDescent="0.2">
      <c r="A259">
        <f>ROW(Source!A140)</f>
        <v>140</v>
      </c>
      <c r="B259">
        <v>42244845</v>
      </c>
      <c r="C259">
        <v>42250776</v>
      </c>
      <c r="D259">
        <v>121548</v>
      </c>
      <c r="E259">
        <v>1</v>
      </c>
      <c r="F259">
        <v>1</v>
      </c>
      <c r="G259">
        <v>1</v>
      </c>
      <c r="H259">
        <v>1</v>
      </c>
      <c r="I259" t="s">
        <v>23</v>
      </c>
      <c r="J259" t="s">
        <v>3</v>
      </c>
      <c r="K259" t="s">
        <v>420</v>
      </c>
      <c r="L259">
        <v>608254</v>
      </c>
      <c r="N259">
        <v>1013</v>
      </c>
      <c r="O259" t="s">
        <v>421</v>
      </c>
      <c r="P259" t="s">
        <v>421</v>
      </c>
      <c r="Q259">
        <v>1</v>
      </c>
      <c r="W259">
        <v>0</v>
      </c>
      <c r="X259">
        <v>-185737400</v>
      </c>
      <c r="Y259">
        <v>0.2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S259" t="s">
        <v>3</v>
      </c>
      <c r="AT259">
        <v>0.16</v>
      </c>
      <c r="AU259" t="s">
        <v>33</v>
      </c>
      <c r="AV259">
        <v>2</v>
      </c>
      <c r="AW259">
        <v>2</v>
      </c>
      <c r="AX259">
        <v>42250787</v>
      </c>
      <c r="AY259">
        <v>1</v>
      </c>
      <c r="AZ259">
        <v>0</v>
      </c>
      <c r="BA259">
        <v>232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Y259*Source!I140</f>
        <v>0.2404</v>
      </c>
      <c r="CY259">
        <f>AD259</f>
        <v>0</v>
      </c>
      <c r="CZ259">
        <f>AH259</f>
        <v>0</v>
      </c>
      <c r="DA259">
        <f>AL259</f>
        <v>1</v>
      </c>
      <c r="DB259">
        <f>ROUND((ROUND(AT259*CZ259,2)*1.25),6)</f>
        <v>0</v>
      </c>
      <c r="DC259">
        <f>ROUND((ROUND(AT259*AG259,2)*1.25),6)</f>
        <v>0</v>
      </c>
    </row>
    <row r="260" spans="1:107" x14ac:dyDescent="0.2">
      <c r="A260">
        <f>ROW(Source!A140)</f>
        <v>140</v>
      </c>
      <c r="B260">
        <v>42244845</v>
      </c>
      <c r="C260">
        <v>42250776</v>
      </c>
      <c r="D260">
        <v>39026431</v>
      </c>
      <c r="E260">
        <v>1</v>
      </c>
      <c r="F260">
        <v>1</v>
      </c>
      <c r="G260">
        <v>1</v>
      </c>
      <c r="H260">
        <v>2</v>
      </c>
      <c r="I260" t="s">
        <v>472</v>
      </c>
      <c r="J260" t="s">
        <v>473</v>
      </c>
      <c r="K260" t="s">
        <v>474</v>
      </c>
      <c r="L260">
        <v>1368</v>
      </c>
      <c r="N260">
        <v>1011</v>
      </c>
      <c r="O260" t="s">
        <v>425</v>
      </c>
      <c r="P260" t="s">
        <v>425</v>
      </c>
      <c r="Q260">
        <v>1</v>
      </c>
      <c r="W260">
        <v>0</v>
      </c>
      <c r="X260">
        <v>1106923569</v>
      </c>
      <c r="Y260">
        <v>0.2</v>
      </c>
      <c r="AA260">
        <v>0</v>
      </c>
      <c r="AB260">
        <v>1046.08</v>
      </c>
      <c r="AC260">
        <v>405.68</v>
      </c>
      <c r="AD260">
        <v>0</v>
      </c>
      <c r="AE260">
        <v>0</v>
      </c>
      <c r="AF260">
        <v>112</v>
      </c>
      <c r="AG260">
        <v>13.5</v>
      </c>
      <c r="AH260">
        <v>0</v>
      </c>
      <c r="AI260">
        <v>1</v>
      </c>
      <c r="AJ260">
        <v>9.34</v>
      </c>
      <c r="AK260">
        <v>30.05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S260" t="s">
        <v>3</v>
      </c>
      <c r="AT260">
        <v>0.16</v>
      </c>
      <c r="AU260" t="s">
        <v>33</v>
      </c>
      <c r="AV260">
        <v>0</v>
      </c>
      <c r="AW260">
        <v>2</v>
      </c>
      <c r="AX260">
        <v>42250788</v>
      </c>
      <c r="AY260">
        <v>1</v>
      </c>
      <c r="AZ260">
        <v>0</v>
      </c>
      <c r="BA260">
        <v>233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Y260*Source!I140</f>
        <v>0.2404</v>
      </c>
      <c r="CY260">
        <f>AB260</f>
        <v>1046.08</v>
      </c>
      <c r="CZ260">
        <f>AF260</f>
        <v>112</v>
      </c>
      <c r="DA260">
        <f>AJ260</f>
        <v>9.34</v>
      </c>
      <c r="DB260">
        <f>ROUND((ROUND(AT260*CZ260,2)*1.25),6)</f>
        <v>22.4</v>
      </c>
      <c r="DC260">
        <f>ROUND((ROUND(AT260*AG260,2)*1.25),6)</f>
        <v>2.7</v>
      </c>
    </row>
    <row r="261" spans="1:107" x14ac:dyDescent="0.2">
      <c r="A261">
        <f>ROW(Source!A140)</f>
        <v>140</v>
      </c>
      <c r="B261">
        <v>42244845</v>
      </c>
      <c r="C261">
        <v>42250776</v>
      </c>
      <c r="D261">
        <v>39029121</v>
      </c>
      <c r="E261">
        <v>1</v>
      </c>
      <c r="F261">
        <v>1</v>
      </c>
      <c r="G261">
        <v>1</v>
      </c>
      <c r="H261">
        <v>2</v>
      </c>
      <c r="I261" t="s">
        <v>453</v>
      </c>
      <c r="J261" t="s">
        <v>454</v>
      </c>
      <c r="K261" t="s">
        <v>455</v>
      </c>
      <c r="L261">
        <v>1368</v>
      </c>
      <c r="N261">
        <v>1011</v>
      </c>
      <c r="O261" t="s">
        <v>425</v>
      </c>
      <c r="P261" t="s">
        <v>425</v>
      </c>
      <c r="Q261">
        <v>1</v>
      </c>
      <c r="W261">
        <v>0</v>
      </c>
      <c r="X261">
        <v>1230759911</v>
      </c>
      <c r="Y261">
        <v>0.27500000000000002</v>
      </c>
      <c r="AA261">
        <v>0</v>
      </c>
      <c r="AB261">
        <v>887.39</v>
      </c>
      <c r="AC261">
        <v>348.58</v>
      </c>
      <c r="AD261">
        <v>0</v>
      </c>
      <c r="AE261">
        <v>0</v>
      </c>
      <c r="AF261">
        <v>87.17</v>
      </c>
      <c r="AG261">
        <v>11.6</v>
      </c>
      <c r="AH261">
        <v>0</v>
      </c>
      <c r="AI261">
        <v>1</v>
      </c>
      <c r="AJ261">
        <v>10.18</v>
      </c>
      <c r="AK261">
        <v>30.05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S261" t="s">
        <v>3</v>
      </c>
      <c r="AT261">
        <v>0.22</v>
      </c>
      <c r="AU261" t="s">
        <v>33</v>
      </c>
      <c r="AV261">
        <v>0</v>
      </c>
      <c r="AW261">
        <v>2</v>
      </c>
      <c r="AX261">
        <v>42250789</v>
      </c>
      <c r="AY261">
        <v>1</v>
      </c>
      <c r="AZ261">
        <v>0</v>
      </c>
      <c r="BA261">
        <v>234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Y261*Source!I140</f>
        <v>0.33055000000000001</v>
      </c>
      <c r="CY261">
        <f>AB261</f>
        <v>887.39</v>
      </c>
      <c r="CZ261">
        <f>AF261</f>
        <v>87.17</v>
      </c>
      <c r="DA261">
        <f>AJ261</f>
        <v>10.18</v>
      </c>
      <c r="DB261">
        <f>ROUND((ROUND(AT261*CZ261,2)*1.25),6)</f>
        <v>23.975000000000001</v>
      </c>
      <c r="DC261">
        <f>ROUND((ROUND(AT261*AG261,2)*1.25),6)</f>
        <v>3.1875</v>
      </c>
    </row>
    <row r="262" spans="1:107" x14ac:dyDescent="0.2">
      <c r="A262">
        <f>ROW(Source!A140)</f>
        <v>140</v>
      </c>
      <c r="B262">
        <v>42244845</v>
      </c>
      <c r="C262">
        <v>42250776</v>
      </c>
      <c r="D262">
        <v>38962911</v>
      </c>
      <c r="E262">
        <v>1</v>
      </c>
      <c r="F262">
        <v>1</v>
      </c>
      <c r="G262">
        <v>1</v>
      </c>
      <c r="H262">
        <v>3</v>
      </c>
      <c r="I262" t="s">
        <v>249</v>
      </c>
      <c r="J262" t="s">
        <v>251</v>
      </c>
      <c r="K262" t="s">
        <v>250</v>
      </c>
      <c r="L262">
        <v>1348</v>
      </c>
      <c r="N262">
        <v>1009</v>
      </c>
      <c r="O262" t="s">
        <v>49</v>
      </c>
      <c r="P262" t="s">
        <v>49</v>
      </c>
      <c r="Q262">
        <v>1000</v>
      </c>
      <c r="W262">
        <v>0</v>
      </c>
      <c r="X262">
        <v>841031982</v>
      </c>
      <c r="Y262">
        <v>2.8000000000000001E-2</v>
      </c>
      <c r="AA262">
        <v>51510</v>
      </c>
      <c r="AB262">
        <v>0</v>
      </c>
      <c r="AC262">
        <v>0</v>
      </c>
      <c r="AD262">
        <v>0</v>
      </c>
      <c r="AE262">
        <v>10200</v>
      </c>
      <c r="AF262">
        <v>0</v>
      </c>
      <c r="AG262">
        <v>0</v>
      </c>
      <c r="AH262">
        <v>0</v>
      </c>
      <c r="AI262">
        <v>5.05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2.8000000000000001E-2</v>
      </c>
      <c r="AU262" t="s">
        <v>3</v>
      </c>
      <c r="AV262">
        <v>0</v>
      </c>
      <c r="AW262">
        <v>2</v>
      </c>
      <c r="AX262">
        <v>42250790</v>
      </c>
      <c r="AY262">
        <v>1</v>
      </c>
      <c r="AZ262">
        <v>0</v>
      </c>
      <c r="BA262">
        <v>235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Y262*Source!I140</f>
        <v>3.3655999999999998E-2</v>
      </c>
      <c r="CY262">
        <f>AA262</f>
        <v>51510</v>
      </c>
      <c r="CZ262">
        <f>AE262</f>
        <v>10200</v>
      </c>
      <c r="DA262">
        <f>AI262</f>
        <v>5.05</v>
      </c>
      <c r="DB262">
        <f>ROUND(ROUND(AT262*CZ262,2),6)</f>
        <v>285.60000000000002</v>
      </c>
      <c r="DC262">
        <f>ROUND(ROUND(AT262*AG262,2),6)</f>
        <v>0</v>
      </c>
    </row>
    <row r="263" spans="1:107" x14ac:dyDescent="0.2">
      <c r="A263">
        <f>ROW(Source!A140)</f>
        <v>140</v>
      </c>
      <c r="B263">
        <v>42244845</v>
      </c>
      <c r="C263">
        <v>42250776</v>
      </c>
      <c r="D263">
        <v>38962911</v>
      </c>
      <c r="E263">
        <v>1</v>
      </c>
      <c r="F263">
        <v>1</v>
      </c>
      <c r="G263">
        <v>1</v>
      </c>
      <c r="H263">
        <v>3</v>
      </c>
      <c r="I263" t="s">
        <v>249</v>
      </c>
      <c r="J263" t="s">
        <v>251</v>
      </c>
      <c r="K263" t="s">
        <v>250</v>
      </c>
      <c r="L263">
        <v>1348</v>
      </c>
      <c r="N263">
        <v>1009</v>
      </c>
      <c r="O263" t="s">
        <v>49</v>
      </c>
      <c r="P263" t="s">
        <v>49</v>
      </c>
      <c r="Q263">
        <v>1000</v>
      </c>
      <c r="W263">
        <v>0</v>
      </c>
      <c r="X263">
        <v>841031982</v>
      </c>
      <c r="Y263">
        <v>0</v>
      </c>
      <c r="AA263">
        <v>51510</v>
      </c>
      <c r="AB263">
        <v>0</v>
      </c>
      <c r="AC263">
        <v>0</v>
      </c>
      <c r="AD263">
        <v>0</v>
      </c>
      <c r="AE263">
        <v>10200</v>
      </c>
      <c r="AF263">
        <v>0</v>
      </c>
      <c r="AG263">
        <v>0</v>
      </c>
      <c r="AH263">
        <v>0</v>
      </c>
      <c r="AI263">
        <v>5.05</v>
      </c>
      <c r="AJ263">
        <v>1</v>
      </c>
      <c r="AK263">
        <v>1</v>
      </c>
      <c r="AL263">
        <v>1</v>
      </c>
      <c r="AN263">
        <v>0</v>
      </c>
      <c r="AO263">
        <v>0</v>
      </c>
      <c r="AP263">
        <v>0</v>
      </c>
      <c r="AQ263">
        <v>0</v>
      </c>
      <c r="AR263">
        <v>0</v>
      </c>
      <c r="AS263" t="s">
        <v>3</v>
      </c>
      <c r="AT263">
        <v>0</v>
      </c>
      <c r="AU263" t="s">
        <v>3</v>
      </c>
      <c r="AV263">
        <v>0</v>
      </c>
      <c r="AW263">
        <v>1</v>
      </c>
      <c r="AX263">
        <v>-1</v>
      </c>
      <c r="AY263">
        <v>0</v>
      </c>
      <c r="AZ263">
        <v>0</v>
      </c>
      <c r="BA263" t="s">
        <v>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Y263*Source!I140</f>
        <v>0</v>
      </c>
      <c r="CY263">
        <f>AA263</f>
        <v>51510</v>
      </c>
      <c r="CZ263">
        <f>AE263</f>
        <v>10200</v>
      </c>
      <c r="DA263">
        <f>AI263</f>
        <v>5.05</v>
      </c>
      <c r="DB263">
        <f>ROUND(ROUND(AT263*CZ263,2),6)</f>
        <v>0</v>
      </c>
      <c r="DC263">
        <f>ROUND(ROUND(AT263*AG263,2),6)</f>
        <v>0</v>
      </c>
    </row>
    <row r="264" spans="1:107" x14ac:dyDescent="0.2">
      <c r="A264">
        <f>ROW(Source!A140)</f>
        <v>140</v>
      </c>
      <c r="B264">
        <v>42244845</v>
      </c>
      <c r="C264">
        <v>42250776</v>
      </c>
      <c r="D264">
        <v>38962058</v>
      </c>
      <c r="E264">
        <v>1</v>
      </c>
      <c r="F264">
        <v>1</v>
      </c>
      <c r="G264">
        <v>1</v>
      </c>
      <c r="H264">
        <v>3</v>
      </c>
      <c r="I264" t="s">
        <v>257</v>
      </c>
      <c r="J264" t="s">
        <v>259</v>
      </c>
      <c r="K264" t="s">
        <v>258</v>
      </c>
      <c r="L264">
        <v>1327</v>
      </c>
      <c r="N264">
        <v>1005</v>
      </c>
      <c r="O264" t="s">
        <v>91</v>
      </c>
      <c r="P264" t="s">
        <v>91</v>
      </c>
      <c r="Q264">
        <v>1</v>
      </c>
      <c r="W264">
        <v>0</v>
      </c>
      <c r="X264">
        <v>1217526480</v>
      </c>
      <c r="Y264">
        <v>0</v>
      </c>
      <c r="AA264">
        <v>93.18</v>
      </c>
      <c r="AB264">
        <v>0</v>
      </c>
      <c r="AC264">
        <v>0</v>
      </c>
      <c r="AD264">
        <v>0</v>
      </c>
      <c r="AE264">
        <v>23.83</v>
      </c>
      <c r="AF264">
        <v>0</v>
      </c>
      <c r="AG264">
        <v>0</v>
      </c>
      <c r="AH264">
        <v>0</v>
      </c>
      <c r="AI264">
        <v>3.91</v>
      </c>
      <c r="AJ264">
        <v>1</v>
      </c>
      <c r="AK264">
        <v>1</v>
      </c>
      <c r="AL264">
        <v>1</v>
      </c>
      <c r="AN264">
        <v>0</v>
      </c>
      <c r="AO264">
        <v>0</v>
      </c>
      <c r="AP264">
        <v>0</v>
      </c>
      <c r="AQ264">
        <v>0</v>
      </c>
      <c r="AR264">
        <v>0</v>
      </c>
      <c r="AS264" t="s">
        <v>3</v>
      </c>
      <c r="AT264">
        <v>0</v>
      </c>
      <c r="AU264" t="s">
        <v>3</v>
      </c>
      <c r="AV264">
        <v>0</v>
      </c>
      <c r="AW264">
        <v>1</v>
      </c>
      <c r="AX264">
        <v>-1</v>
      </c>
      <c r="AY264">
        <v>0</v>
      </c>
      <c r="AZ264">
        <v>0</v>
      </c>
      <c r="BA264" t="s">
        <v>3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Y264*Source!I140</f>
        <v>0</v>
      </c>
      <c r="CY264">
        <f>AA264</f>
        <v>93.18</v>
      </c>
      <c r="CZ264">
        <f>AE264</f>
        <v>23.83</v>
      </c>
      <c r="DA264">
        <f>AI264</f>
        <v>3.91</v>
      </c>
      <c r="DB264">
        <f>ROUND(ROUND(AT264*CZ264,2),6)</f>
        <v>0</v>
      </c>
      <c r="DC264">
        <f>ROUND(ROUND(AT264*AG264,2),6)</f>
        <v>0</v>
      </c>
    </row>
    <row r="265" spans="1:107" x14ac:dyDescent="0.2">
      <c r="A265">
        <f>ROW(Source!A140)</f>
        <v>140</v>
      </c>
      <c r="B265">
        <v>42244845</v>
      </c>
      <c r="C265">
        <v>42250776</v>
      </c>
      <c r="D265">
        <v>38981325</v>
      </c>
      <c r="E265">
        <v>1</v>
      </c>
      <c r="F265">
        <v>1</v>
      </c>
      <c r="G265">
        <v>1</v>
      </c>
      <c r="H265">
        <v>3</v>
      </c>
      <c r="I265" t="s">
        <v>253</v>
      </c>
      <c r="J265" t="s">
        <v>255</v>
      </c>
      <c r="K265" t="s">
        <v>254</v>
      </c>
      <c r="L265">
        <v>1348</v>
      </c>
      <c r="N265">
        <v>1009</v>
      </c>
      <c r="O265" t="s">
        <v>49</v>
      </c>
      <c r="P265" t="s">
        <v>49</v>
      </c>
      <c r="Q265">
        <v>1000</v>
      </c>
      <c r="W265">
        <v>0</v>
      </c>
      <c r="X265">
        <v>-922545297</v>
      </c>
      <c r="Y265">
        <v>1</v>
      </c>
      <c r="AA265">
        <v>31865.94</v>
      </c>
      <c r="AB265">
        <v>0</v>
      </c>
      <c r="AC265">
        <v>0</v>
      </c>
      <c r="AD265">
        <v>0</v>
      </c>
      <c r="AE265">
        <v>5649.99</v>
      </c>
      <c r="AF265">
        <v>0</v>
      </c>
      <c r="AG265">
        <v>0</v>
      </c>
      <c r="AH265">
        <v>0</v>
      </c>
      <c r="AI265">
        <v>5.64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</v>
      </c>
      <c r="AU265" t="s">
        <v>3</v>
      </c>
      <c r="AV265">
        <v>0</v>
      </c>
      <c r="AW265">
        <v>2</v>
      </c>
      <c r="AX265">
        <v>42250791</v>
      </c>
      <c r="AY265">
        <v>1</v>
      </c>
      <c r="AZ265">
        <v>0</v>
      </c>
      <c r="BA265">
        <v>236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Y265*Source!I140</f>
        <v>1.202</v>
      </c>
      <c r="CY265">
        <f>AA265</f>
        <v>31865.94</v>
      </c>
      <c r="CZ265">
        <f>AE265</f>
        <v>5649.99</v>
      </c>
      <c r="DA265">
        <f>AI265</f>
        <v>5.64</v>
      </c>
      <c r="DB265">
        <f>ROUND(ROUND(AT265*CZ265,2),6)</f>
        <v>5649.99</v>
      </c>
      <c r="DC265">
        <f>ROUND(ROUND(AT265*AG265,2),6)</f>
        <v>0</v>
      </c>
    </row>
    <row r="266" spans="1:107" x14ac:dyDescent="0.2">
      <c r="A266">
        <f>ROW(Source!A140)</f>
        <v>140</v>
      </c>
      <c r="B266">
        <v>42244845</v>
      </c>
      <c r="C266">
        <v>42250776</v>
      </c>
      <c r="D266">
        <v>38981325</v>
      </c>
      <c r="E266">
        <v>1</v>
      </c>
      <c r="F266">
        <v>1</v>
      </c>
      <c r="G266">
        <v>1</v>
      </c>
      <c r="H266">
        <v>3</v>
      </c>
      <c r="I266" t="s">
        <v>253</v>
      </c>
      <c r="J266" t="s">
        <v>255</v>
      </c>
      <c r="K266" t="s">
        <v>254</v>
      </c>
      <c r="L266">
        <v>1348</v>
      </c>
      <c r="N266">
        <v>1009</v>
      </c>
      <c r="O266" t="s">
        <v>49</v>
      </c>
      <c r="P266" t="s">
        <v>49</v>
      </c>
      <c r="Q266">
        <v>1000</v>
      </c>
      <c r="W266">
        <v>0</v>
      </c>
      <c r="X266">
        <v>-922545297</v>
      </c>
      <c r="Y266">
        <v>0</v>
      </c>
      <c r="AA266">
        <v>31865.94</v>
      </c>
      <c r="AB266">
        <v>0</v>
      </c>
      <c r="AC266">
        <v>0</v>
      </c>
      <c r="AD266">
        <v>0</v>
      </c>
      <c r="AE266">
        <v>5649.99</v>
      </c>
      <c r="AF266">
        <v>0</v>
      </c>
      <c r="AG266">
        <v>0</v>
      </c>
      <c r="AH266">
        <v>0</v>
      </c>
      <c r="AI266">
        <v>5.64</v>
      </c>
      <c r="AJ266">
        <v>1</v>
      </c>
      <c r="AK266">
        <v>1</v>
      </c>
      <c r="AL266">
        <v>1</v>
      </c>
      <c r="AN266">
        <v>0</v>
      </c>
      <c r="AO266">
        <v>0</v>
      </c>
      <c r="AP266">
        <v>0</v>
      </c>
      <c r="AQ266">
        <v>0</v>
      </c>
      <c r="AR266">
        <v>0</v>
      </c>
      <c r="AS266" t="s">
        <v>3</v>
      </c>
      <c r="AT266">
        <v>0</v>
      </c>
      <c r="AU266" t="s">
        <v>3</v>
      </c>
      <c r="AV266">
        <v>0</v>
      </c>
      <c r="AW266">
        <v>1</v>
      </c>
      <c r="AX266">
        <v>-1</v>
      </c>
      <c r="AY266">
        <v>0</v>
      </c>
      <c r="AZ266">
        <v>0</v>
      </c>
      <c r="BA266" t="s">
        <v>3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Y266*Source!I140</f>
        <v>0</v>
      </c>
      <c r="CY266">
        <f>AA266</f>
        <v>31865.94</v>
      </c>
      <c r="CZ266">
        <f>AE266</f>
        <v>5649.99</v>
      </c>
      <c r="DA266">
        <f>AI266</f>
        <v>5.64</v>
      </c>
      <c r="DB266">
        <f>ROUND(ROUND(AT266*CZ266,2),6)</f>
        <v>0</v>
      </c>
      <c r="DC266">
        <f>ROUND(ROUND(AT266*AG266,2),6)</f>
        <v>0</v>
      </c>
    </row>
    <row r="267" spans="1:107" x14ac:dyDescent="0.2">
      <c r="A267">
        <f>ROW(Source!A147)</f>
        <v>147</v>
      </c>
      <c r="B267">
        <v>42244862</v>
      </c>
      <c r="C267">
        <v>42250795</v>
      </c>
      <c r="D267">
        <v>35544085</v>
      </c>
      <c r="E267">
        <v>1</v>
      </c>
      <c r="F267">
        <v>1</v>
      </c>
      <c r="G267">
        <v>1</v>
      </c>
      <c r="H267">
        <v>1</v>
      </c>
      <c r="I267" t="s">
        <v>462</v>
      </c>
      <c r="J267" t="s">
        <v>3</v>
      </c>
      <c r="K267" t="s">
        <v>463</v>
      </c>
      <c r="L267">
        <v>1369</v>
      </c>
      <c r="N267">
        <v>1013</v>
      </c>
      <c r="O267" t="s">
        <v>417</v>
      </c>
      <c r="P267" t="s">
        <v>417</v>
      </c>
      <c r="Q267">
        <v>1</v>
      </c>
      <c r="W267">
        <v>0</v>
      </c>
      <c r="X267">
        <v>479342659</v>
      </c>
      <c r="Y267">
        <v>31.015499999999996</v>
      </c>
      <c r="AA267">
        <v>0</v>
      </c>
      <c r="AB267">
        <v>0</v>
      </c>
      <c r="AC267">
        <v>0</v>
      </c>
      <c r="AD267">
        <v>286.77999999999997</v>
      </c>
      <c r="AE267">
        <v>0</v>
      </c>
      <c r="AF267">
        <v>0</v>
      </c>
      <c r="AG267">
        <v>0</v>
      </c>
      <c r="AH267">
        <v>286.77999999999997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S267" t="s">
        <v>3</v>
      </c>
      <c r="AT267">
        <v>26.97</v>
      </c>
      <c r="AU267" t="s">
        <v>34</v>
      </c>
      <c r="AV267">
        <v>1</v>
      </c>
      <c r="AW267">
        <v>2</v>
      </c>
      <c r="AX267">
        <v>42250805</v>
      </c>
      <c r="AY267">
        <v>1</v>
      </c>
      <c r="AZ267">
        <v>0</v>
      </c>
      <c r="BA267">
        <v>237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Y267*Source!I147</f>
        <v>30.134659799999998</v>
      </c>
      <c r="CY267">
        <f>AD267</f>
        <v>286.77999999999997</v>
      </c>
      <c r="CZ267">
        <f>AH267</f>
        <v>286.77999999999997</v>
      </c>
      <c r="DA267">
        <f>AL267</f>
        <v>1</v>
      </c>
      <c r="DB267">
        <f>ROUND((ROUND(AT267*CZ267,2)*1.15),6)</f>
        <v>8894.6290000000008</v>
      </c>
      <c r="DC267">
        <f>ROUND((ROUND(AT267*AG267,2)*1.15),6)</f>
        <v>0</v>
      </c>
    </row>
    <row r="268" spans="1:107" x14ac:dyDescent="0.2">
      <c r="A268">
        <f>ROW(Source!A147)</f>
        <v>147</v>
      </c>
      <c r="B268">
        <v>42244862</v>
      </c>
      <c r="C268">
        <v>42250795</v>
      </c>
      <c r="D268">
        <v>121548</v>
      </c>
      <c r="E268">
        <v>1</v>
      </c>
      <c r="F268">
        <v>1</v>
      </c>
      <c r="G268">
        <v>1</v>
      </c>
      <c r="H268">
        <v>1</v>
      </c>
      <c r="I268" t="s">
        <v>23</v>
      </c>
      <c r="J268" t="s">
        <v>3</v>
      </c>
      <c r="K268" t="s">
        <v>420</v>
      </c>
      <c r="L268">
        <v>608254</v>
      </c>
      <c r="N268">
        <v>1013</v>
      </c>
      <c r="O268" t="s">
        <v>421</v>
      </c>
      <c r="P268" t="s">
        <v>421</v>
      </c>
      <c r="Q268">
        <v>1</v>
      </c>
      <c r="W268">
        <v>0</v>
      </c>
      <c r="X268">
        <v>-185737400</v>
      </c>
      <c r="Y268">
        <v>3.7499999999999999E-2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S268" t="s">
        <v>3</v>
      </c>
      <c r="AT268">
        <v>0.03</v>
      </c>
      <c r="AU268" t="s">
        <v>33</v>
      </c>
      <c r="AV268">
        <v>2</v>
      </c>
      <c r="AW268">
        <v>2</v>
      </c>
      <c r="AX268">
        <v>42250806</v>
      </c>
      <c r="AY268">
        <v>1</v>
      </c>
      <c r="AZ268">
        <v>0</v>
      </c>
      <c r="BA268">
        <v>238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Y268*Source!I147</f>
        <v>3.6435000000000002E-2</v>
      </c>
      <c r="CY268">
        <f>AD268</f>
        <v>0</v>
      </c>
      <c r="CZ268">
        <f>AH268</f>
        <v>0</v>
      </c>
      <c r="DA268">
        <f>AL268</f>
        <v>1</v>
      </c>
      <c r="DB268">
        <f>ROUND((ROUND(AT268*CZ268,2)*1.25),6)</f>
        <v>0</v>
      </c>
      <c r="DC268">
        <f>ROUND((ROUND(AT268*AG268,2)*1.25),6)</f>
        <v>0</v>
      </c>
    </row>
    <row r="269" spans="1:107" x14ac:dyDescent="0.2">
      <c r="A269">
        <f>ROW(Source!A147)</f>
        <v>147</v>
      </c>
      <c r="B269">
        <v>42244862</v>
      </c>
      <c r="C269">
        <v>42250795</v>
      </c>
      <c r="D269">
        <v>39026610</v>
      </c>
      <c r="E269">
        <v>1</v>
      </c>
      <c r="F269">
        <v>1</v>
      </c>
      <c r="G269">
        <v>1</v>
      </c>
      <c r="H269">
        <v>2</v>
      </c>
      <c r="I269" t="s">
        <v>439</v>
      </c>
      <c r="J269" t="s">
        <v>440</v>
      </c>
      <c r="K269" t="s">
        <v>441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W269">
        <v>0</v>
      </c>
      <c r="X269">
        <v>344519037</v>
      </c>
      <c r="Y269">
        <v>3.7499999999999999E-2</v>
      </c>
      <c r="AA269">
        <v>0</v>
      </c>
      <c r="AB269">
        <v>388.56</v>
      </c>
      <c r="AC269">
        <v>368.42</v>
      </c>
      <c r="AD269">
        <v>0</v>
      </c>
      <c r="AE269">
        <v>0</v>
      </c>
      <c r="AF269">
        <v>31.26</v>
      </c>
      <c r="AG269">
        <v>13.5</v>
      </c>
      <c r="AH269">
        <v>0</v>
      </c>
      <c r="AI269">
        <v>1</v>
      </c>
      <c r="AJ269">
        <v>12.43</v>
      </c>
      <c r="AK269">
        <v>27.29</v>
      </c>
      <c r="AL269">
        <v>1</v>
      </c>
      <c r="AN269">
        <v>0</v>
      </c>
      <c r="AO269">
        <v>1</v>
      </c>
      <c r="AP269">
        <v>1</v>
      </c>
      <c r="AQ269">
        <v>0</v>
      </c>
      <c r="AR269">
        <v>0</v>
      </c>
      <c r="AS269" t="s">
        <v>3</v>
      </c>
      <c r="AT269">
        <v>0.03</v>
      </c>
      <c r="AU269" t="s">
        <v>33</v>
      </c>
      <c r="AV269">
        <v>0</v>
      </c>
      <c r="AW269">
        <v>2</v>
      </c>
      <c r="AX269">
        <v>42250807</v>
      </c>
      <c r="AY269">
        <v>1</v>
      </c>
      <c r="AZ269">
        <v>0</v>
      </c>
      <c r="BA269">
        <v>239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Y269*Source!I147</f>
        <v>3.6435000000000002E-2</v>
      </c>
      <c r="CY269">
        <f>AB269</f>
        <v>388.56</v>
      </c>
      <c r="CZ269">
        <f>AF269</f>
        <v>31.26</v>
      </c>
      <c r="DA269">
        <f>AJ269</f>
        <v>12.43</v>
      </c>
      <c r="DB269">
        <f>ROUND((ROUND(AT269*CZ269,2)*1.25),6)</f>
        <v>1.175</v>
      </c>
      <c r="DC269">
        <f>ROUND((ROUND(AT269*AG269,2)*1.25),6)</f>
        <v>0.51249999999999996</v>
      </c>
    </row>
    <row r="270" spans="1:107" x14ac:dyDescent="0.2">
      <c r="A270">
        <f>ROW(Source!A147)</f>
        <v>147</v>
      </c>
      <c r="B270">
        <v>42244862</v>
      </c>
      <c r="C270">
        <v>42250795</v>
      </c>
      <c r="D270">
        <v>39027321</v>
      </c>
      <c r="E270">
        <v>1</v>
      </c>
      <c r="F270">
        <v>1</v>
      </c>
      <c r="G270">
        <v>1</v>
      </c>
      <c r="H270">
        <v>2</v>
      </c>
      <c r="I270" t="s">
        <v>450</v>
      </c>
      <c r="J270" t="s">
        <v>451</v>
      </c>
      <c r="K270" t="s">
        <v>452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W270">
        <v>0</v>
      </c>
      <c r="X270">
        <v>527313756</v>
      </c>
      <c r="Y270">
        <v>0.89999999999999991</v>
      </c>
      <c r="AA270">
        <v>0</v>
      </c>
      <c r="AB270">
        <v>119.4</v>
      </c>
      <c r="AC270">
        <v>0</v>
      </c>
      <c r="AD270">
        <v>0</v>
      </c>
      <c r="AE270">
        <v>0</v>
      </c>
      <c r="AF270">
        <v>30</v>
      </c>
      <c r="AG270">
        <v>0</v>
      </c>
      <c r="AH270">
        <v>0</v>
      </c>
      <c r="AI270">
        <v>1</v>
      </c>
      <c r="AJ270">
        <v>3.98</v>
      </c>
      <c r="AK270">
        <v>27.29</v>
      </c>
      <c r="AL270">
        <v>1</v>
      </c>
      <c r="AN270">
        <v>0</v>
      </c>
      <c r="AO270">
        <v>1</v>
      </c>
      <c r="AP270">
        <v>1</v>
      </c>
      <c r="AQ270">
        <v>0</v>
      </c>
      <c r="AR270">
        <v>0</v>
      </c>
      <c r="AS270" t="s">
        <v>3</v>
      </c>
      <c r="AT270">
        <v>0.72</v>
      </c>
      <c r="AU270" t="s">
        <v>33</v>
      </c>
      <c r="AV270">
        <v>0</v>
      </c>
      <c r="AW270">
        <v>2</v>
      </c>
      <c r="AX270">
        <v>42250808</v>
      </c>
      <c r="AY270">
        <v>1</v>
      </c>
      <c r="AZ270">
        <v>0</v>
      </c>
      <c r="BA270">
        <v>240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Y270*Source!I147</f>
        <v>0.87443999999999988</v>
      </c>
      <c r="CY270">
        <f>AB270</f>
        <v>119.4</v>
      </c>
      <c r="CZ270">
        <f>AF270</f>
        <v>30</v>
      </c>
      <c r="DA270">
        <f>AJ270</f>
        <v>3.98</v>
      </c>
      <c r="DB270">
        <f>ROUND((ROUND(AT270*CZ270,2)*1.25),6)</f>
        <v>27</v>
      </c>
      <c r="DC270">
        <f>ROUND((ROUND(AT270*AG270,2)*1.25),6)</f>
        <v>0</v>
      </c>
    </row>
    <row r="271" spans="1:107" x14ac:dyDescent="0.2">
      <c r="A271">
        <f>ROW(Source!A147)</f>
        <v>147</v>
      </c>
      <c r="B271">
        <v>42244862</v>
      </c>
      <c r="C271">
        <v>42250795</v>
      </c>
      <c r="D271">
        <v>39028878</v>
      </c>
      <c r="E271">
        <v>1</v>
      </c>
      <c r="F271">
        <v>1</v>
      </c>
      <c r="G271">
        <v>1</v>
      </c>
      <c r="H271">
        <v>2</v>
      </c>
      <c r="I271" t="s">
        <v>464</v>
      </c>
      <c r="J271" t="s">
        <v>465</v>
      </c>
      <c r="K271" t="s">
        <v>466</v>
      </c>
      <c r="L271">
        <v>1368</v>
      </c>
      <c r="N271">
        <v>1011</v>
      </c>
      <c r="O271" t="s">
        <v>425</v>
      </c>
      <c r="P271" t="s">
        <v>425</v>
      </c>
      <c r="Q271">
        <v>1</v>
      </c>
      <c r="W271">
        <v>0</v>
      </c>
      <c r="X271">
        <v>-652635439</v>
      </c>
      <c r="Y271">
        <v>0.3125</v>
      </c>
      <c r="AA271">
        <v>0</v>
      </c>
      <c r="AB271">
        <v>12.91</v>
      </c>
      <c r="AC271">
        <v>0</v>
      </c>
      <c r="AD271">
        <v>0</v>
      </c>
      <c r="AE271">
        <v>0</v>
      </c>
      <c r="AF271">
        <v>2.7</v>
      </c>
      <c r="AG271">
        <v>0</v>
      </c>
      <c r="AH271">
        <v>0</v>
      </c>
      <c r="AI271">
        <v>1</v>
      </c>
      <c r="AJ271">
        <v>4.78</v>
      </c>
      <c r="AK271">
        <v>27.29</v>
      </c>
      <c r="AL271">
        <v>1</v>
      </c>
      <c r="AN271">
        <v>0</v>
      </c>
      <c r="AO271">
        <v>1</v>
      </c>
      <c r="AP271">
        <v>1</v>
      </c>
      <c r="AQ271">
        <v>0</v>
      </c>
      <c r="AR271">
        <v>0</v>
      </c>
      <c r="AS271" t="s">
        <v>3</v>
      </c>
      <c r="AT271">
        <v>0.25</v>
      </c>
      <c r="AU271" t="s">
        <v>33</v>
      </c>
      <c r="AV271">
        <v>0</v>
      </c>
      <c r="AW271">
        <v>2</v>
      </c>
      <c r="AX271">
        <v>42250809</v>
      </c>
      <c r="AY271">
        <v>1</v>
      </c>
      <c r="AZ271">
        <v>0</v>
      </c>
      <c r="BA271">
        <v>241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Y271*Source!I147</f>
        <v>0.30362500000000003</v>
      </c>
      <c r="CY271">
        <f>AB271</f>
        <v>12.91</v>
      </c>
      <c r="CZ271">
        <f>AF271</f>
        <v>2.7</v>
      </c>
      <c r="DA271">
        <f>AJ271</f>
        <v>4.78</v>
      </c>
      <c r="DB271">
        <f>ROUND((ROUND(AT271*CZ271,2)*1.25),6)</f>
        <v>0.85</v>
      </c>
      <c r="DC271">
        <f>ROUND((ROUND(AT271*AG271,2)*1.25),6)</f>
        <v>0</v>
      </c>
    </row>
    <row r="272" spans="1:107" x14ac:dyDescent="0.2">
      <c r="A272">
        <f>ROW(Source!A147)</f>
        <v>147</v>
      </c>
      <c r="B272">
        <v>42244862</v>
      </c>
      <c r="C272">
        <v>42250795</v>
      </c>
      <c r="D272">
        <v>39029121</v>
      </c>
      <c r="E272">
        <v>1</v>
      </c>
      <c r="F272">
        <v>1</v>
      </c>
      <c r="G272">
        <v>1</v>
      </c>
      <c r="H272">
        <v>2</v>
      </c>
      <c r="I272" t="s">
        <v>453</v>
      </c>
      <c r="J272" t="s">
        <v>454</v>
      </c>
      <c r="K272" t="s">
        <v>455</v>
      </c>
      <c r="L272">
        <v>1368</v>
      </c>
      <c r="N272">
        <v>1011</v>
      </c>
      <c r="O272" t="s">
        <v>425</v>
      </c>
      <c r="P272" t="s">
        <v>425</v>
      </c>
      <c r="Q272">
        <v>1</v>
      </c>
      <c r="W272">
        <v>0</v>
      </c>
      <c r="X272">
        <v>1230759911</v>
      </c>
      <c r="Y272">
        <v>0.05</v>
      </c>
      <c r="AA272">
        <v>0</v>
      </c>
      <c r="AB272">
        <v>842.06</v>
      </c>
      <c r="AC272">
        <v>316.56</v>
      </c>
      <c r="AD272">
        <v>0</v>
      </c>
      <c r="AE272">
        <v>0</v>
      </c>
      <c r="AF272">
        <v>87.17</v>
      </c>
      <c r="AG272">
        <v>11.6</v>
      </c>
      <c r="AH272">
        <v>0</v>
      </c>
      <c r="AI272">
        <v>1</v>
      </c>
      <c r="AJ272">
        <v>9.66</v>
      </c>
      <c r="AK272">
        <v>27.29</v>
      </c>
      <c r="AL272">
        <v>1</v>
      </c>
      <c r="AN272">
        <v>0</v>
      </c>
      <c r="AO272">
        <v>1</v>
      </c>
      <c r="AP272">
        <v>1</v>
      </c>
      <c r="AQ272">
        <v>0</v>
      </c>
      <c r="AR272">
        <v>0</v>
      </c>
      <c r="AS272" t="s">
        <v>3</v>
      </c>
      <c r="AT272">
        <v>0.04</v>
      </c>
      <c r="AU272" t="s">
        <v>33</v>
      </c>
      <c r="AV272">
        <v>0</v>
      </c>
      <c r="AW272">
        <v>2</v>
      </c>
      <c r="AX272">
        <v>42250810</v>
      </c>
      <c r="AY272">
        <v>1</v>
      </c>
      <c r="AZ272">
        <v>0</v>
      </c>
      <c r="BA272">
        <v>242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Y272*Source!I147</f>
        <v>4.8580000000000005E-2</v>
      </c>
      <c r="CY272">
        <f>AB272</f>
        <v>842.06</v>
      </c>
      <c r="CZ272">
        <f>AF272</f>
        <v>87.17</v>
      </c>
      <c r="DA272">
        <f>AJ272</f>
        <v>9.66</v>
      </c>
      <c r="DB272">
        <f>ROUND((ROUND(AT272*CZ272,2)*1.25),6)</f>
        <v>4.3624999999999998</v>
      </c>
      <c r="DC272">
        <f>ROUND((ROUND(AT272*AG272,2)*1.25),6)</f>
        <v>0.57499999999999996</v>
      </c>
    </row>
    <row r="273" spans="1:107" x14ac:dyDescent="0.2">
      <c r="A273">
        <f>ROW(Source!A147)</f>
        <v>147</v>
      </c>
      <c r="B273">
        <v>42244862</v>
      </c>
      <c r="C273">
        <v>42250795</v>
      </c>
      <c r="D273">
        <v>38957298</v>
      </c>
      <c r="E273">
        <v>1</v>
      </c>
      <c r="F273">
        <v>1</v>
      </c>
      <c r="G273">
        <v>1</v>
      </c>
      <c r="H273">
        <v>3</v>
      </c>
      <c r="I273" t="s">
        <v>456</v>
      </c>
      <c r="J273" t="s">
        <v>457</v>
      </c>
      <c r="K273" t="s">
        <v>458</v>
      </c>
      <c r="L273">
        <v>1348</v>
      </c>
      <c r="N273">
        <v>1009</v>
      </c>
      <c r="O273" t="s">
        <v>49</v>
      </c>
      <c r="P273" t="s">
        <v>49</v>
      </c>
      <c r="Q273">
        <v>1000</v>
      </c>
      <c r="W273">
        <v>0</v>
      </c>
      <c r="X273">
        <v>503556632</v>
      </c>
      <c r="Y273">
        <v>0.02</v>
      </c>
      <c r="AA273">
        <v>20566.849999999999</v>
      </c>
      <c r="AB273">
        <v>0</v>
      </c>
      <c r="AC273">
        <v>0</v>
      </c>
      <c r="AD273">
        <v>0</v>
      </c>
      <c r="AE273">
        <v>1383.11</v>
      </c>
      <c r="AF273">
        <v>0</v>
      </c>
      <c r="AG273">
        <v>0</v>
      </c>
      <c r="AH273">
        <v>0</v>
      </c>
      <c r="AI273">
        <v>14.87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0.02</v>
      </c>
      <c r="AU273" t="s">
        <v>3</v>
      </c>
      <c r="AV273">
        <v>0</v>
      </c>
      <c r="AW273">
        <v>2</v>
      </c>
      <c r="AX273">
        <v>42250811</v>
      </c>
      <c r="AY273">
        <v>1</v>
      </c>
      <c r="AZ273">
        <v>0</v>
      </c>
      <c r="BA273">
        <v>243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Y273*Source!I147</f>
        <v>1.9432000000000001E-2</v>
      </c>
      <c r="CY273">
        <f>AA273</f>
        <v>20566.849999999999</v>
      </c>
      <c r="CZ273">
        <f>AE273</f>
        <v>1383.11</v>
      </c>
      <c r="DA273">
        <f>AI273</f>
        <v>14.87</v>
      </c>
      <c r="DB273">
        <f>ROUND(ROUND(AT273*CZ273,2),6)</f>
        <v>27.66</v>
      </c>
      <c r="DC273">
        <f>ROUND(ROUND(AT273*AG273,2),6)</f>
        <v>0</v>
      </c>
    </row>
    <row r="274" spans="1:107" x14ac:dyDescent="0.2">
      <c r="A274">
        <f>ROW(Source!A147)</f>
        <v>147</v>
      </c>
      <c r="B274">
        <v>42244862</v>
      </c>
      <c r="C274">
        <v>42250795</v>
      </c>
      <c r="D274">
        <v>38956243</v>
      </c>
      <c r="E274">
        <v>1</v>
      </c>
      <c r="F274">
        <v>1</v>
      </c>
      <c r="G274">
        <v>1</v>
      </c>
      <c r="H274">
        <v>3</v>
      </c>
      <c r="I274" t="s">
        <v>63</v>
      </c>
      <c r="J274" t="s">
        <v>65</v>
      </c>
      <c r="K274" t="s">
        <v>64</v>
      </c>
      <c r="L274">
        <v>1348</v>
      </c>
      <c r="N274">
        <v>1009</v>
      </c>
      <c r="O274" t="s">
        <v>49</v>
      </c>
      <c r="P274" t="s">
        <v>49</v>
      </c>
      <c r="Q274">
        <v>1000</v>
      </c>
      <c r="W274">
        <v>0</v>
      </c>
      <c r="X274">
        <v>1313199458</v>
      </c>
      <c r="Y274">
        <v>0.04</v>
      </c>
      <c r="AA274">
        <v>29796.75</v>
      </c>
      <c r="AB274">
        <v>0</v>
      </c>
      <c r="AC274">
        <v>0</v>
      </c>
      <c r="AD274">
        <v>0</v>
      </c>
      <c r="AE274">
        <v>2606.89</v>
      </c>
      <c r="AF274">
        <v>0</v>
      </c>
      <c r="AG274">
        <v>0</v>
      </c>
      <c r="AH274">
        <v>0</v>
      </c>
      <c r="AI274">
        <v>11.43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0.04</v>
      </c>
      <c r="AU274" t="s">
        <v>3</v>
      </c>
      <c r="AV274">
        <v>0</v>
      </c>
      <c r="AW274">
        <v>2</v>
      </c>
      <c r="AX274">
        <v>42250812</v>
      </c>
      <c r="AY274">
        <v>1</v>
      </c>
      <c r="AZ274">
        <v>0</v>
      </c>
      <c r="BA274">
        <v>244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Y274*Source!I147</f>
        <v>3.8864000000000003E-2</v>
      </c>
      <c r="CY274">
        <f>AA274</f>
        <v>29796.75</v>
      </c>
      <c r="CZ274">
        <f>AE274</f>
        <v>2606.89</v>
      </c>
      <c r="DA274">
        <f>AI274</f>
        <v>11.43</v>
      </c>
      <c r="DB274">
        <f>ROUND(ROUND(AT274*CZ274,2),6)</f>
        <v>104.28</v>
      </c>
      <c r="DC274">
        <f>ROUND(ROUND(AT274*AG274,2),6)</f>
        <v>0</v>
      </c>
    </row>
    <row r="275" spans="1:107" x14ac:dyDescent="0.2">
      <c r="A275">
        <f>ROW(Source!A147)</f>
        <v>147</v>
      </c>
      <c r="B275">
        <v>42244862</v>
      </c>
      <c r="C275">
        <v>42250795</v>
      </c>
      <c r="D275">
        <v>38956650</v>
      </c>
      <c r="E275">
        <v>1</v>
      </c>
      <c r="F275">
        <v>1</v>
      </c>
      <c r="G275">
        <v>1</v>
      </c>
      <c r="H275">
        <v>3</v>
      </c>
      <c r="I275" t="s">
        <v>459</v>
      </c>
      <c r="J275" t="s">
        <v>460</v>
      </c>
      <c r="K275" t="s">
        <v>461</v>
      </c>
      <c r="L275">
        <v>1346</v>
      </c>
      <c r="N275">
        <v>1009</v>
      </c>
      <c r="O275" t="s">
        <v>73</v>
      </c>
      <c r="P275" t="s">
        <v>73</v>
      </c>
      <c r="Q275">
        <v>1</v>
      </c>
      <c r="W275">
        <v>0</v>
      </c>
      <c r="X275">
        <v>644139035</v>
      </c>
      <c r="Y275">
        <v>0.5</v>
      </c>
      <c r="AA275">
        <v>45.3</v>
      </c>
      <c r="AB275">
        <v>0</v>
      </c>
      <c r="AC275">
        <v>0</v>
      </c>
      <c r="AD275">
        <v>0</v>
      </c>
      <c r="AE275">
        <v>1.81</v>
      </c>
      <c r="AF275">
        <v>0</v>
      </c>
      <c r="AG275">
        <v>0</v>
      </c>
      <c r="AH275">
        <v>0</v>
      </c>
      <c r="AI275">
        <v>25.03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0.5</v>
      </c>
      <c r="AU275" t="s">
        <v>3</v>
      </c>
      <c r="AV275">
        <v>0</v>
      </c>
      <c r="AW275">
        <v>2</v>
      </c>
      <c r="AX275">
        <v>42250813</v>
      </c>
      <c r="AY275">
        <v>1</v>
      </c>
      <c r="AZ275">
        <v>0</v>
      </c>
      <c r="BA275">
        <v>245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Y275*Source!I147</f>
        <v>0.48580000000000001</v>
      </c>
      <c r="CY275">
        <f>AA275</f>
        <v>45.3</v>
      </c>
      <c r="CZ275">
        <f>AE275</f>
        <v>1.81</v>
      </c>
      <c r="DA275">
        <f>AI275</f>
        <v>25.03</v>
      </c>
      <c r="DB275">
        <f>ROUND(ROUND(AT275*CZ275,2),6)</f>
        <v>0.91</v>
      </c>
      <c r="DC275">
        <f>ROUND(ROUND(AT275*AG275,2),6)</f>
        <v>0</v>
      </c>
    </row>
    <row r="276" spans="1:107" x14ac:dyDescent="0.2">
      <c r="A276">
        <f>ROW(Source!A148)</f>
        <v>148</v>
      </c>
      <c r="B276">
        <v>42244845</v>
      </c>
      <c r="C276">
        <v>42250795</v>
      </c>
      <c r="D276">
        <v>35544085</v>
      </c>
      <c r="E276">
        <v>1</v>
      </c>
      <c r="F276">
        <v>1</v>
      </c>
      <c r="G276">
        <v>1</v>
      </c>
      <c r="H276">
        <v>1</v>
      </c>
      <c r="I276" t="s">
        <v>462</v>
      </c>
      <c r="J276" t="s">
        <v>3</v>
      </c>
      <c r="K276" t="s">
        <v>463</v>
      </c>
      <c r="L276">
        <v>1369</v>
      </c>
      <c r="N276">
        <v>1013</v>
      </c>
      <c r="O276" t="s">
        <v>417</v>
      </c>
      <c r="P276" t="s">
        <v>417</v>
      </c>
      <c r="Q276">
        <v>1</v>
      </c>
      <c r="W276">
        <v>0</v>
      </c>
      <c r="X276">
        <v>479342659</v>
      </c>
      <c r="Y276">
        <v>31.015499999999996</v>
      </c>
      <c r="AA276">
        <v>0</v>
      </c>
      <c r="AB276">
        <v>0</v>
      </c>
      <c r="AC276">
        <v>0</v>
      </c>
      <c r="AD276">
        <v>328.75</v>
      </c>
      <c r="AE276">
        <v>0</v>
      </c>
      <c r="AF276">
        <v>0</v>
      </c>
      <c r="AG276">
        <v>0</v>
      </c>
      <c r="AH276">
        <v>328.75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1</v>
      </c>
      <c r="AQ276">
        <v>0</v>
      </c>
      <c r="AR276">
        <v>0</v>
      </c>
      <c r="AS276" t="s">
        <v>3</v>
      </c>
      <c r="AT276">
        <v>26.97</v>
      </c>
      <c r="AU276" t="s">
        <v>34</v>
      </c>
      <c r="AV276">
        <v>1</v>
      </c>
      <c r="AW276">
        <v>2</v>
      </c>
      <c r="AX276">
        <v>42250805</v>
      </c>
      <c r="AY276">
        <v>1</v>
      </c>
      <c r="AZ276">
        <v>0</v>
      </c>
      <c r="BA276">
        <v>246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Y276*Source!I148</f>
        <v>30.134659799999998</v>
      </c>
      <c r="CY276">
        <f>AD276</f>
        <v>328.75</v>
      </c>
      <c r="CZ276">
        <f>AH276</f>
        <v>328.75</v>
      </c>
      <c r="DA276">
        <f>AL276</f>
        <v>1</v>
      </c>
      <c r="DB276">
        <f>ROUND((ROUND(AT276*CZ276,2)*1.15),6)</f>
        <v>10196.3485</v>
      </c>
      <c r="DC276">
        <f>ROUND((ROUND(AT276*AG276,2)*1.15),6)</f>
        <v>0</v>
      </c>
    </row>
    <row r="277" spans="1:107" x14ac:dyDescent="0.2">
      <c r="A277">
        <f>ROW(Source!A148)</f>
        <v>148</v>
      </c>
      <c r="B277">
        <v>42244845</v>
      </c>
      <c r="C277">
        <v>42250795</v>
      </c>
      <c r="D277">
        <v>121548</v>
      </c>
      <c r="E277">
        <v>1</v>
      </c>
      <c r="F277">
        <v>1</v>
      </c>
      <c r="G277">
        <v>1</v>
      </c>
      <c r="H277">
        <v>1</v>
      </c>
      <c r="I277" t="s">
        <v>23</v>
      </c>
      <c r="J277" t="s">
        <v>3</v>
      </c>
      <c r="K277" t="s">
        <v>420</v>
      </c>
      <c r="L277">
        <v>608254</v>
      </c>
      <c r="N277">
        <v>1013</v>
      </c>
      <c r="O277" t="s">
        <v>421</v>
      </c>
      <c r="P277" t="s">
        <v>421</v>
      </c>
      <c r="Q277">
        <v>1</v>
      </c>
      <c r="W277">
        <v>0</v>
      </c>
      <c r="X277">
        <v>-185737400</v>
      </c>
      <c r="Y277">
        <v>3.7499999999999999E-2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1</v>
      </c>
      <c r="AQ277">
        <v>0</v>
      </c>
      <c r="AR277">
        <v>0</v>
      </c>
      <c r="AS277" t="s">
        <v>3</v>
      </c>
      <c r="AT277">
        <v>0.03</v>
      </c>
      <c r="AU277" t="s">
        <v>33</v>
      </c>
      <c r="AV277">
        <v>2</v>
      </c>
      <c r="AW277">
        <v>2</v>
      </c>
      <c r="AX277">
        <v>42250806</v>
      </c>
      <c r="AY277">
        <v>1</v>
      </c>
      <c r="AZ277">
        <v>0</v>
      </c>
      <c r="BA277">
        <v>247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Y277*Source!I148</f>
        <v>3.6435000000000002E-2</v>
      </c>
      <c r="CY277">
        <f>AD277</f>
        <v>0</v>
      </c>
      <c r="CZ277">
        <f>AH277</f>
        <v>0</v>
      </c>
      <c r="DA277">
        <f>AL277</f>
        <v>1</v>
      </c>
      <c r="DB277">
        <f>ROUND((ROUND(AT277*CZ277,2)*1.25),6)</f>
        <v>0</v>
      </c>
      <c r="DC277">
        <f>ROUND((ROUND(AT277*AG277,2)*1.25),6)</f>
        <v>0</v>
      </c>
    </row>
    <row r="278" spans="1:107" x14ac:dyDescent="0.2">
      <c r="A278">
        <f>ROW(Source!A148)</f>
        <v>148</v>
      </c>
      <c r="B278">
        <v>42244845</v>
      </c>
      <c r="C278">
        <v>42250795</v>
      </c>
      <c r="D278">
        <v>39026610</v>
      </c>
      <c r="E278">
        <v>1</v>
      </c>
      <c r="F278">
        <v>1</v>
      </c>
      <c r="G278">
        <v>1</v>
      </c>
      <c r="H278">
        <v>2</v>
      </c>
      <c r="I278" t="s">
        <v>439</v>
      </c>
      <c r="J278" t="s">
        <v>440</v>
      </c>
      <c r="K278" t="s">
        <v>441</v>
      </c>
      <c r="L278">
        <v>1368</v>
      </c>
      <c r="N278">
        <v>1011</v>
      </c>
      <c r="O278" t="s">
        <v>425</v>
      </c>
      <c r="P278" t="s">
        <v>425</v>
      </c>
      <c r="Q278">
        <v>1</v>
      </c>
      <c r="W278">
        <v>0</v>
      </c>
      <c r="X278">
        <v>344519037</v>
      </c>
      <c r="Y278">
        <v>3.7499999999999999E-2</v>
      </c>
      <c r="AA278">
        <v>0</v>
      </c>
      <c r="AB278">
        <v>424.51</v>
      </c>
      <c r="AC278">
        <v>405.68</v>
      </c>
      <c r="AD278">
        <v>0</v>
      </c>
      <c r="AE278">
        <v>0</v>
      </c>
      <c r="AF278">
        <v>31.26</v>
      </c>
      <c r="AG278">
        <v>13.5</v>
      </c>
      <c r="AH278">
        <v>0</v>
      </c>
      <c r="AI278">
        <v>1</v>
      </c>
      <c r="AJ278">
        <v>13.58</v>
      </c>
      <c r="AK278">
        <v>30.05</v>
      </c>
      <c r="AL278">
        <v>1</v>
      </c>
      <c r="AN278">
        <v>0</v>
      </c>
      <c r="AO278">
        <v>1</v>
      </c>
      <c r="AP278">
        <v>1</v>
      </c>
      <c r="AQ278">
        <v>0</v>
      </c>
      <c r="AR278">
        <v>0</v>
      </c>
      <c r="AS278" t="s">
        <v>3</v>
      </c>
      <c r="AT278">
        <v>0.03</v>
      </c>
      <c r="AU278" t="s">
        <v>33</v>
      </c>
      <c r="AV278">
        <v>0</v>
      </c>
      <c r="AW278">
        <v>2</v>
      </c>
      <c r="AX278">
        <v>42250807</v>
      </c>
      <c r="AY278">
        <v>1</v>
      </c>
      <c r="AZ278">
        <v>0</v>
      </c>
      <c r="BA278">
        <v>248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Y278*Source!I148</f>
        <v>3.6435000000000002E-2</v>
      </c>
      <c r="CY278">
        <f>AB278</f>
        <v>424.51</v>
      </c>
      <c r="CZ278">
        <f>AF278</f>
        <v>31.26</v>
      </c>
      <c r="DA278">
        <f>AJ278</f>
        <v>13.58</v>
      </c>
      <c r="DB278">
        <f>ROUND((ROUND(AT278*CZ278,2)*1.25),6)</f>
        <v>1.175</v>
      </c>
      <c r="DC278">
        <f>ROUND((ROUND(AT278*AG278,2)*1.25),6)</f>
        <v>0.51249999999999996</v>
      </c>
    </row>
    <row r="279" spans="1:107" x14ac:dyDescent="0.2">
      <c r="A279">
        <f>ROW(Source!A148)</f>
        <v>148</v>
      </c>
      <c r="B279">
        <v>42244845</v>
      </c>
      <c r="C279">
        <v>42250795</v>
      </c>
      <c r="D279">
        <v>39027321</v>
      </c>
      <c r="E279">
        <v>1</v>
      </c>
      <c r="F279">
        <v>1</v>
      </c>
      <c r="G279">
        <v>1</v>
      </c>
      <c r="H279">
        <v>2</v>
      </c>
      <c r="I279" t="s">
        <v>450</v>
      </c>
      <c r="J279" t="s">
        <v>451</v>
      </c>
      <c r="K279" t="s">
        <v>452</v>
      </c>
      <c r="L279">
        <v>1368</v>
      </c>
      <c r="N279">
        <v>1011</v>
      </c>
      <c r="O279" t="s">
        <v>425</v>
      </c>
      <c r="P279" t="s">
        <v>425</v>
      </c>
      <c r="Q279">
        <v>1</v>
      </c>
      <c r="W279">
        <v>0</v>
      </c>
      <c r="X279">
        <v>527313756</v>
      </c>
      <c r="Y279">
        <v>0.89999999999999991</v>
      </c>
      <c r="AA279">
        <v>0</v>
      </c>
      <c r="AB279">
        <v>122.1</v>
      </c>
      <c r="AC279">
        <v>0</v>
      </c>
      <c r="AD279">
        <v>0</v>
      </c>
      <c r="AE279">
        <v>0</v>
      </c>
      <c r="AF279">
        <v>30</v>
      </c>
      <c r="AG279">
        <v>0</v>
      </c>
      <c r="AH279">
        <v>0</v>
      </c>
      <c r="AI279">
        <v>1</v>
      </c>
      <c r="AJ279">
        <v>4.07</v>
      </c>
      <c r="AK279">
        <v>30.05</v>
      </c>
      <c r="AL279">
        <v>1</v>
      </c>
      <c r="AN279">
        <v>0</v>
      </c>
      <c r="AO279">
        <v>1</v>
      </c>
      <c r="AP279">
        <v>1</v>
      </c>
      <c r="AQ279">
        <v>0</v>
      </c>
      <c r="AR279">
        <v>0</v>
      </c>
      <c r="AS279" t="s">
        <v>3</v>
      </c>
      <c r="AT279">
        <v>0.72</v>
      </c>
      <c r="AU279" t="s">
        <v>33</v>
      </c>
      <c r="AV279">
        <v>0</v>
      </c>
      <c r="AW279">
        <v>2</v>
      </c>
      <c r="AX279">
        <v>42250808</v>
      </c>
      <c r="AY279">
        <v>1</v>
      </c>
      <c r="AZ279">
        <v>0</v>
      </c>
      <c r="BA279">
        <v>249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Y279*Source!I148</f>
        <v>0.87443999999999988</v>
      </c>
      <c r="CY279">
        <f>AB279</f>
        <v>122.1</v>
      </c>
      <c r="CZ279">
        <f>AF279</f>
        <v>30</v>
      </c>
      <c r="DA279">
        <f>AJ279</f>
        <v>4.07</v>
      </c>
      <c r="DB279">
        <f>ROUND((ROUND(AT279*CZ279,2)*1.25),6)</f>
        <v>27</v>
      </c>
      <c r="DC279">
        <f>ROUND((ROUND(AT279*AG279,2)*1.25),6)</f>
        <v>0</v>
      </c>
    </row>
    <row r="280" spans="1:107" x14ac:dyDescent="0.2">
      <c r="A280">
        <f>ROW(Source!A148)</f>
        <v>148</v>
      </c>
      <c r="B280">
        <v>42244845</v>
      </c>
      <c r="C280">
        <v>42250795</v>
      </c>
      <c r="D280">
        <v>39028878</v>
      </c>
      <c r="E280">
        <v>1</v>
      </c>
      <c r="F280">
        <v>1</v>
      </c>
      <c r="G280">
        <v>1</v>
      </c>
      <c r="H280">
        <v>2</v>
      </c>
      <c r="I280" t="s">
        <v>464</v>
      </c>
      <c r="J280" t="s">
        <v>465</v>
      </c>
      <c r="K280" t="s">
        <v>466</v>
      </c>
      <c r="L280">
        <v>1368</v>
      </c>
      <c r="N280">
        <v>1011</v>
      </c>
      <c r="O280" t="s">
        <v>425</v>
      </c>
      <c r="P280" t="s">
        <v>425</v>
      </c>
      <c r="Q280">
        <v>1</v>
      </c>
      <c r="W280">
        <v>0</v>
      </c>
      <c r="X280">
        <v>-652635439</v>
      </c>
      <c r="Y280">
        <v>0.3125</v>
      </c>
      <c r="AA280">
        <v>0</v>
      </c>
      <c r="AB280">
        <v>12.91</v>
      </c>
      <c r="AC280">
        <v>0</v>
      </c>
      <c r="AD280">
        <v>0</v>
      </c>
      <c r="AE280">
        <v>0</v>
      </c>
      <c r="AF280">
        <v>2.7</v>
      </c>
      <c r="AG280">
        <v>0</v>
      </c>
      <c r="AH280">
        <v>0</v>
      </c>
      <c r="AI280">
        <v>1</v>
      </c>
      <c r="AJ280">
        <v>4.78</v>
      </c>
      <c r="AK280">
        <v>30.05</v>
      </c>
      <c r="AL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S280" t="s">
        <v>3</v>
      </c>
      <c r="AT280">
        <v>0.25</v>
      </c>
      <c r="AU280" t="s">
        <v>33</v>
      </c>
      <c r="AV280">
        <v>0</v>
      </c>
      <c r="AW280">
        <v>2</v>
      </c>
      <c r="AX280">
        <v>42250809</v>
      </c>
      <c r="AY280">
        <v>1</v>
      </c>
      <c r="AZ280">
        <v>0</v>
      </c>
      <c r="BA280">
        <v>250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Y280*Source!I148</f>
        <v>0.30362500000000003</v>
      </c>
      <c r="CY280">
        <f>AB280</f>
        <v>12.91</v>
      </c>
      <c r="CZ280">
        <f>AF280</f>
        <v>2.7</v>
      </c>
      <c r="DA280">
        <f>AJ280</f>
        <v>4.78</v>
      </c>
      <c r="DB280">
        <f>ROUND((ROUND(AT280*CZ280,2)*1.25),6)</f>
        <v>0.85</v>
      </c>
      <c r="DC280">
        <f>ROUND((ROUND(AT280*AG280,2)*1.25),6)</f>
        <v>0</v>
      </c>
    </row>
    <row r="281" spans="1:107" x14ac:dyDescent="0.2">
      <c r="A281">
        <f>ROW(Source!A148)</f>
        <v>148</v>
      </c>
      <c r="B281">
        <v>42244845</v>
      </c>
      <c r="C281">
        <v>42250795</v>
      </c>
      <c r="D281">
        <v>39029121</v>
      </c>
      <c r="E281">
        <v>1</v>
      </c>
      <c r="F281">
        <v>1</v>
      </c>
      <c r="G281">
        <v>1</v>
      </c>
      <c r="H281">
        <v>2</v>
      </c>
      <c r="I281" t="s">
        <v>453</v>
      </c>
      <c r="J281" t="s">
        <v>454</v>
      </c>
      <c r="K281" t="s">
        <v>455</v>
      </c>
      <c r="L281">
        <v>1368</v>
      </c>
      <c r="N281">
        <v>1011</v>
      </c>
      <c r="O281" t="s">
        <v>425</v>
      </c>
      <c r="P281" t="s">
        <v>425</v>
      </c>
      <c r="Q281">
        <v>1</v>
      </c>
      <c r="W281">
        <v>0</v>
      </c>
      <c r="X281">
        <v>1230759911</v>
      </c>
      <c r="Y281">
        <v>0.05</v>
      </c>
      <c r="AA281">
        <v>0</v>
      </c>
      <c r="AB281">
        <v>887.39</v>
      </c>
      <c r="AC281">
        <v>348.58</v>
      </c>
      <c r="AD281">
        <v>0</v>
      </c>
      <c r="AE281">
        <v>0</v>
      </c>
      <c r="AF281">
        <v>87.17</v>
      </c>
      <c r="AG281">
        <v>11.6</v>
      </c>
      <c r="AH281">
        <v>0</v>
      </c>
      <c r="AI281">
        <v>1</v>
      </c>
      <c r="AJ281">
        <v>10.18</v>
      </c>
      <c r="AK281">
        <v>30.05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S281" t="s">
        <v>3</v>
      </c>
      <c r="AT281">
        <v>0.04</v>
      </c>
      <c r="AU281" t="s">
        <v>33</v>
      </c>
      <c r="AV281">
        <v>0</v>
      </c>
      <c r="AW281">
        <v>2</v>
      </c>
      <c r="AX281">
        <v>42250810</v>
      </c>
      <c r="AY281">
        <v>1</v>
      </c>
      <c r="AZ281">
        <v>0</v>
      </c>
      <c r="BA281">
        <v>251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Y281*Source!I148</f>
        <v>4.8580000000000005E-2</v>
      </c>
      <c r="CY281">
        <f>AB281</f>
        <v>887.39</v>
      </c>
      <c r="CZ281">
        <f>AF281</f>
        <v>87.17</v>
      </c>
      <c r="DA281">
        <f>AJ281</f>
        <v>10.18</v>
      </c>
      <c r="DB281">
        <f>ROUND((ROUND(AT281*CZ281,2)*1.25),6)</f>
        <v>4.3624999999999998</v>
      </c>
      <c r="DC281">
        <f>ROUND((ROUND(AT281*AG281,2)*1.25),6)</f>
        <v>0.57499999999999996</v>
      </c>
    </row>
    <row r="282" spans="1:107" x14ac:dyDescent="0.2">
      <c r="A282">
        <f>ROW(Source!A148)</f>
        <v>148</v>
      </c>
      <c r="B282">
        <v>42244845</v>
      </c>
      <c r="C282">
        <v>42250795</v>
      </c>
      <c r="D282">
        <v>38957298</v>
      </c>
      <c r="E282">
        <v>1</v>
      </c>
      <c r="F282">
        <v>1</v>
      </c>
      <c r="G282">
        <v>1</v>
      </c>
      <c r="H282">
        <v>3</v>
      </c>
      <c r="I282" t="s">
        <v>456</v>
      </c>
      <c r="J282" t="s">
        <v>457</v>
      </c>
      <c r="K282" t="s">
        <v>458</v>
      </c>
      <c r="L282">
        <v>1348</v>
      </c>
      <c r="N282">
        <v>1009</v>
      </c>
      <c r="O282" t="s">
        <v>49</v>
      </c>
      <c r="P282" t="s">
        <v>49</v>
      </c>
      <c r="Q282">
        <v>1000</v>
      </c>
      <c r="W282">
        <v>0</v>
      </c>
      <c r="X282">
        <v>503556632</v>
      </c>
      <c r="Y282">
        <v>0.02</v>
      </c>
      <c r="AA282">
        <v>21355.22</v>
      </c>
      <c r="AB282">
        <v>0</v>
      </c>
      <c r="AC282">
        <v>0</v>
      </c>
      <c r="AD282">
        <v>0</v>
      </c>
      <c r="AE282">
        <v>1383.11</v>
      </c>
      <c r="AF282">
        <v>0</v>
      </c>
      <c r="AG282">
        <v>0</v>
      </c>
      <c r="AH282">
        <v>0</v>
      </c>
      <c r="AI282">
        <v>15.44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0.02</v>
      </c>
      <c r="AU282" t="s">
        <v>3</v>
      </c>
      <c r="AV282">
        <v>0</v>
      </c>
      <c r="AW282">
        <v>2</v>
      </c>
      <c r="AX282">
        <v>42250811</v>
      </c>
      <c r="AY282">
        <v>1</v>
      </c>
      <c r="AZ282">
        <v>0</v>
      </c>
      <c r="BA282">
        <v>252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Y282*Source!I148</f>
        <v>1.9432000000000001E-2</v>
      </c>
      <c r="CY282">
        <f>AA282</f>
        <v>21355.22</v>
      </c>
      <c r="CZ282">
        <f>AE282</f>
        <v>1383.11</v>
      </c>
      <c r="DA282">
        <f>AI282</f>
        <v>15.44</v>
      </c>
      <c r="DB282">
        <f>ROUND(ROUND(AT282*CZ282,2),6)</f>
        <v>27.66</v>
      </c>
      <c r="DC282">
        <f>ROUND(ROUND(AT282*AG282,2),6)</f>
        <v>0</v>
      </c>
    </row>
    <row r="283" spans="1:107" x14ac:dyDescent="0.2">
      <c r="A283">
        <f>ROW(Source!A148)</f>
        <v>148</v>
      </c>
      <c r="B283">
        <v>42244845</v>
      </c>
      <c r="C283">
        <v>42250795</v>
      </c>
      <c r="D283">
        <v>38956243</v>
      </c>
      <c r="E283">
        <v>1</v>
      </c>
      <c r="F283">
        <v>1</v>
      </c>
      <c r="G283">
        <v>1</v>
      </c>
      <c r="H283">
        <v>3</v>
      </c>
      <c r="I283" t="s">
        <v>63</v>
      </c>
      <c r="J283" t="s">
        <v>65</v>
      </c>
      <c r="K283" t="s">
        <v>64</v>
      </c>
      <c r="L283">
        <v>1348</v>
      </c>
      <c r="N283">
        <v>1009</v>
      </c>
      <c r="O283" t="s">
        <v>49</v>
      </c>
      <c r="P283" t="s">
        <v>49</v>
      </c>
      <c r="Q283">
        <v>1000</v>
      </c>
      <c r="W283">
        <v>0</v>
      </c>
      <c r="X283">
        <v>1313199458</v>
      </c>
      <c r="Y283">
        <v>0.04</v>
      </c>
      <c r="AA283">
        <v>33785.29</v>
      </c>
      <c r="AB283">
        <v>0</v>
      </c>
      <c r="AC283">
        <v>0</v>
      </c>
      <c r="AD283">
        <v>0</v>
      </c>
      <c r="AE283">
        <v>2606.89</v>
      </c>
      <c r="AF283">
        <v>0</v>
      </c>
      <c r="AG283">
        <v>0</v>
      </c>
      <c r="AH283">
        <v>0</v>
      </c>
      <c r="AI283">
        <v>12.96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0.04</v>
      </c>
      <c r="AU283" t="s">
        <v>3</v>
      </c>
      <c r="AV283">
        <v>0</v>
      </c>
      <c r="AW283">
        <v>2</v>
      </c>
      <c r="AX283">
        <v>42250812</v>
      </c>
      <c r="AY283">
        <v>1</v>
      </c>
      <c r="AZ283">
        <v>0</v>
      </c>
      <c r="BA283">
        <v>253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Y283*Source!I148</f>
        <v>3.8864000000000003E-2</v>
      </c>
      <c r="CY283">
        <f>AA283</f>
        <v>33785.29</v>
      </c>
      <c r="CZ283">
        <f>AE283</f>
        <v>2606.89</v>
      </c>
      <c r="DA283">
        <f>AI283</f>
        <v>12.96</v>
      </c>
      <c r="DB283">
        <f>ROUND(ROUND(AT283*CZ283,2),6)</f>
        <v>104.28</v>
      </c>
      <c r="DC283">
        <f>ROUND(ROUND(AT283*AG283,2),6)</f>
        <v>0</v>
      </c>
    </row>
    <row r="284" spans="1:107" x14ac:dyDescent="0.2">
      <c r="A284">
        <f>ROW(Source!A148)</f>
        <v>148</v>
      </c>
      <c r="B284">
        <v>42244845</v>
      </c>
      <c r="C284">
        <v>42250795</v>
      </c>
      <c r="D284">
        <v>38956650</v>
      </c>
      <c r="E284">
        <v>1</v>
      </c>
      <c r="F284">
        <v>1</v>
      </c>
      <c r="G284">
        <v>1</v>
      </c>
      <c r="H284">
        <v>3</v>
      </c>
      <c r="I284" t="s">
        <v>459</v>
      </c>
      <c r="J284" t="s">
        <v>460</v>
      </c>
      <c r="K284" t="s">
        <v>461</v>
      </c>
      <c r="L284">
        <v>1346</v>
      </c>
      <c r="N284">
        <v>1009</v>
      </c>
      <c r="O284" t="s">
        <v>73</v>
      </c>
      <c r="P284" t="s">
        <v>73</v>
      </c>
      <c r="Q284">
        <v>1</v>
      </c>
      <c r="W284">
        <v>0</v>
      </c>
      <c r="X284">
        <v>644139035</v>
      </c>
      <c r="Y284">
        <v>0.5</v>
      </c>
      <c r="AA284">
        <v>46.59</v>
      </c>
      <c r="AB284">
        <v>0</v>
      </c>
      <c r="AC284">
        <v>0</v>
      </c>
      <c r="AD284">
        <v>0</v>
      </c>
      <c r="AE284">
        <v>1.81</v>
      </c>
      <c r="AF284">
        <v>0</v>
      </c>
      <c r="AG284">
        <v>0</v>
      </c>
      <c r="AH284">
        <v>0</v>
      </c>
      <c r="AI284">
        <v>25.74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0.5</v>
      </c>
      <c r="AU284" t="s">
        <v>3</v>
      </c>
      <c r="AV284">
        <v>0</v>
      </c>
      <c r="AW284">
        <v>2</v>
      </c>
      <c r="AX284">
        <v>42250813</v>
      </c>
      <c r="AY284">
        <v>1</v>
      </c>
      <c r="AZ284">
        <v>0</v>
      </c>
      <c r="BA284">
        <v>254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Y284*Source!I148</f>
        <v>0.48580000000000001</v>
      </c>
      <c r="CY284">
        <f>AA284</f>
        <v>46.59</v>
      </c>
      <c r="CZ284">
        <f>AE284</f>
        <v>1.81</v>
      </c>
      <c r="DA284">
        <f>AI284</f>
        <v>25.74</v>
      </c>
      <c r="DB284">
        <f>ROUND(ROUND(AT284*CZ284,2),6)</f>
        <v>0.91</v>
      </c>
      <c r="DC284">
        <f>ROUND(ROUND(AT284*AG284,2),6)</f>
        <v>0</v>
      </c>
    </row>
    <row r="285" spans="1:107" x14ac:dyDescent="0.2">
      <c r="A285">
        <f>ROW(Source!A149)</f>
        <v>149</v>
      </c>
      <c r="B285">
        <v>42244862</v>
      </c>
      <c r="C285">
        <v>42250814</v>
      </c>
      <c r="D285">
        <v>35541368</v>
      </c>
      <c r="E285">
        <v>1</v>
      </c>
      <c r="F285">
        <v>1</v>
      </c>
      <c r="G285">
        <v>1</v>
      </c>
      <c r="H285">
        <v>1</v>
      </c>
      <c r="I285" t="s">
        <v>467</v>
      </c>
      <c r="J285" t="s">
        <v>3</v>
      </c>
      <c r="K285" t="s">
        <v>468</v>
      </c>
      <c r="L285">
        <v>1369</v>
      </c>
      <c r="N285">
        <v>1013</v>
      </c>
      <c r="O285" t="s">
        <v>417</v>
      </c>
      <c r="P285" t="s">
        <v>417</v>
      </c>
      <c r="Q285">
        <v>1</v>
      </c>
      <c r="W285">
        <v>0</v>
      </c>
      <c r="X285">
        <v>1709986911</v>
      </c>
      <c r="Y285">
        <v>20.136500000000002</v>
      </c>
      <c r="AA285">
        <v>0</v>
      </c>
      <c r="AB285">
        <v>0</v>
      </c>
      <c r="AC285">
        <v>0</v>
      </c>
      <c r="AD285">
        <v>246.41</v>
      </c>
      <c r="AE285">
        <v>0</v>
      </c>
      <c r="AF285">
        <v>0</v>
      </c>
      <c r="AG285">
        <v>0</v>
      </c>
      <c r="AH285">
        <v>246.41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1</v>
      </c>
      <c r="AQ285">
        <v>0</v>
      </c>
      <c r="AR285">
        <v>0</v>
      </c>
      <c r="AS285" t="s">
        <v>3</v>
      </c>
      <c r="AT285">
        <v>17.510000000000002</v>
      </c>
      <c r="AU285" t="s">
        <v>34</v>
      </c>
      <c r="AV285">
        <v>1</v>
      </c>
      <c r="AW285">
        <v>2</v>
      </c>
      <c r="AX285">
        <v>42250828</v>
      </c>
      <c r="AY285">
        <v>1</v>
      </c>
      <c r="AZ285">
        <v>0</v>
      </c>
      <c r="BA285">
        <v>255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Y285*Source!I149</f>
        <v>19.564623400000002</v>
      </c>
      <c r="CY285">
        <f>AD285</f>
        <v>246.41</v>
      </c>
      <c r="CZ285">
        <f>AH285</f>
        <v>246.41</v>
      </c>
      <c r="DA285">
        <f>AL285</f>
        <v>1</v>
      </c>
      <c r="DB285">
        <f>ROUND((ROUND(AT285*CZ285,2)*1.15),6)</f>
        <v>4961.8360000000002</v>
      </c>
      <c r="DC285">
        <f>ROUND((ROUND(AT285*AG285,2)*1.15),6)</f>
        <v>0</v>
      </c>
    </row>
    <row r="286" spans="1:107" x14ac:dyDescent="0.2">
      <c r="A286">
        <f>ROW(Source!A149)</f>
        <v>149</v>
      </c>
      <c r="B286">
        <v>42244862</v>
      </c>
      <c r="C286">
        <v>42250814</v>
      </c>
      <c r="D286">
        <v>121548</v>
      </c>
      <c r="E286">
        <v>1</v>
      </c>
      <c r="F286">
        <v>1</v>
      </c>
      <c r="G286">
        <v>1</v>
      </c>
      <c r="H286">
        <v>1</v>
      </c>
      <c r="I286" t="s">
        <v>23</v>
      </c>
      <c r="J286" t="s">
        <v>3</v>
      </c>
      <c r="K286" t="s">
        <v>420</v>
      </c>
      <c r="L286">
        <v>608254</v>
      </c>
      <c r="N286">
        <v>1013</v>
      </c>
      <c r="O286" t="s">
        <v>421</v>
      </c>
      <c r="P286" t="s">
        <v>421</v>
      </c>
      <c r="Q286">
        <v>1</v>
      </c>
      <c r="W286">
        <v>0</v>
      </c>
      <c r="X286">
        <v>-185737400</v>
      </c>
      <c r="Y286">
        <v>0.22499999999999998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1</v>
      </c>
      <c r="AQ286">
        <v>0</v>
      </c>
      <c r="AR286">
        <v>0</v>
      </c>
      <c r="AS286" t="s">
        <v>3</v>
      </c>
      <c r="AT286">
        <v>0.18</v>
      </c>
      <c r="AU286" t="s">
        <v>33</v>
      </c>
      <c r="AV286">
        <v>2</v>
      </c>
      <c r="AW286">
        <v>2</v>
      </c>
      <c r="AX286">
        <v>42250829</v>
      </c>
      <c r="AY286">
        <v>1</v>
      </c>
      <c r="AZ286">
        <v>0</v>
      </c>
      <c r="BA286">
        <v>256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Y286*Source!I149</f>
        <v>0.21860999999999997</v>
      </c>
      <c r="CY286">
        <f>AD286</f>
        <v>0</v>
      </c>
      <c r="CZ286">
        <f>AH286</f>
        <v>0</v>
      </c>
      <c r="DA286">
        <f>AL286</f>
        <v>1</v>
      </c>
      <c r="DB286">
        <f>ROUND((ROUND(AT286*CZ286,2)*1.25),6)</f>
        <v>0</v>
      </c>
      <c r="DC286">
        <f>ROUND((ROUND(AT286*AG286,2)*1.25),6)</f>
        <v>0</v>
      </c>
    </row>
    <row r="287" spans="1:107" x14ac:dyDescent="0.2">
      <c r="A287">
        <f>ROW(Source!A149)</f>
        <v>149</v>
      </c>
      <c r="B287">
        <v>42244862</v>
      </c>
      <c r="C287">
        <v>42250814</v>
      </c>
      <c r="D287">
        <v>39026317</v>
      </c>
      <c r="E287">
        <v>1</v>
      </c>
      <c r="F287">
        <v>1</v>
      </c>
      <c r="G287">
        <v>1</v>
      </c>
      <c r="H287">
        <v>2</v>
      </c>
      <c r="I287" t="s">
        <v>469</v>
      </c>
      <c r="J287" t="s">
        <v>470</v>
      </c>
      <c r="K287" t="s">
        <v>471</v>
      </c>
      <c r="L287">
        <v>1368</v>
      </c>
      <c r="N287">
        <v>1011</v>
      </c>
      <c r="O287" t="s">
        <v>425</v>
      </c>
      <c r="P287" t="s">
        <v>425</v>
      </c>
      <c r="Q287">
        <v>1</v>
      </c>
      <c r="W287">
        <v>0</v>
      </c>
      <c r="X287">
        <v>-438066613</v>
      </c>
      <c r="Y287">
        <v>0.13750000000000001</v>
      </c>
      <c r="AA287">
        <v>0</v>
      </c>
      <c r="AB287">
        <v>807.84</v>
      </c>
      <c r="AC287">
        <v>368.42</v>
      </c>
      <c r="AD287">
        <v>0</v>
      </c>
      <c r="AE287">
        <v>0</v>
      </c>
      <c r="AF287">
        <v>86.4</v>
      </c>
      <c r="AG287">
        <v>13.5</v>
      </c>
      <c r="AH287">
        <v>0</v>
      </c>
      <c r="AI287">
        <v>1</v>
      </c>
      <c r="AJ287">
        <v>9.35</v>
      </c>
      <c r="AK287">
        <v>27.29</v>
      </c>
      <c r="AL287">
        <v>1</v>
      </c>
      <c r="AN287">
        <v>0</v>
      </c>
      <c r="AO287">
        <v>1</v>
      </c>
      <c r="AP287">
        <v>1</v>
      </c>
      <c r="AQ287">
        <v>0</v>
      </c>
      <c r="AR287">
        <v>0</v>
      </c>
      <c r="AS287" t="s">
        <v>3</v>
      </c>
      <c r="AT287">
        <v>0.11</v>
      </c>
      <c r="AU287" t="s">
        <v>33</v>
      </c>
      <c r="AV287">
        <v>0</v>
      </c>
      <c r="AW287">
        <v>2</v>
      </c>
      <c r="AX287">
        <v>42250830</v>
      </c>
      <c r="AY287">
        <v>1</v>
      </c>
      <c r="AZ287">
        <v>0</v>
      </c>
      <c r="BA287">
        <v>257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Y287*Source!I149</f>
        <v>0.13359500000000002</v>
      </c>
      <c r="CY287">
        <f>AB287</f>
        <v>807.84</v>
      </c>
      <c r="CZ287">
        <f>AF287</f>
        <v>86.4</v>
      </c>
      <c r="DA287">
        <f>AJ287</f>
        <v>9.35</v>
      </c>
      <c r="DB287">
        <f>ROUND((ROUND(AT287*CZ287,2)*1.25),6)</f>
        <v>11.875</v>
      </c>
      <c r="DC287">
        <f>ROUND((ROUND(AT287*AG287,2)*1.25),6)</f>
        <v>1.8625</v>
      </c>
    </row>
    <row r="288" spans="1:107" x14ac:dyDescent="0.2">
      <c r="A288">
        <f>ROW(Source!A149)</f>
        <v>149</v>
      </c>
      <c r="B288">
        <v>42244862</v>
      </c>
      <c r="C288">
        <v>42250814</v>
      </c>
      <c r="D288">
        <v>39026431</v>
      </c>
      <c r="E288">
        <v>1</v>
      </c>
      <c r="F288">
        <v>1</v>
      </c>
      <c r="G288">
        <v>1</v>
      </c>
      <c r="H288">
        <v>2</v>
      </c>
      <c r="I288" t="s">
        <v>472</v>
      </c>
      <c r="J288" t="s">
        <v>473</v>
      </c>
      <c r="K288" t="s">
        <v>474</v>
      </c>
      <c r="L288">
        <v>1368</v>
      </c>
      <c r="N288">
        <v>1011</v>
      </c>
      <c r="O288" t="s">
        <v>425</v>
      </c>
      <c r="P288" t="s">
        <v>425</v>
      </c>
      <c r="Q288">
        <v>1</v>
      </c>
      <c r="W288">
        <v>0</v>
      </c>
      <c r="X288">
        <v>1106923569</v>
      </c>
      <c r="Y288">
        <v>8.7500000000000008E-2</v>
      </c>
      <c r="AA288">
        <v>0</v>
      </c>
      <c r="AB288">
        <v>987.84</v>
      </c>
      <c r="AC288">
        <v>368.42</v>
      </c>
      <c r="AD288">
        <v>0</v>
      </c>
      <c r="AE288">
        <v>0</v>
      </c>
      <c r="AF288">
        <v>112</v>
      </c>
      <c r="AG288">
        <v>13.5</v>
      </c>
      <c r="AH288">
        <v>0</v>
      </c>
      <c r="AI288">
        <v>1</v>
      </c>
      <c r="AJ288">
        <v>8.82</v>
      </c>
      <c r="AK288">
        <v>27.29</v>
      </c>
      <c r="AL288">
        <v>1</v>
      </c>
      <c r="AN288">
        <v>0</v>
      </c>
      <c r="AO288">
        <v>1</v>
      </c>
      <c r="AP288">
        <v>1</v>
      </c>
      <c r="AQ288">
        <v>0</v>
      </c>
      <c r="AR288">
        <v>0</v>
      </c>
      <c r="AS288" t="s">
        <v>3</v>
      </c>
      <c r="AT288">
        <v>7.0000000000000007E-2</v>
      </c>
      <c r="AU288" t="s">
        <v>33</v>
      </c>
      <c r="AV288">
        <v>0</v>
      </c>
      <c r="AW288">
        <v>2</v>
      </c>
      <c r="AX288">
        <v>42250831</v>
      </c>
      <c r="AY288">
        <v>1</v>
      </c>
      <c r="AZ288">
        <v>0</v>
      </c>
      <c r="BA288">
        <v>258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Y288*Source!I149</f>
        <v>8.5015000000000007E-2</v>
      </c>
      <c r="CY288">
        <f>AB288</f>
        <v>987.84</v>
      </c>
      <c r="CZ288">
        <f>AF288</f>
        <v>112</v>
      </c>
      <c r="DA288">
        <f>AJ288</f>
        <v>8.82</v>
      </c>
      <c r="DB288">
        <f>ROUND((ROUND(AT288*CZ288,2)*1.25),6)</f>
        <v>9.8000000000000007</v>
      </c>
      <c r="DC288">
        <f>ROUND((ROUND(AT288*AG288,2)*1.25),6)</f>
        <v>1.1875</v>
      </c>
    </row>
    <row r="289" spans="1:107" x14ac:dyDescent="0.2">
      <c r="A289">
        <f>ROW(Source!A149)</f>
        <v>149</v>
      </c>
      <c r="B289">
        <v>42244862</v>
      </c>
      <c r="C289">
        <v>42250814</v>
      </c>
      <c r="D289">
        <v>39027321</v>
      </c>
      <c r="E289">
        <v>1</v>
      </c>
      <c r="F289">
        <v>1</v>
      </c>
      <c r="G289">
        <v>1</v>
      </c>
      <c r="H289">
        <v>2</v>
      </c>
      <c r="I289" t="s">
        <v>450</v>
      </c>
      <c r="J289" t="s">
        <v>451</v>
      </c>
      <c r="K289" t="s">
        <v>452</v>
      </c>
      <c r="L289">
        <v>1368</v>
      </c>
      <c r="N289">
        <v>1011</v>
      </c>
      <c r="O289" t="s">
        <v>425</v>
      </c>
      <c r="P289" t="s">
        <v>425</v>
      </c>
      <c r="Q289">
        <v>1</v>
      </c>
      <c r="W289">
        <v>0</v>
      </c>
      <c r="X289">
        <v>527313756</v>
      </c>
      <c r="Y289">
        <v>2.2625000000000002</v>
      </c>
      <c r="AA289">
        <v>0</v>
      </c>
      <c r="AB289">
        <v>119.4</v>
      </c>
      <c r="AC289">
        <v>0</v>
      </c>
      <c r="AD289">
        <v>0</v>
      </c>
      <c r="AE289">
        <v>0</v>
      </c>
      <c r="AF289">
        <v>30</v>
      </c>
      <c r="AG289">
        <v>0</v>
      </c>
      <c r="AH289">
        <v>0</v>
      </c>
      <c r="AI289">
        <v>1</v>
      </c>
      <c r="AJ289">
        <v>3.98</v>
      </c>
      <c r="AK289">
        <v>27.29</v>
      </c>
      <c r="AL289">
        <v>1</v>
      </c>
      <c r="AN289">
        <v>0</v>
      </c>
      <c r="AO289">
        <v>1</v>
      </c>
      <c r="AP289">
        <v>1</v>
      </c>
      <c r="AQ289">
        <v>0</v>
      </c>
      <c r="AR289">
        <v>0</v>
      </c>
      <c r="AS289" t="s">
        <v>3</v>
      </c>
      <c r="AT289">
        <v>1.81</v>
      </c>
      <c r="AU289" t="s">
        <v>33</v>
      </c>
      <c r="AV289">
        <v>0</v>
      </c>
      <c r="AW289">
        <v>2</v>
      </c>
      <c r="AX289">
        <v>42250832</v>
      </c>
      <c r="AY289">
        <v>1</v>
      </c>
      <c r="AZ289">
        <v>0</v>
      </c>
      <c r="BA289">
        <v>259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Y289*Source!I149</f>
        <v>2.198245</v>
      </c>
      <c r="CY289">
        <f>AB289</f>
        <v>119.4</v>
      </c>
      <c r="CZ289">
        <f>AF289</f>
        <v>30</v>
      </c>
      <c r="DA289">
        <f>AJ289</f>
        <v>3.98</v>
      </c>
      <c r="DB289">
        <f>ROUND((ROUND(AT289*CZ289,2)*1.25),6)</f>
        <v>67.875</v>
      </c>
      <c r="DC289">
        <f>ROUND((ROUND(AT289*AG289,2)*1.25),6)</f>
        <v>0</v>
      </c>
    </row>
    <row r="290" spans="1:107" x14ac:dyDescent="0.2">
      <c r="A290">
        <f>ROW(Source!A149)</f>
        <v>149</v>
      </c>
      <c r="B290">
        <v>42244862</v>
      </c>
      <c r="C290">
        <v>42250814</v>
      </c>
      <c r="D290">
        <v>39029121</v>
      </c>
      <c r="E290">
        <v>1</v>
      </c>
      <c r="F290">
        <v>1</v>
      </c>
      <c r="G290">
        <v>1</v>
      </c>
      <c r="H290">
        <v>2</v>
      </c>
      <c r="I290" t="s">
        <v>453</v>
      </c>
      <c r="J290" t="s">
        <v>454</v>
      </c>
      <c r="K290" t="s">
        <v>455</v>
      </c>
      <c r="L290">
        <v>1368</v>
      </c>
      <c r="N290">
        <v>1011</v>
      </c>
      <c r="O290" t="s">
        <v>425</v>
      </c>
      <c r="P290" t="s">
        <v>425</v>
      </c>
      <c r="Q290">
        <v>1</v>
      </c>
      <c r="W290">
        <v>0</v>
      </c>
      <c r="X290">
        <v>1230759911</v>
      </c>
      <c r="Y290">
        <v>0.125</v>
      </c>
      <c r="AA290">
        <v>0</v>
      </c>
      <c r="AB290">
        <v>842.06</v>
      </c>
      <c r="AC290">
        <v>316.56</v>
      </c>
      <c r="AD290">
        <v>0</v>
      </c>
      <c r="AE290">
        <v>0</v>
      </c>
      <c r="AF290">
        <v>87.17</v>
      </c>
      <c r="AG290">
        <v>11.6</v>
      </c>
      <c r="AH290">
        <v>0</v>
      </c>
      <c r="AI290">
        <v>1</v>
      </c>
      <c r="AJ290">
        <v>9.66</v>
      </c>
      <c r="AK290">
        <v>27.29</v>
      </c>
      <c r="AL290">
        <v>1</v>
      </c>
      <c r="AN290">
        <v>0</v>
      </c>
      <c r="AO290">
        <v>1</v>
      </c>
      <c r="AP290">
        <v>1</v>
      </c>
      <c r="AQ290">
        <v>0</v>
      </c>
      <c r="AR290">
        <v>0</v>
      </c>
      <c r="AS290" t="s">
        <v>3</v>
      </c>
      <c r="AT290">
        <v>0.1</v>
      </c>
      <c r="AU290" t="s">
        <v>33</v>
      </c>
      <c r="AV290">
        <v>0</v>
      </c>
      <c r="AW290">
        <v>2</v>
      </c>
      <c r="AX290">
        <v>42250833</v>
      </c>
      <c r="AY290">
        <v>1</v>
      </c>
      <c r="AZ290">
        <v>0</v>
      </c>
      <c r="BA290">
        <v>260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Y290*Source!I149</f>
        <v>0.12145</v>
      </c>
      <c r="CY290">
        <f>AB290</f>
        <v>842.06</v>
      </c>
      <c r="CZ290">
        <f>AF290</f>
        <v>87.17</v>
      </c>
      <c r="DA290">
        <f>AJ290</f>
        <v>9.66</v>
      </c>
      <c r="DB290">
        <f>ROUND((ROUND(AT290*CZ290,2)*1.25),6)</f>
        <v>10.9</v>
      </c>
      <c r="DC290">
        <f>ROUND((ROUND(AT290*AG290,2)*1.25),6)</f>
        <v>1.45</v>
      </c>
    </row>
    <row r="291" spans="1:107" x14ac:dyDescent="0.2">
      <c r="A291">
        <f>ROW(Source!A149)</f>
        <v>149</v>
      </c>
      <c r="B291">
        <v>42244862</v>
      </c>
      <c r="C291">
        <v>42250814</v>
      </c>
      <c r="D291">
        <v>38957297</v>
      </c>
      <c r="E291">
        <v>1</v>
      </c>
      <c r="F291">
        <v>1</v>
      </c>
      <c r="G291">
        <v>1</v>
      </c>
      <c r="H291">
        <v>3</v>
      </c>
      <c r="I291" t="s">
        <v>475</v>
      </c>
      <c r="J291" t="s">
        <v>476</v>
      </c>
      <c r="K291" t="s">
        <v>477</v>
      </c>
      <c r="L291">
        <v>1348</v>
      </c>
      <c r="N291">
        <v>1009</v>
      </c>
      <c r="O291" t="s">
        <v>49</v>
      </c>
      <c r="P291" t="s">
        <v>49</v>
      </c>
      <c r="Q291">
        <v>1000</v>
      </c>
      <c r="W291">
        <v>0</v>
      </c>
      <c r="X291">
        <v>641399959</v>
      </c>
      <c r="Y291">
        <v>2.5000000000000001E-2</v>
      </c>
      <c r="AA291">
        <v>20226.47</v>
      </c>
      <c r="AB291">
        <v>0</v>
      </c>
      <c r="AC291">
        <v>0</v>
      </c>
      <c r="AD291">
        <v>0</v>
      </c>
      <c r="AE291">
        <v>1529.99</v>
      </c>
      <c r="AF291">
        <v>0</v>
      </c>
      <c r="AG291">
        <v>0</v>
      </c>
      <c r="AH291">
        <v>0</v>
      </c>
      <c r="AI291">
        <v>13.22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2.5000000000000001E-2</v>
      </c>
      <c r="AU291" t="s">
        <v>3</v>
      </c>
      <c r="AV291">
        <v>0</v>
      </c>
      <c r="AW291">
        <v>2</v>
      </c>
      <c r="AX291">
        <v>42250834</v>
      </c>
      <c r="AY291">
        <v>1</v>
      </c>
      <c r="AZ291">
        <v>0</v>
      </c>
      <c r="BA291">
        <v>261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Y291*Source!I149</f>
        <v>2.4290000000000003E-2</v>
      </c>
      <c r="CY291">
        <f t="shared" ref="CY291:CY297" si="24">AA291</f>
        <v>20226.47</v>
      </c>
      <c r="CZ291">
        <f t="shared" ref="CZ291:CZ297" si="25">AE291</f>
        <v>1529.99</v>
      </c>
      <c r="DA291">
        <f t="shared" ref="DA291:DA297" si="26">AI291</f>
        <v>13.22</v>
      </c>
      <c r="DB291">
        <f t="shared" ref="DB291:DB297" si="27">ROUND(ROUND(AT291*CZ291,2),6)</f>
        <v>38.25</v>
      </c>
      <c r="DC291">
        <f t="shared" ref="DC291:DC297" si="28">ROUND(ROUND(AT291*AG291,2),6)</f>
        <v>0</v>
      </c>
    </row>
    <row r="292" spans="1:107" x14ac:dyDescent="0.2">
      <c r="A292">
        <f>ROW(Source!A149)</f>
        <v>149</v>
      </c>
      <c r="B292">
        <v>42244862</v>
      </c>
      <c r="C292">
        <v>42250814</v>
      </c>
      <c r="D292">
        <v>38956243</v>
      </c>
      <c r="E292">
        <v>1</v>
      </c>
      <c r="F292">
        <v>1</v>
      </c>
      <c r="G292">
        <v>1</v>
      </c>
      <c r="H292">
        <v>3</v>
      </c>
      <c r="I292" t="s">
        <v>63</v>
      </c>
      <c r="J292" t="s">
        <v>65</v>
      </c>
      <c r="K292" t="s">
        <v>64</v>
      </c>
      <c r="L292">
        <v>1348</v>
      </c>
      <c r="N292">
        <v>1009</v>
      </c>
      <c r="O292" t="s">
        <v>49</v>
      </c>
      <c r="P292" t="s">
        <v>49</v>
      </c>
      <c r="Q292">
        <v>1000</v>
      </c>
      <c r="W292">
        <v>0</v>
      </c>
      <c r="X292">
        <v>1313199458</v>
      </c>
      <c r="Y292">
        <v>0.06</v>
      </c>
      <c r="AA292">
        <v>29796.75</v>
      </c>
      <c r="AB292">
        <v>0</v>
      </c>
      <c r="AC292">
        <v>0</v>
      </c>
      <c r="AD292">
        <v>0</v>
      </c>
      <c r="AE292">
        <v>2606.89</v>
      </c>
      <c r="AF292">
        <v>0</v>
      </c>
      <c r="AG292">
        <v>0</v>
      </c>
      <c r="AH292">
        <v>0</v>
      </c>
      <c r="AI292">
        <v>11.43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3</v>
      </c>
      <c r="AT292">
        <v>0.06</v>
      </c>
      <c r="AU292" t="s">
        <v>3</v>
      </c>
      <c r="AV292">
        <v>0</v>
      </c>
      <c r="AW292">
        <v>2</v>
      </c>
      <c r="AX292">
        <v>42250835</v>
      </c>
      <c r="AY292">
        <v>1</v>
      </c>
      <c r="AZ292">
        <v>0</v>
      </c>
      <c r="BA292">
        <v>262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Y292*Source!I149</f>
        <v>5.8296000000000001E-2</v>
      </c>
      <c r="CY292">
        <f t="shared" si="24"/>
        <v>29796.75</v>
      </c>
      <c r="CZ292">
        <f t="shared" si="25"/>
        <v>2606.89</v>
      </c>
      <c r="DA292">
        <f t="shared" si="26"/>
        <v>11.43</v>
      </c>
      <c r="DB292">
        <f t="shared" si="27"/>
        <v>156.41</v>
      </c>
      <c r="DC292">
        <f t="shared" si="28"/>
        <v>0</v>
      </c>
    </row>
    <row r="293" spans="1:107" x14ac:dyDescent="0.2">
      <c r="A293">
        <f>ROW(Source!A149)</f>
        <v>149</v>
      </c>
      <c r="B293">
        <v>42244862</v>
      </c>
      <c r="C293">
        <v>42250814</v>
      </c>
      <c r="D293">
        <v>38957326</v>
      </c>
      <c r="E293">
        <v>1</v>
      </c>
      <c r="F293">
        <v>1</v>
      </c>
      <c r="G293">
        <v>1</v>
      </c>
      <c r="H293">
        <v>3</v>
      </c>
      <c r="I293" t="s">
        <v>67</v>
      </c>
      <c r="J293" t="s">
        <v>69</v>
      </c>
      <c r="K293" t="s">
        <v>68</v>
      </c>
      <c r="L293">
        <v>1348</v>
      </c>
      <c r="N293">
        <v>1009</v>
      </c>
      <c r="O293" t="s">
        <v>49</v>
      </c>
      <c r="P293" t="s">
        <v>49</v>
      </c>
      <c r="Q293">
        <v>1000</v>
      </c>
      <c r="W293">
        <v>0</v>
      </c>
      <c r="X293">
        <v>-1622221180</v>
      </c>
      <c r="Y293">
        <v>0.19600000000000001</v>
      </c>
      <c r="AA293">
        <v>20611.2</v>
      </c>
      <c r="AB293">
        <v>0</v>
      </c>
      <c r="AC293">
        <v>0</v>
      </c>
      <c r="AD293">
        <v>0</v>
      </c>
      <c r="AE293">
        <v>3390</v>
      </c>
      <c r="AF293">
        <v>0</v>
      </c>
      <c r="AG293">
        <v>0</v>
      </c>
      <c r="AH293">
        <v>0</v>
      </c>
      <c r="AI293">
        <v>6.08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0.19600000000000001</v>
      </c>
      <c r="AU293" t="s">
        <v>3</v>
      </c>
      <c r="AV293">
        <v>0</v>
      </c>
      <c r="AW293">
        <v>2</v>
      </c>
      <c r="AX293">
        <v>42250836</v>
      </c>
      <c r="AY293">
        <v>1</v>
      </c>
      <c r="AZ293">
        <v>0</v>
      </c>
      <c r="BA293">
        <v>263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Y293*Source!I149</f>
        <v>0.19043360000000001</v>
      </c>
      <c r="CY293">
        <f t="shared" si="24"/>
        <v>20611.2</v>
      </c>
      <c r="CZ293">
        <f t="shared" si="25"/>
        <v>3390</v>
      </c>
      <c r="DA293">
        <f t="shared" si="26"/>
        <v>6.08</v>
      </c>
      <c r="DB293">
        <f t="shared" si="27"/>
        <v>664.44</v>
      </c>
      <c r="DC293">
        <f t="shared" si="28"/>
        <v>0</v>
      </c>
    </row>
    <row r="294" spans="1:107" x14ac:dyDescent="0.2">
      <c r="A294">
        <f>ROW(Source!A149)</f>
        <v>149</v>
      </c>
      <c r="B294">
        <v>42244862</v>
      </c>
      <c r="C294">
        <v>42250814</v>
      </c>
      <c r="D294">
        <v>38957326</v>
      </c>
      <c r="E294">
        <v>1</v>
      </c>
      <c r="F294">
        <v>1</v>
      </c>
      <c r="G294">
        <v>1</v>
      </c>
      <c r="H294">
        <v>3</v>
      </c>
      <c r="I294" t="s">
        <v>67</v>
      </c>
      <c r="J294" t="s">
        <v>69</v>
      </c>
      <c r="K294" t="s">
        <v>68</v>
      </c>
      <c r="L294">
        <v>1348</v>
      </c>
      <c r="N294">
        <v>1009</v>
      </c>
      <c r="O294" t="s">
        <v>49</v>
      </c>
      <c r="P294" t="s">
        <v>49</v>
      </c>
      <c r="Q294">
        <v>1000</v>
      </c>
      <c r="W294">
        <v>0</v>
      </c>
      <c r="X294">
        <v>-1622221180</v>
      </c>
      <c r="Y294">
        <v>-0.19600000000000001</v>
      </c>
      <c r="AA294">
        <v>20611.2</v>
      </c>
      <c r="AB294">
        <v>0</v>
      </c>
      <c r="AC294">
        <v>0</v>
      </c>
      <c r="AD294">
        <v>0</v>
      </c>
      <c r="AE294">
        <v>3390</v>
      </c>
      <c r="AF294">
        <v>0</v>
      </c>
      <c r="AG294">
        <v>0</v>
      </c>
      <c r="AH294">
        <v>0</v>
      </c>
      <c r="AI294">
        <v>6.08</v>
      </c>
      <c r="AJ294">
        <v>1</v>
      </c>
      <c r="AK294">
        <v>1</v>
      </c>
      <c r="AL294">
        <v>1</v>
      </c>
      <c r="AN294">
        <v>0</v>
      </c>
      <c r="AO294">
        <v>0</v>
      </c>
      <c r="AP294">
        <v>0</v>
      </c>
      <c r="AQ294">
        <v>0</v>
      </c>
      <c r="AR294">
        <v>0</v>
      </c>
      <c r="AS294" t="s">
        <v>3</v>
      </c>
      <c r="AT294">
        <v>-0.19600000000000001</v>
      </c>
      <c r="AU294" t="s">
        <v>3</v>
      </c>
      <c r="AV294">
        <v>0</v>
      </c>
      <c r="AW294">
        <v>1</v>
      </c>
      <c r="AX294">
        <v>-1</v>
      </c>
      <c r="AY294">
        <v>0</v>
      </c>
      <c r="AZ294">
        <v>0</v>
      </c>
      <c r="BA294" t="s">
        <v>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Y294*Source!I149</f>
        <v>-0.19043360000000001</v>
      </c>
      <c r="CY294">
        <f t="shared" si="24"/>
        <v>20611.2</v>
      </c>
      <c r="CZ294">
        <f t="shared" si="25"/>
        <v>3390</v>
      </c>
      <c r="DA294">
        <f t="shared" si="26"/>
        <v>6.08</v>
      </c>
      <c r="DB294">
        <f t="shared" si="27"/>
        <v>-664.44</v>
      </c>
      <c r="DC294">
        <f t="shared" si="28"/>
        <v>0</v>
      </c>
    </row>
    <row r="295" spans="1:107" x14ac:dyDescent="0.2">
      <c r="A295">
        <f>ROW(Source!A149)</f>
        <v>149</v>
      </c>
      <c r="B295">
        <v>42244862</v>
      </c>
      <c r="C295">
        <v>42250814</v>
      </c>
      <c r="D295">
        <v>38958119</v>
      </c>
      <c r="E295">
        <v>1</v>
      </c>
      <c r="F295">
        <v>1</v>
      </c>
      <c r="G295">
        <v>1</v>
      </c>
      <c r="H295">
        <v>3</v>
      </c>
      <c r="I295" t="s">
        <v>89</v>
      </c>
      <c r="J295" t="s">
        <v>92</v>
      </c>
      <c r="K295" t="s">
        <v>90</v>
      </c>
      <c r="L295">
        <v>1327</v>
      </c>
      <c r="N295">
        <v>1005</v>
      </c>
      <c r="O295" t="s">
        <v>91</v>
      </c>
      <c r="P295" t="s">
        <v>91</v>
      </c>
      <c r="Q295">
        <v>1</v>
      </c>
      <c r="W295">
        <v>0</v>
      </c>
      <c r="X295">
        <v>1210903559</v>
      </c>
      <c r="Y295">
        <v>110</v>
      </c>
      <c r="AA295">
        <v>19.559999999999999</v>
      </c>
      <c r="AB295">
        <v>0</v>
      </c>
      <c r="AC295">
        <v>0</v>
      </c>
      <c r="AD295">
        <v>0</v>
      </c>
      <c r="AE295">
        <v>6.19</v>
      </c>
      <c r="AF295">
        <v>0</v>
      </c>
      <c r="AG295">
        <v>0</v>
      </c>
      <c r="AH295">
        <v>0</v>
      </c>
      <c r="AI295">
        <v>3.16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110</v>
      </c>
      <c r="AU295" t="s">
        <v>3</v>
      </c>
      <c r="AV295">
        <v>0</v>
      </c>
      <c r="AW295">
        <v>2</v>
      </c>
      <c r="AX295">
        <v>42250837</v>
      </c>
      <c r="AY295">
        <v>1</v>
      </c>
      <c r="AZ295">
        <v>0</v>
      </c>
      <c r="BA295">
        <v>264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Y295*Source!I149</f>
        <v>106.876</v>
      </c>
      <c r="CY295">
        <f t="shared" si="24"/>
        <v>19.559999999999999</v>
      </c>
      <c r="CZ295">
        <f t="shared" si="25"/>
        <v>6.19</v>
      </c>
      <c r="DA295">
        <f t="shared" si="26"/>
        <v>3.16</v>
      </c>
      <c r="DB295">
        <f t="shared" si="27"/>
        <v>680.9</v>
      </c>
      <c r="DC295">
        <f t="shared" si="28"/>
        <v>0</v>
      </c>
    </row>
    <row r="296" spans="1:107" x14ac:dyDescent="0.2">
      <c r="A296">
        <f>ROW(Source!A149)</f>
        <v>149</v>
      </c>
      <c r="B296">
        <v>42244862</v>
      </c>
      <c r="C296">
        <v>42250814</v>
      </c>
      <c r="D296">
        <v>38958119</v>
      </c>
      <c r="E296">
        <v>1</v>
      </c>
      <c r="F296">
        <v>1</v>
      </c>
      <c r="G296">
        <v>1</v>
      </c>
      <c r="H296">
        <v>3</v>
      </c>
      <c r="I296" t="s">
        <v>89</v>
      </c>
      <c r="J296" t="s">
        <v>92</v>
      </c>
      <c r="K296" t="s">
        <v>90</v>
      </c>
      <c r="L296">
        <v>1327</v>
      </c>
      <c r="N296">
        <v>1005</v>
      </c>
      <c r="O296" t="s">
        <v>91</v>
      </c>
      <c r="P296" t="s">
        <v>91</v>
      </c>
      <c r="Q296">
        <v>1</v>
      </c>
      <c r="W296">
        <v>0</v>
      </c>
      <c r="X296">
        <v>1210903559</v>
      </c>
      <c r="Y296">
        <v>-110</v>
      </c>
      <c r="AA296">
        <v>19.559999999999999</v>
      </c>
      <c r="AB296">
        <v>0</v>
      </c>
      <c r="AC296">
        <v>0</v>
      </c>
      <c r="AD296">
        <v>0</v>
      </c>
      <c r="AE296">
        <v>6.19</v>
      </c>
      <c r="AF296">
        <v>0</v>
      </c>
      <c r="AG296">
        <v>0</v>
      </c>
      <c r="AH296">
        <v>0</v>
      </c>
      <c r="AI296">
        <v>3.16</v>
      </c>
      <c r="AJ296">
        <v>1</v>
      </c>
      <c r="AK296">
        <v>1</v>
      </c>
      <c r="AL296">
        <v>1</v>
      </c>
      <c r="AN296">
        <v>0</v>
      </c>
      <c r="AO296">
        <v>0</v>
      </c>
      <c r="AP296">
        <v>0</v>
      </c>
      <c r="AQ296">
        <v>0</v>
      </c>
      <c r="AR296">
        <v>0</v>
      </c>
      <c r="AS296" t="s">
        <v>3</v>
      </c>
      <c r="AT296">
        <v>-110</v>
      </c>
      <c r="AU296" t="s">
        <v>3</v>
      </c>
      <c r="AV296">
        <v>0</v>
      </c>
      <c r="AW296">
        <v>1</v>
      </c>
      <c r="AX296">
        <v>-1</v>
      </c>
      <c r="AY296">
        <v>0</v>
      </c>
      <c r="AZ296">
        <v>0</v>
      </c>
      <c r="BA296" t="s">
        <v>3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Y296*Source!I149</f>
        <v>-106.876</v>
      </c>
      <c r="CY296">
        <f t="shared" si="24"/>
        <v>19.559999999999999</v>
      </c>
      <c r="CZ296">
        <f t="shared" si="25"/>
        <v>6.19</v>
      </c>
      <c r="DA296">
        <f t="shared" si="26"/>
        <v>3.16</v>
      </c>
      <c r="DB296">
        <f t="shared" si="27"/>
        <v>-680.9</v>
      </c>
      <c r="DC296">
        <f t="shared" si="28"/>
        <v>0</v>
      </c>
    </row>
    <row r="297" spans="1:107" x14ac:dyDescent="0.2">
      <c r="A297">
        <f>ROW(Source!A149)</f>
        <v>149</v>
      </c>
      <c r="B297">
        <v>42244862</v>
      </c>
      <c r="C297">
        <v>42250814</v>
      </c>
      <c r="D297">
        <v>38957639</v>
      </c>
      <c r="E297">
        <v>1</v>
      </c>
      <c r="F297">
        <v>1</v>
      </c>
      <c r="G297">
        <v>1</v>
      </c>
      <c r="H297">
        <v>3</v>
      </c>
      <c r="I297" t="s">
        <v>94</v>
      </c>
      <c r="J297" t="s">
        <v>96</v>
      </c>
      <c r="K297" t="s">
        <v>95</v>
      </c>
      <c r="L297">
        <v>1327</v>
      </c>
      <c r="N297">
        <v>1005</v>
      </c>
      <c r="O297" t="s">
        <v>91</v>
      </c>
      <c r="P297" t="s">
        <v>91</v>
      </c>
      <c r="Q297">
        <v>1</v>
      </c>
      <c r="W297">
        <v>0</v>
      </c>
      <c r="X297">
        <v>-1573474583</v>
      </c>
      <c r="Y297">
        <v>110</v>
      </c>
      <c r="AA297">
        <v>72.489999999999995</v>
      </c>
      <c r="AB297">
        <v>0</v>
      </c>
      <c r="AC297">
        <v>0</v>
      </c>
      <c r="AD297">
        <v>0</v>
      </c>
      <c r="AE297">
        <v>16.29</v>
      </c>
      <c r="AF297">
        <v>0</v>
      </c>
      <c r="AG297">
        <v>0</v>
      </c>
      <c r="AH297">
        <v>0</v>
      </c>
      <c r="AI297">
        <v>4.45</v>
      </c>
      <c r="AJ297">
        <v>1</v>
      </c>
      <c r="AK297">
        <v>1</v>
      </c>
      <c r="AL297">
        <v>1</v>
      </c>
      <c r="AN297">
        <v>0</v>
      </c>
      <c r="AO297">
        <v>0</v>
      </c>
      <c r="AP297">
        <v>0</v>
      </c>
      <c r="AQ297">
        <v>0</v>
      </c>
      <c r="AR297">
        <v>0</v>
      </c>
      <c r="AS297" t="s">
        <v>3</v>
      </c>
      <c r="AT297">
        <v>110</v>
      </c>
      <c r="AU297" t="s">
        <v>3</v>
      </c>
      <c r="AV297">
        <v>0</v>
      </c>
      <c r="AW297">
        <v>1</v>
      </c>
      <c r="AX297">
        <v>-1</v>
      </c>
      <c r="AY297">
        <v>0</v>
      </c>
      <c r="AZ297">
        <v>0</v>
      </c>
      <c r="BA297" t="s">
        <v>3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Y297*Source!I149</f>
        <v>106.876</v>
      </c>
      <c r="CY297">
        <f t="shared" si="24"/>
        <v>72.489999999999995</v>
      </c>
      <c r="CZ297">
        <f t="shared" si="25"/>
        <v>16.29</v>
      </c>
      <c r="DA297">
        <f t="shared" si="26"/>
        <v>4.45</v>
      </c>
      <c r="DB297">
        <f t="shared" si="27"/>
        <v>1791.9</v>
      </c>
      <c r="DC297">
        <f t="shared" si="28"/>
        <v>0</v>
      </c>
    </row>
    <row r="298" spans="1:107" x14ac:dyDescent="0.2">
      <c r="A298">
        <f>ROW(Source!A150)</f>
        <v>150</v>
      </c>
      <c r="B298">
        <v>42244845</v>
      </c>
      <c r="C298">
        <v>42250814</v>
      </c>
      <c r="D298">
        <v>35541368</v>
      </c>
      <c r="E298">
        <v>1</v>
      </c>
      <c r="F298">
        <v>1</v>
      </c>
      <c r="G298">
        <v>1</v>
      </c>
      <c r="H298">
        <v>1</v>
      </c>
      <c r="I298" t="s">
        <v>467</v>
      </c>
      <c r="J298" t="s">
        <v>3</v>
      </c>
      <c r="K298" t="s">
        <v>468</v>
      </c>
      <c r="L298">
        <v>1369</v>
      </c>
      <c r="N298">
        <v>1013</v>
      </c>
      <c r="O298" t="s">
        <v>417</v>
      </c>
      <c r="P298" t="s">
        <v>417</v>
      </c>
      <c r="Q298">
        <v>1</v>
      </c>
      <c r="W298">
        <v>0</v>
      </c>
      <c r="X298">
        <v>1709986911</v>
      </c>
      <c r="Y298">
        <v>20.136500000000002</v>
      </c>
      <c r="AA298">
        <v>0</v>
      </c>
      <c r="AB298">
        <v>0</v>
      </c>
      <c r="AC298">
        <v>0</v>
      </c>
      <c r="AD298">
        <v>282.47000000000003</v>
      </c>
      <c r="AE298">
        <v>0</v>
      </c>
      <c r="AF298">
        <v>0</v>
      </c>
      <c r="AG298">
        <v>0</v>
      </c>
      <c r="AH298">
        <v>282.47000000000003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1</v>
      </c>
      <c r="AQ298">
        <v>0</v>
      </c>
      <c r="AR298">
        <v>0</v>
      </c>
      <c r="AS298" t="s">
        <v>3</v>
      </c>
      <c r="AT298">
        <v>17.510000000000002</v>
      </c>
      <c r="AU298" t="s">
        <v>34</v>
      </c>
      <c r="AV298">
        <v>1</v>
      </c>
      <c r="AW298">
        <v>2</v>
      </c>
      <c r="AX298">
        <v>42250828</v>
      </c>
      <c r="AY298">
        <v>1</v>
      </c>
      <c r="AZ298">
        <v>0</v>
      </c>
      <c r="BA298">
        <v>265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Y298*Source!I150</f>
        <v>19.564623400000002</v>
      </c>
      <c r="CY298">
        <f>AD298</f>
        <v>282.47000000000003</v>
      </c>
      <c r="CZ298">
        <f>AH298</f>
        <v>282.47000000000003</v>
      </c>
      <c r="DA298">
        <f>AL298</f>
        <v>1</v>
      </c>
      <c r="DB298">
        <f>ROUND((ROUND(AT298*CZ298,2)*1.15),6)</f>
        <v>5687.9575000000004</v>
      </c>
      <c r="DC298">
        <f>ROUND((ROUND(AT298*AG298,2)*1.15),6)</f>
        <v>0</v>
      </c>
    </row>
    <row r="299" spans="1:107" x14ac:dyDescent="0.2">
      <c r="A299">
        <f>ROW(Source!A150)</f>
        <v>150</v>
      </c>
      <c r="B299">
        <v>42244845</v>
      </c>
      <c r="C299">
        <v>42250814</v>
      </c>
      <c r="D299">
        <v>121548</v>
      </c>
      <c r="E299">
        <v>1</v>
      </c>
      <c r="F299">
        <v>1</v>
      </c>
      <c r="G299">
        <v>1</v>
      </c>
      <c r="H299">
        <v>1</v>
      </c>
      <c r="I299" t="s">
        <v>23</v>
      </c>
      <c r="J299" t="s">
        <v>3</v>
      </c>
      <c r="K299" t="s">
        <v>420</v>
      </c>
      <c r="L299">
        <v>608254</v>
      </c>
      <c r="N299">
        <v>1013</v>
      </c>
      <c r="O299" t="s">
        <v>421</v>
      </c>
      <c r="P299" t="s">
        <v>421</v>
      </c>
      <c r="Q299">
        <v>1</v>
      </c>
      <c r="W299">
        <v>0</v>
      </c>
      <c r="X299">
        <v>-185737400</v>
      </c>
      <c r="Y299">
        <v>0.22499999999999998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1</v>
      </c>
      <c r="AQ299">
        <v>0</v>
      </c>
      <c r="AR299">
        <v>0</v>
      </c>
      <c r="AS299" t="s">
        <v>3</v>
      </c>
      <c r="AT299">
        <v>0.18</v>
      </c>
      <c r="AU299" t="s">
        <v>33</v>
      </c>
      <c r="AV299">
        <v>2</v>
      </c>
      <c r="AW299">
        <v>2</v>
      </c>
      <c r="AX299">
        <v>42250829</v>
      </c>
      <c r="AY299">
        <v>1</v>
      </c>
      <c r="AZ299">
        <v>0</v>
      </c>
      <c r="BA299">
        <v>266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Y299*Source!I150</f>
        <v>0.21860999999999997</v>
      </c>
      <c r="CY299">
        <f>AD299</f>
        <v>0</v>
      </c>
      <c r="CZ299">
        <f>AH299</f>
        <v>0</v>
      </c>
      <c r="DA299">
        <f>AL299</f>
        <v>1</v>
      </c>
      <c r="DB299">
        <f>ROUND((ROUND(AT299*CZ299,2)*1.25),6)</f>
        <v>0</v>
      </c>
      <c r="DC299">
        <f>ROUND((ROUND(AT299*AG299,2)*1.25),6)</f>
        <v>0</v>
      </c>
    </row>
    <row r="300" spans="1:107" x14ac:dyDescent="0.2">
      <c r="A300">
        <f>ROW(Source!A150)</f>
        <v>150</v>
      </c>
      <c r="B300">
        <v>42244845</v>
      </c>
      <c r="C300">
        <v>42250814</v>
      </c>
      <c r="D300">
        <v>39026317</v>
      </c>
      <c r="E300">
        <v>1</v>
      </c>
      <c r="F300">
        <v>1</v>
      </c>
      <c r="G300">
        <v>1</v>
      </c>
      <c r="H300">
        <v>2</v>
      </c>
      <c r="I300" t="s">
        <v>469</v>
      </c>
      <c r="J300" t="s">
        <v>470</v>
      </c>
      <c r="K300" t="s">
        <v>471</v>
      </c>
      <c r="L300">
        <v>1368</v>
      </c>
      <c r="N300">
        <v>1011</v>
      </c>
      <c r="O300" t="s">
        <v>425</v>
      </c>
      <c r="P300" t="s">
        <v>425</v>
      </c>
      <c r="Q300">
        <v>1</v>
      </c>
      <c r="W300">
        <v>0</v>
      </c>
      <c r="X300">
        <v>-438066613</v>
      </c>
      <c r="Y300">
        <v>0.13750000000000001</v>
      </c>
      <c r="AA300">
        <v>0</v>
      </c>
      <c r="AB300">
        <v>844.99</v>
      </c>
      <c r="AC300">
        <v>405.68</v>
      </c>
      <c r="AD300">
        <v>0</v>
      </c>
      <c r="AE300">
        <v>0</v>
      </c>
      <c r="AF300">
        <v>86.4</v>
      </c>
      <c r="AG300">
        <v>13.5</v>
      </c>
      <c r="AH300">
        <v>0</v>
      </c>
      <c r="AI300">
        <v>1</v>
      </c>
      <c r="AJ300">
        <v>9.7799999999999994</v>
      </c>
      <c r="AK300">
        <v>30.05</v>
      </c>
      <c r="AL300">
        <v>1</v>
      </c>
      <c r="AN300">
        <v>0</v>
      </c>
      <c r="AO300">
        <v>1</v>
      </c>
      <c r="AP300">
        <v>1</v>
      </c>
      <c r="AQ300">
        <v>0</v>
      </c>
      <c r="AR300">
        <v>0</v>
      </c>
      <c r="AS300" t="s">
        <v>3</v>
      </c>
      <c r="AT300">
        <v>0.11</v>
      </c>
      <c r="AU300" t="s">
        <v>33</v>
      </c>
      <c r="AV300">
        <v>0</v>
      </c>
      <c r="AW300">
        <v>2</v>
      </c>
      <c r="AX300">
        <v>42250830</v>
      </c>
      <c r="AY300">
        <v>1</v>
      </c>
      <c r="AZ300">
        <v>0</v>
      </c>
      <c r="BA300">
        <v>267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Y300*Source!I150</f>
        <v>0.13359500000000002</v>
      </c>
      <c r="CY300">
        <f>AB300</f>
        <v>844.99</v>
      </c>
      <c r="CZ300">
        <f>AF300</f>
        <v>86.4</v>
      </c>
      <c r="DA300">
        <f>AJ300</f>
        <v>9.7799999999999994</v>
      </c>
      <c r="DB300">
        <f>ROUND((ROUND(AT300*CZ300,2)*1.25),6)</f>
        <v>11.875</v>
      </c>
      <c r="DC300">
        <f>ROUND((ROUND(AT300*AG300,2)*1.25),6)</f>
        <v>1.8625</v>
      </c>
    </row>
    <row r="301" spans="1:107" x14ac:dyDescent="0.2">
      <c r="A301">
        <f>ROW(Source!A150)</f>
        <v>150</v>
      </c>
      <c r="B301">
        <v>42244845</v>
      </c>
      <c r="C301">
        <v>42250814</v>
      </c>
      <c r="D301">
        <v>39026431</v>
      </c>
      <c r="E301">
        <v>1</v>
      </c>
      <c r="F301">
        <v>1</v>
      </c>
      <c r="G301">
        <v>1</v>
      </c>
      <c r="H301">
        <v>2</v>
      </c>
      <c r="I301" t="s">
        <v>472</v>
      </c>
      <c r="J301" t="s">
        <v>473</v>
      </c>
      <c r="K301" t="s">
        <v>474</v>
      </c>
      <c r="L301">
        <v>1368</v>
      </c>
      <c r="N301">
        <v>1011</v>
      </c>
      <c r="O301" t="s">
        <v>425</v>
      </c>
      <c r="P301" t="s">
        <v>425</v>
      </c>
      <c r="Q301">
        <v>1</v>
      </c>
      <c r="W301">
        <v>0</v>
      </c>
      <c r="X301">
        <v>1106923569</v>
      </c>
      <c r="Y301">
        <v>8.7500000000000008E-2</v>
      </c>
      <c r="AA301">
        <v>0</v>
      </c>
      <c r="AB301">
        <v>1046.08</v>
      </c>
      <c r="AC301">
        <v>405.68</v>
      </c>
      <c r="AD301">
        <v>0</v>
      </c>
      <c r="AE301">
        <v>0</v>
      </c>
      <c r="AF301">
        <v>112</v>
      </c>
      <c r="AG301">
        <v>13.5</v>
      </c>
      <c r="AH301">
        <v>0</v>
      </c>
      <c r="AI301">
        <v>1</v>
      </c>
      <c r="AJ301">
        <v>9.34</v>
      </c>
      <c r="AK301">
        <v>30.05</v>
      </c>
      <c r="AL301">
        <v>1</v>
      </c>
      <c r="AN301">
        <v>0</v>
      </c>
      <c r="AO301">
        <v>1</v>
      </c>
      <c r="AP301">
        <v>1</v>
      </c>
      <c r="AQ301">
        <v>0</v>
      </c>
      <c r="AR301">
        <v>0</v>
      </c>
      <c r="AS301" t="s">
        <v>3</v>
      </c>
      <c r="AT301">
        <v>7.0000000000000007E-2</v>
      </c>
      <c r="AU301" t="s">
        <v>33</v>
      </c>
      <c r="AV301">
        <v>0</v>
      </c>
      <c r="AW301">
        <v>2</v>
      </c>
      <c r="AX301">
        <v>42250831</v>
      </c>
      <c r="AY301">
        <v>1</v>
      </c>
      <c r="AZ301">
        <v>0</v>
      </c>
      <c r="BA301">
        <v>268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Y301*Source!I150</f>
        <v>8.5015000000000007E-2</v>
      </c>
      <c r="CY301">
        <f>AB301</f>
        <v>1046.08</v>
      </c>
      <c r="CZ301">
        <f>AF301</f>
        <v>112</v>
      </c>
      <c r="DA301">
        <f>AJ301</f>
        <v>9.34</v>
      </c>
      <c r="DB301">
        <f>ROUND((ROUND(AT301*CZ301,2)*1.25),6)</f>
        <v>9.8000000000000007</v>
      </c>
      <c r="DC301">
        <f>ROUND((ROUND(AT301*AG301,2)*1.25),6)</f>
        <v>1.1875</v>
      </c>
    </row>
    <row r="302" spans="1:107" x14ac:dyDescent="0.2">
      <c r="A302">
        <f>ROW(Source!A150)</f>
        <v>150</v>
      </c>
      <c r="B302">
        <v>42244845</v>
      </c>
      <c r="C302">
        <v>42250814</v>
      </c>
      <c r="D302">
        <v>39027321</v>
      </c>
      <c r="E302">
        <v>1</v>
      </c>
      <c r="F302">
        <v>1</v>
      </c>
      <c r="G302">
        <v>1</v>
      </c>
      <c r="H302">
        <v>2</v>
      </c>
      <c r="I302" t="s">
        <v>450</v>
      </c>
      <c r="J302" t="s">
        <v>451</v>
      </c>
      <c r="K302" t="s">
        <v>452</v>
      </c>
      <c r="L302">
        <v>1368</v>
      </c>
      <c r="N302">
        <v>1011</v>
      </c>
      <c r="O302" t="s">
        <v>425</v>
      </c>
      <c r="P302" t="s">
        <v>425</v>
      </c>
      <c r="Q302">
        <v>1</v>
      </c>
      <c r="W302">
        <v>0</v>
      </c>
      <c r="X302">
        <v>527313756</v>
      </c>
      <c r="Y302">
        <v>2.2625000000000002</v>
      </c>
      <c r="AA302">
        <v>0</v>
      </c>
      <c r="AB302">
        <v>122.1</v>
      </c>
      <c r="AC302">
        <v>0</v>
      </c>
      <c r="AD302">
        <v>0</v>
      </c>
      <c r="AE302">
        <v>0</v>
      </c>
      <c r="AF302">
        <v>30</v>
      </c>
      <c r="AG302">
        <v>0</v>
      </c>
      <c r="AH302">
        <v>0</v>
      </c>
      <c r="AI302">
        <v>1</v>
      </c>
      <c r="AJ302">
        <v>4.07</v>
      </c>
      <c r="AK302">
        <v>30.05</v>
      </c>
      <c r="AL302">
        <v>1</v>
      </c>
      <c r="AN302">
        <v>0</v>
      </c>
      <c r="AO302">
        <v>1</v>
      </c>
      <c r="AP302">
        <v>1</v>
      </c>
      <c r="AQ302">
        <v>0</v>
      </c>
      <c r="AR302">
        <v>0</v>
      </c>
      <c r="AS302" t="s">
        <v>3</v>
      </c>
      <c r="AT302">
        <v>1.81</v>
      </c>
      <c r="AU302" t="s">
        <v>33</v>
      </c>
      <c r="AV302">
        <v>0</v>
      </c>
      <c r="AW302">
        <v>2</v>
      </c>
      <c r="AX302">
        <v>42250832</v>
      </c>
      <c r="AY302">
        <v>1</v>
      </c>
      <c r="AZ302">
        <v>0</v>
      </c>
      <c r="BA302">
        <v>269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Y302*Source!I150</f>
        <v>2.198245</v>
      </c>
      <c r="CY302">
        <f>AB302</f>
        <v>122.1</v>
      </c>
      <c r="CZ302">
        <f>AF302</f>
        <v>30</v>
      </c>
      <c r="DA302">
        <f>AJ302</f>
        <v>4.07</v>
      </c>
      <c r="DB302">
        <f>ROUND((ROUND(AT302*CZ302,2)*1.25),6)</f>
        <v>67.875</v>
      </c>
      <c r="DC302">
        <f>ROUND((ROUND(AT302*AG302,2)*1.25),6)</f>
        <v>0</v>
      </c>
    </row>
    <row r="303" spans="1:107" x14ac:dyDescent="0.2">
      <c r="A303">
        <f>ROW(Source!A150)</f>
        <v>150</v>
      </c>
      <c r="B303">
        <v>42244845</v>
      </c>
      <c r="C303">
        <v>42250814</v>
      </c>
      <c r="D303">
        <v>39029121</v>
      </c>
      <c r="E303">
        <v>1</v>
      </c>
      <c r="F303">
        <v>1</v>
      </c>
      <c r="G303">
        <v>1</v>
      </c>
      <c r="H303">
        <v>2</v>
      </c>
      <c r="I303" t="s">
        <v>453</v>
      </c>
      <c r="J303" t="s">
        <v>454</v>
      </c>
      <c r="K303" t="s">
        <v>455</v>
      </c>
      <c r="L303">
        <v>1368</v>
      </c>
      <c r="N303">
        <v>1011</v>
      </c>
      <c r="O303" t="s">
        <v>425</v>
      </c>
      <c r="P303" t="s">
        <v>425</v>
      </c>
      <c r="Q303">
        <v>1</v>
      </c>
      <c r="W303">
        <v>0</v>
      </c>
      <c r="X303">
        <v>1230759911</v>
      </c>
      <c r="Y303">
        <v>0.125</v>
      </c>
      <c r="AA303">
        <v>0</v>
      </c>
      <c r="AB303">
        <v>887.39</v>
      </c>
      <c r="AC303">
        <v>348.58</v>
      </c>
      <c r="AD303">
        <v>0</v>
      </c>
      <c r="AE303">
        <v>0</v>
      </c>
      <c r="AF303">
        <v>87.17</v>
      </c>
      <c r="AG303">
        <v>11.6</v>
      </c>
      <c r="AH303">
        <v>0</v>
      </c>
      <c r="AI303">
        <v>1</v>
      </c>
      <c r="AJ303">
        <v>10.18</v>
      </c>
      <c r="AK303">
        <v>30.05</v>
      </c>
      <c r="AL303">
        <v>1</v>
      </c>
      <c r="AN303">
        <v>0</v>
      </c>
      <c r="AO303">
        <v>1</v>
      </c>
      <c r="AP303">
        <v>1</v>
      </c>
      <c r="AQ303">
        <v>0</v>
      </c>
      <c r="AR303">
        <v>0</v>
      </c>
      <c r="AS303" t="s">
        <v>3</v>
      </c>
      <c r="AT303">
        <v>0.1</v>
      </c>
      <c r="AU303" t="s">
        <v>33</v>
      </c>
      <c r="AV303">
        <v>0</v>
      </c>
      <c r="AW303">
        <v>2</v>
      </c>
      <c r="AX303">
        <v>42250833</v>
      </c>
      <c r="AY303">
        <v>1</v>
      </c>
      <c r="AZ303">
        <v>0</v>
      </c>
      <c r="BA303">
        <v>270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Y303*Source!I150</f>
        <v>0.12145</v>
      </c>
      <c r="CY303">
        <f>AB303</f>
        <v>887.39</v>
      </c>
      <c r="CZ303">
        <f>AF303</f>
        <v>87.17</v>
      </c>
      <c r="DA303">
        <f>AJ303</f>
        <v>10.18</v>
      </c>
      <c r="DB303">
        <f>ROUND((ROUND(AT303*CZ303,2)*1.25),6)</f>
        <v>10.9</v>
      </c>
      <c r="DC303">
        <f>ROUND((ROUND(AT303*AG303,2)*1.25),6)</f>
        <v>1.45</v>
      </c>
    </row>
    <row r="304" spans="1:107" x14ac:dyDescent="0.2">
      <c r="A304">
        <f>ROW(Source!A150)</f>
        <v>150</v>
      </c>
      <c r="B304">
        <v>42244845</v>
      </c>
      <c r="C304">
        <v>42250814</v>
      </c>
      <c r="D304">
        <v>38957297</v>
      </c>
      <c r="E304">
        <v>1</v>
      </c>
      <c r="F304">
        <v>1</v>
      </c>
      <c r="G304">
        <v>1</v>
      </c>
      <c r="H304">
        <v>3</v>
      </c>
      <c r="I304" t="s">
        <v>475</v>
      </c>
      <c r="J304" t="s">
        <v>476</v>
      </c>
      <c r="K304" t="s">
        <v>477</v>
      </c>
      <c r="L304">
        <v>1348</v>
      </c>
      <c r="N304">
        <v>1009</v>
      </c>
      <c r="O304" t="s">
        <v>49</v>
      </c>
      <c r="P304" t="s">
        <v>49</v>
      </c>
      <c r="Q304">
        <v>1000</v>
      </c>
      <c r="W304">
        <v>0</v>
      </c>
      <c r="X304">
        <v>641399959</v>
      </c>
      <c r="Y304">
        <v>2.5000000000000001E-2</v>
      </c>
      <c r="AA304">
        <v>22460.25</v>
      </c>
      <c r="AB304">
        <v>0</v>
      </c>
      <c r="AC304">
        <v>0</v>
      </c>
      <c r="AD304">
        <v>0</v>
      </c>
      <c r="AE304">
        <v>1529.99</v>
      </c>
      <c r="AF304">
        <v>0</v>
      </c>
      <c r="AG304">
        <v>0</v>
      </c>
      <c r="AH304">
        <v>0</v>
      </c>
      <c r="AI304">
        <v>14.68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3</v>
      </c>
      <c r="AT304">
        <v>2.5000000000000001E-2</v>
      </c>
      <c r="AU304" t="s">
        <v>3</v>
      </c>
      <c r="AV304">
        <v>0</v>
      </c>
      <c r="AW304">
        <v>2</v>
      </c>
      <c r="AX304">
        <v>42250834</v>
      </c>
      <c r="AY304">
        <v>1</v>
      </c>
      <c r="AZ304">
        <v>0</v>
      </c>
      <c r="BA304">
        <v>271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Y304*Source!I150</f>
        <v>2.4290000000000003E-2</v>
      </c>
      <c r="CY304">
        <f t="shared" ref="CY304:CY310" si="29">AA304</f>
        <v>22460.25</v>
      </c>
      <c r="CZ304">
        <f t="shared" ref="CZ304:CZ310" si="30">AE304</f>
        <v>1529.99</v>
      </c>
      <c r="DA304">
        <f t="shared" ref="DA304:DA310" si="31">AI304</f>
        <v>14.68</v>
      </c>
      <c r="DB304">
        <f t="shared" ref="DB304:DB310" si="32">ROUND(ROUND(AT304*CZ304,2),6)</f>
        <v>38.25</v>
      </c>
      <c r="DC304">
        <f t="shared" ref="DC304:DC310" si="33">ROUND(ROUND(AT304*AG304,2),6)</f>
        <v>0</v>
      </c>
    </row>
    <row r="305" spans="1:107" x14ac:dyDescent="0.2">
      <c r="A305">
        <f>ROW(Source!A150)</f>
        <v>150</v>
      </c>
      <c r="B305">
        <v>42244845</v>
      </c>
      <c r="C305">
        <v>42250814</v>
      </c>
      <c r="D305">
        <v>38956243</v>
      </c>
      <c r="E305">
        <v>1</v>
      </c>
      <c r="F305">
        <v>1</v>
      </c>
      <c r="G305">
        <v>1</v>
      </c>
      <c r="H305">
        <v>3</v>
      </c>
      <c r="I305" t="s">
        <v>63</v>
      </c>
      <c r="J305" t="s">
        <v>65</v>
      </c>
      <c r="K305" t="s">
        <v>64</v>
      </c>
      <c r="L305">
        <v>1348</v>
      </c>
      <c r="N305">
        <v>1009</v>
      </c>
      <c r="O305" t="s">
        <v>49</v>
      </c>
      <c r="P305" t="s">
        <v>49</v>
      </c>
      <c r="Q305">
        <v>1000</v>
      </c>
      <c r="W305">
        <v>0</v>
      </c>
      <c r="X305">
        <v>1313199458</v>
      </c>
      <c r="Y305">
        <v>0.06</v>
      </c>
      <c r="AA305">
        <v>33785.29</v>
      </c>
      <c r="AB305">
        <v>0</v>
      </c>
      <c r="AC305">
        <v>0</v>
      </c>
      <c r="AD305">
        <v>0</v>
      </c>
      <c r="AE305">
        <v>2606.89</v>
      </c>
      <c r="AF305">
        <v>0</v>
      </c>
      <c r="AG305">
        <v>0</v>
      </c>
      <c r="AH305">
        <v>0</v>
      </c>
      <c r="AI305">
        <v>12.96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3</v>
      </c>
      <c r="AT305">
        <v>0.06</v>
      </c>
      <c r="AU305" t="s">
        <v>3</v>
      </c>
      <c r="AV305">
        <v>0</v>
      </c>
      <c r="AW305">
        <v>2</v>
      </c>
      <c r="AX305">
        <v>42250835</v>
      </c>
      <c r="AY305">
        <v>1</v>
      </c>
      <c r="AZ305">
        <v>0</v>
      </c>
      <c r="BA305">
        <v>272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Y305*Source!I150</f>
        <v>5.8296000000000001E-2</v>
      </c>
      <c r="CY305">
        <f t="shared" si="29"/>
        <v>33785.29</v>
      </c>
      <c r="CZ305">
        <f t="shared" si="30"/>
        <v>2606.89</v>
      </c>
      <c r="DA305">
        <f t="shared" si="31"/>
        <v>12.96</v>
      </c>
      <c r="DB305">
        <f t="shared" si="32"/>
        <v>156.41</v>
      </c>
      <c r="DC305">
        <f t="shared" si="33"/>
        <v>0</v>
      </c>
    </row>
    <row r="306" spans="1:107" x14ac:dyDescent="0.2">
      <c r="A306">
        <f>ROW(Source!A150)</f>
        <v>150</v>
      </c>
      <c r="B306">
        <v>42244845</v>
      </c>
      <c r="C306">
        <v>42250814</v>
      </c>
      <c r="D306">
        <v>38957326</v>
      </c>
      <c r="E306">
        <v>1</v>
      </c>
      <c r="F306">
        <v>1</v>
      </c>
      <c r="G306">
        <v>1</v>
      </c>
      <c r="H306">
        <v>3</v>
      </c>
      <c r="I306" t="s">
        <v>67</v>
      </c>
      <c r="J306" t="s">
        <v>69</v>
      </c>
      <c r="K306" t="s">
        <v>68</v>
      </c>
      <c r="L306">
        <v>1348</v>
      </c>
      <c r="N306">
        <v>1009</v>
      </c>
      <c r="O306" t="s">
        <v>49</v>
      </c>
      <c r="P306" t="s">
        <v>49</v>
      </c>
      <c r="Q306">
        <v>1000</v>
      </c>
      <c r="W306">
        <v>0</v>
      </c>
      <c r="X306">
        <v>-1622221180</v>
      </c>
      <c r="Y306">
        <v>0.19600000000000001</v>
      </c>
      <c r="AA306">
        <v>21085.8</v>
      </c>
      <c r="AB306">
        <v>0</v>
      </c>
      <c r="AC306">
        <v>0</v>
      </c>
      <c r="AD306">
        <v>0</v>
      </c>
      <c r="AE306">
        <v>3390</v>
      </c>
      <c r="AF306">
        <v>0</v>
      </c>
      <c r="AG306">
        <v>0</v>
      </c>
      <c r="AH306">
        <v>0</v>
      </c>
      <c r="AI306">
        <v>6.22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S306" t="s">
        <v>3</v>
      </c>
      <c r="AT306">
        <v>0.19600000000000001</v>
      </c>
      <c r="AU306" t="s">
        <v>3</v>
      </c>
      <c r="AV306">
        <v>0</v>
      </c>
      <c r="AW306">
        <v>2</v>
      </c>
      <c r="AX306">
        <v>42250836</v>
      </c>
      <c r="AY306">
        <v>1</v>
      </c>
      <c r="AZ306">
        <v>0</v>
      </c>
      <c r="BA306">
        <v>273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Y306*Source!I150</f>
        <v>0.19043360000000001</v>
      </c>
      <c r="CY306">
        <f t="shared" si="29"/>
        <v>21085.8</v>
      </c>
      <c r="CZ306">
        <f t="shared" si="30"/>
        <v>3390</v>
      </c>
      <c r="DA306">
        <f t="shared" si="31"/>
        <v>6.22</v>
      </c>
      <c r="DB306">
        <f t="shared" si="32"/>
        <v>664.44</v>
      </c>
      <c r="DC306">
        <f t="shared" si="33"/>
        <v>0</v>
      </c>
    </row>
    <row r="307" spans="1:107" x14ac:dyDescent="0.2">
      <c r="A307">
        <f>ROW(Source!A150)</f>
        <v>150</v>
      </c>
      <c r="B307">
        <v>42244845</v>
      </c>
      <c r="C307">
        <v>42250814</v>
      </c>
      <c r="D307">
        <v>38957326</v>
      </c>
      <c r="E307">
        <v>1</v>
      </c>
      <c r="F307">
        <v>1</v>
      </c>
      <c r="G307">
        <v>1</v>
      </c>
      <c r="H307">
        <v>3</v>
      </c>
      <c r="I307" t="s">
        <v>67</v>
      </c>
      <c r="J307" t="s">
        <v>69</v>
      </c>
      <c r="K307" t="s">
        <v>68</v>
      </c>
      <c r="L307">
        <v>1348</v>
      </c>
      <c r="N307">
        <v>1009</v>
      </c>
      <c r="O307" t="s">
        <v>49</v>
      </c>
      <c r="P307" t="s">
        <v>49</v>
      </c>
      <c r="Q307">
        <v>1000</v>
      </c>
      <c r="W307">
        <v>0</v>
      </c>
      <c r="X307">
        <v>-1622221180</v>
      </c>
      <c r="Y307">
        <v>-0.19600000000000001</v>
      </c>
      <c r="AA307">
        <v>21085.8</v>
      </c>
      <c r="AB307">
        <v>0</v>
      </c>
      <c r="AC307">
        <v>0</v>
      </c>
      <c r="AD307">
        <v>0</v>
      </c>
      <c r="AE307">
        <v>3390</v>
      </c>
      <c r="AF307">
        <v>0</v>
      </c>
      <c r="AG307">
        <v>0</v>
      </c>
      <c r="AH307">
        <v>0</v>
      </c>
      <c r="AI307">
        <v>6.22</v>
      </c>
      <c r="AJ307">
        <v>1</v>
      </c>
      <c r="AK307">
        <v>1</v>
      </c>
      <c r="AL307">
        <v>1</v>
      </c>
      <c r="AN307">
        <v>0</v>
      </c>
      <c r="AO307">
        <v>0</v>
      </c>
      <c r="AP307">
        <v>0</v>
      </c>
      <c r="AQ307">
        <v>0</v>
      </c>
      <c r="AR307">
        <v>0</v>
      </c>
      <c r="AS307" t="s">
        <v>3</v>
      </c>
      <c r="AT307">
        <v>-0.19600000000000001</v>
      </c>
      <c r="AU307" t="s">
        <v>3</v>
      </c>
      <c r="AV307">
        <v>0</v>
      </c>
      <c r="AW307">
        <v>1</v>
      </c>
      <c r="AX307">
        <v>-1</v>
      </c>
      <c r="AY307">
        <v>0</v>
      </c>
      <c r="AZ307">
        <v>0</v>
      </c>
      <c r="BA307" t="s">
        <v>3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Y307*Source!I150</f>
        <v>-0.19043360000000001</v>
      </c>
      <c r="CY307">
        <f t="shared" si="29"/>
        <v>21085.8</v>
      </c>
      <c r="CZ307">
        <f t="shared" si="30"/>
        <v>3390</v>
      </c>
      <c r="DA307">
        <f t="shared" si="31"/>
        <v>6.22</v>
      </c>
      <c r="DB307">
        <f t="shared" si="32"/>
        <v>-664.44</v>
      </c>
      <c r="DC307">
        <f t="shared" si="33"/>
        <v>0</v>
      </c>
    </row>
    <row r="308" spans="1:107" x14ac:dyDescent="0.2">
      <c r="A308">
        <f>ROW(Source!A150)</f>
        <v>150</v>
      </c>
      <c r="B308">
        <v>42244845</v>
      </c>
      <c r="C308">
        <v>42250814</v>
      </c>
      <c r="D308">
        <v>38958119</v>
      </c>
      <c r="E308">
        <v>1</v>
      </c>
      <c r="F308">
        <v>1</v>
      </c>
      <c r="G308">
        <v>1</v>
      </c>
      <c r="H308">
        <v>3</v>
      </c>
      <c r="I308" t="s">
        <v>89</v>
      </c>
      <c r="J308" t="s">
        <v>92</v>
      </c>
      <c r="K308" t="s">
        <v>90</v>
      </c>
      <c r="L308">
        <v>1327</v>
      </c>
      <c r="N308">
        <v>1005</v>
      </c>
      <c r="O308" t="s">
        <v>91</v>
      </c>
      <c r="P308" t="s">
        <v>91</v>
      </c>
      <c r="Q308">
        <v>1</v>
      </c>
      <c r="W308">
        <v>0</v>
      </c>
      <c r="X308">
        <v>1210903559</v>
      </c>
      <c r="Y308">
        <v>110</v>
      </c>
      <c r="AA308">
        <v>22.16</v>
      </c>
      <c r="AB308">
        <v>0</v>
      </c>
      <c r="AC308">
        <v>0</v>
      </c>
      <c r="AD308">
        <v>0</v>
      </c>
      <c r="AE308">
        <v>6.19</v>
      </c>
      <c r="AF308">
        <v>0</v>
      </c>
      <c r="AG308">
        <v>0</v>
      </c>
      <c r="AH308">
        <v>0</v>
      </c>
      <c r="AI308">
        <v>3.58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110</v>
      </c>
      <c r="AU308" t="s">
        <v>3</v>
      </c>
      <c r="AV308">
        <v>0</v>
      </c>
      <c r="AW308">
        <v>2</v>
      </c>
      <c r="AX308">
        <v>42250837</v>
      </c>
      <c r="AY308">
        <v>1</v>
      </c>
      <c r="AZ308">
        <v>0</v>
      </c>
      <c r="BA308">
        <v>274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Y308*Source!I150</f>
        <v>106.876</v>
      </c>
      <c r="CY308">
        <f t="shared" si="29"/>
        <v>22.16</v>
      </c>
      <c r="CZ308">
        <f t="shared" si="30"/>
        <v>6.19</v>
      </c>
      <c r="DA308">
        <f t="shared" si="31"/>
        <v>3.58</v>
      </c>
      <c r="DB308">
        <f t="shared" si="32"/>
        <v>680.9</v>
      </c>
      <c r="DC308">
        <f t="shared" si="33"/>
        <v>0</v>
      </c>
    </row>
    <row r="309" spans="1:107" x14ac:dyDescent="0.2">
      <c r="A309">
        <f>ROW(Source!A150)</f>
        <v>150</v>
      </c>
      <c r="B309">
        <v>42244845</v>
      </c>
      <c r="C309">
        <v>42250814</v>
      </c>
      <c r="D309">
        <v>38958119</v>
      </c>
      <c r="E309">
        <v>1</v>
      </c>
      <c r="F309">
        <v>1</v>
      </c>
      <c r="G309">
        <v>1</v>
      </c>
      <c r="H309">
        <v>3</v>
      </c>
      <c r="I309" t="s">
        <v>89</v>
      </c>
      <c r="J309" t="s">
        <v>92</v>
      </c>
      <c r="K309" t="s">
        <v>90</v>
      </c>
      <c r="L309">
        <v>1327</v>
      </c>
      <c r="N309">
        <v>1005</v>
      </c>
      <c r="O309" t="s">
        <v>91</v>
      </c>
      <c r="P309" t="s">
        <v>91</v>
      </c>
      <c r="Q309">
        <v>1</v>
      </c>
      <c r="W309">
        <v>0</v>
      </c>
      <c r="X309">
        <v>1210903559</v>
      </c>
      <c r="Y309">
        <v>-110</v>
      </c>
      <c r="AA309">
        <v>22.16</v>
      </c>
      <c r="AB309">
        <v>0</v>
      </c>
      <c r="AC309">
        <v>0</v>
      </c>
      <c r="AD309">
        <v>0</v>
      </c>
      <c r="AE309">
        <v>6.19</v>
      </c>
      <c r="AF309">
        <v>0</v>
      </c>
      <c r="AG309">
        <v>0</v>
      </c>
      <c r="AH309">
        <v>0</v>
      </c>
      <c r="AI309">
        <v>3.58</v>
      </c>
      <c r="AJ309">
        <v>1</v>
      </c>
      <c r="AK309">
        <v>1</v>
      </c>
      <c r="AL309">
        <v>1</v>
      </c>
      <c r="AN309">
        <v>0</v>
      </c>
      <c r="AO309">
        <v>0</v>
      </c>
      <c r="AP309">
        <v>0</v>
      </c>
      <c r="AQ309">
        <v>0</v>
      </c>
      <c r="AR309">
        <v>0</v>
      </c>
      <c r="AS309" t="s">
        <v>3</v>
      </c>
      <c r="AT309">
        <v>-110</v>
      </c>
      <c r="AU309" t="s">
        <v>3</v>
      </c>
      <c r="AV309">
        <v>0</v>
      </c>
      <c r="AW309">
        <v>1</v>
      </c>
      <c r="AX309">
        <v>-1</v>
      </c>
      <c r="AY309">
        <v>0</v>
      </c>
      <c r="AZ309">
        <v>0</v>
      </c>
      <c r="BA309" t="s">
        <v>3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Y309*Source!I150</f>
        <v>-106.876</v>
      </c>
      <c r="CY309">
        <f t="shared" si="29"/>
        <v>22.16</v>
      </c>
      <c r="CZ309">
        <f t="shared" si="30"/>
        <v>6.19</v>
      </c>
      <c r="DA309">
        <f t="shared" si="31"/>
        <v>3.58</v>
      </c>
      <c r="DB309">
        <f t="shared" si="32"/>
        <v>-680.9</v>
      </c>
      <c r="DC309">
        <f t="shared" si="33"/>
        <v>0</v>
      </c>
    </row>
    <row r="310" spans="1:107" x14ac:dyDescent="0.2">
      <c r="A310">
        <f>ROW(Source!A150)</f>
        <v>150</v>
      </c>
      <c r="B310">
        <v>42244845</v>
      </c>
      <c r="C310">
        <v>42250814</v>
      </c>
      <c r="D310">
        <v>38957639</v>
      </c>
      <c r="E310">
        <v>1</v>
      </c>
      <c r="F310">
        <v>1</v>
      </c>
      <c r="G310">
        <v>1</v>
      </c>
      <c r="H310">
        <v>3</v>
      </c>
      <c r="I310" t="s">
        <v>94</v>
      </c>
      <c r="J310" t="s">
        <v>96</v>
      </c>
      <c r="K310" t="s">
        <v>95</v>
      </c>
      <c r="L310">
        <v>1327</v>
      </c>
      <c r="N310">
        <v>1005</v>
      </c>
      <c r="O310" t="s">
        <v>91</v>
      </c>
      <c r="P310" t="s">
        <v>91</v>
      </c>
      <c r="Q310">
        <v>1</v>
      </c>
      <c r="W310">
        <v>0</v>
      </c>
      <c r="X310">
        <v>-1573474583</v>
      </c>
      <c r="Y310">
        <v>110</v>
      </c>
      <c r="AA310">
        <v>66.95</v>
      </c>
      <c r="AB310">
        <v>0</v>
      </c>
      <c r="AC310">
        <v>0</v>
      </c>
      <c r="AD310">
        <v>0</v>
      </c>
      <c r="AE310">
        <v>16.29</v>
      </c>
      <c r="AF310">
        <v>0</v>
      </c>
      <c r="AG310">
        <v>0</v>
      </c>
      <c r="AH310">
        <v>0</v>
      </c>
      <c r="AI310">
        <v>4.1100000000000003</v>
      </c>
      <c r="AJ310">
        <v>1</v>
      </c>
      <c r="AK310">
        <v>1</v>
      </c>
      <c r="AL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S310" t="s">
        <v>3</v>
      </c>
      <c r="AT310">
        <v>110</v>
      </c>
      <c r="AU310" t="s">
        <v>3</v>
      </c>
      <c r="AV310">
        <v>0</v>
      </c>
      <c r="AW310">
        <v>1</v>
      </c>
      <c r="AX310">
        <v>-1</v>
      </c>
      <c r="AY310">
        <v>0</v>
      </c>
      <c r="AZ310">
        <v>0</v>
      </c>
      <c r="BA310" t="s">
        <v>3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Y310*Source!I150</f>
        <v>106.876</v>
      </c>
      <c r="CY310">
        <f t="shared" si="29"/>
        <v>66.95</v>
      </c>
      <c r="CZ310">
        <f t="shared" si="30"/>
        <v>16.29</v>
      </c>
      <c r="DA310">
        <f t="shared" si="31"/>
        <v>4.1100000000000003</v>
      </c>
      <c r="DB310">
        <f t="shared" si="32"/>
        <v>1791.9</v>
      </c>
      <c r="DC310">
        <f t="shared" si="33"/>
        <v>0</v>
      </c>
    </row>
    <row r="311" spans="1:107" x14ac:dyDescent="0.2">
      <c r="A311">
        <f>ROW(Source!A157)</f>
        <v>157</v>
      </c>
      <c r="B311">
        <v>42244862</v>
      </c>
      <c r="C311">
        <v>42250841</v>
      </c>
      <c r="D311">
        <v>35541368</v>
      </c>
      <c r="E311">
        <v>1</v>
      </c>
      <c r="F311">
        <v>1</v>
      </c>
      <c r="G311">
        <v>1</v>
      </c>
      <c r="H311">
        <v>1</v>
      </c>
      <c r="I311" t="s">
        <v>467</v>
      </c>
      <c r="J311" t="s">
        <v>3</v>
      </c>
      <c r="K311" t="s">
        <v>468</v>
      </c>
      <c r="L311">
        <v>1369</v>
      </c>
      <c r="N311">
        <v>1013</v>
      </c>
      <c r="O311" t="s">
        <v>417</v>
      </c>
      <c r="P311" t="s">
        <v>417</v>
      </c>
      <c r="Q311">
        <v>1</v>
      </c>
      <c r="W311">
        <v>0</v>
      </c>
      <c r="X311">
        <v>1709986911</v>
      </c>
      <c r="Y311">
        <v>13.121499999999999</v>
      </c>
      <c r="AA311">
        <v>0</v>
      </c>
      <c r="AB311">
        <v>0</v>
      </c>
      <c r="AC311">
        <v>0</v>
      </c>
      <c r="AD311">
        <v>246.41</v>
      </c>
      <c r="AE311">
        <v>0</v>
      </c>
      <c r="AF311">
        <v>0</v>
      </c>
      <c r="AG311">
        <v>0</v>
      </c>
      <c r="AH311">
        <v>246.41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1</v>
      </c>
      <c r="AQ311">
        <v>0</v>
      </c>
      <c r="AR311">
        <v>0</v>
      </c>
      <c r="AS311" t="s">
        <v>3</v>
      </c>
      <c r="AT311">
        <v>11.41</v>
      </c>
      <c r="AU311" t="s">
        <v>34</v>
      </c>
      <c r="AV311">
        <v>1</v>
      </c>
      <c r="AW311">
        <v>2</v>
      </c>
      <c r="AX311">
        <v>42250853</v>
      </c>
      <c r="AY311">
        <v>1</v>
      </c>
      <c r="AZ311">
        <v>0</v>
      </c>
      <c r="BA311">
        <v>275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Y311*Source!I157</f>
        <v>12.748849399999999</v>
      </c>
      <c r="CY311">
        <f>AD311</f>
        <v>246.41</v>
      </c>
      <c r="CZ311">
        <f>AH311</f>
        <v>246.41</v>
      </c>
      <c r="DA311">
        <f>AL311</f>
        <v>1</v>
      </c>
      <c r="DB311">
        <f>ROUND((ROUND(AT311*CZ311,2)*1.15),6)</f>
        <v>3233.2710000000002</v>
      </c>
      <c r="DC311">
        <f>ROUND((ROUND(AT311*AG311,2)*1.15),6)</f>
        <v>0</v>
      </c>
    </row>
    <row r="312" spans="1:107" x14ac:dyDescent="0.2">
      <c r="A312">
        <f>ROW(Source!A157)</f>
        <v>157</v>
      </c>
      <c r="B312">
        <v>42244862</v>
      </c>
      <c r="C312">
        <v>42250841</v>
      </c>
      <c r="D312">
        <v>121548</v>
      </c>
      <c r="E312">
        <v>1</v>
      </c>
      <c r="F312">
        <v>1</v>
      </c>
      <c r="G312">
        <v>1</v>
      </c>
      <c r="H312">
        <v>1</v>
      </c>
      <c r="I312" t="s">
        <v>23</v>
      </c>
      <c r="J312" t="s">
        <v>3</v>
      </c>
      <c r="K312" t="s">
        <v>420</v>
      </c>
      <c r="L312">
        <v>608254</v>
      </c>
      <c r="N312">
        <v>1013</v>
      </c>
      <c r="O312" t="s">
        <v>421</v>
      </c>
      <c r="P312" t="s">
        <v>421</v>
      </c>
      <c r="Q312">
        <v>1</v>
      </c>
      <c r="W312">
        <v>0</v>
      </c>
      <c r="X312">
        <v>-185737400</v>
      </c>
      <c r="Y312">
        <v>0.1875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1</v>
      </c>
      <c r="AQ312">
        <v>0</v>
      </c>
      <c r="AR312">
        <v>0</v>
      </c>
      <c r="AS312" t="s">
        <v>3</v>
      </c>
      <c r="AT312">
        <v>0.15</v>
      </c>
      <c r="AU312" t="s">
        <v>33</v>
      </c>
      <c r="AV312">
        <v>2</v>
      </c>
      <c r="AW312">
        <v>2</v>
      </c>
      <c r="AX312">
        <v>42250854</v>
      </c>
      <c r="AY312">
        <v>1</v>
      </c>
      <c r="AZ312">
        <v>0</v>
      </c>
      <c r="BA312">
        <v>276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Y312*Source!I157</f>
        <v>0.182175</v>
      </c>
      <c r="CY312">
        <f>AD312</f>
        <v>0</v>
      </c>
      <c r="CZ312">
        <f>AH312</f>
        <v>0</v>
      </c>
      <c r="DA312">
        <f>AL312</f>
        <v>1</v>
      </c>
      <c r="DB312">
        <f>ROUND((ROUND(AT312*CZ312,2)*1.25),6)</f>
        <v>0</v>
      </c>
      <c r="DC312">
        <f>ROUND((ROUND(AT312*AG312,2)*1.25),6)</f>
        <v>0</v>
      </c>
    </row>
    <row r="313" spans="1:107" x14ac:dyDescent="0.2">
      <c r="A313">
        <f>ROW(Source!A157)</f>
        <v>157</v>
      </c>
      <c r="B313">
        <v>42244862</v>
      </c>
      <c r="C313">
        <v>42250841</v>
      </c>
      <c r="D313">
        <v>39026317</v>
      </c>
      <c r="E313">
        <v>1</v>
      </c>
      <c r="F313">
        <v>1</v>
      </c>
      <c r="G313">
        <v>1</v>
      </c>
      <c r="H313">
        <v>2</v>
      </c>
      <c r="I313" t="s">
        <v>469</v>
      </c>
      <c r="J313" t="s">
        <v>470</v>
      </c>
      <c r="K313" t="s">
        <v>471</v>
      </c>
      <c r="L313">
        <v>1368</v>
      </c>
      <c r="N313">
        <v>1011</v>
      </c>
      <c r="O313" t="s">
        <v>425</v>
      </c>
      <c r="P313" t="s">
        <v>425</v>
      </c>
      <c r="Q313">
        <v>1</v>
      </c>
      <c r="W313">
        <v>0</v>
      </c>
      <c r="X313">
        <v>-438066613</v>
      </c>
      <c r="Y313">
        <v>0.125</v>
      </c>
      <c r="AA313">
        <v>0</v>
      </c>
      <c r="AB313">
        <v>807.84</v>
      </c>
      <c r="AC313">
        <v>368.42</v>
      </c>
      <c r="AD313">
        <v>0</v>
      </c>
      <c r="AE313">
        <v>0</v>
      </c>
      <c r="AF313">
        <v>86.4</v>
      </c>
      <c r="AG313">
        <v>13.5</v>
      </c>
      <c r="AH313">
        <v>0</v>
      </c>
      <c r="AI313">
        <v>1</v>
      </c>
      <c r="AJ313">
        <v>9.35</v>
      </c>
      <c r="AK313">
        <v>27.29</v>
      </c>
      <c r="AL313">
        <v>1</v>
      </c>
      <c r="AN313">
        <v>0</v>
      </c>
      <c r="AO313">
        <v>1</v>
      </c>
      <c r="AP313">
        <v>1</v>
      </c>
      <c r="AQ313">
        <v>0</v>
      </c>
      <c r="AR313">
        <v>0</v>
      </c>
      <c r="AS313" t="s">
        <v>3</v>
      </c>
      <c r="AT313">
        <v>0.1</v>
      </c>
      <c r="AU313" t="s">
        <v>33</v>
      </c>
      <c r="AV313">
        <v>0</v>
      </c>
      <c r="AW313">
        <v>2</v>
      </c>
      <c r="AX313">
        <v>42250855</v>
      </c>
      <c r="AY313">
        <v>1</v>
      </c>
      <c r="AZ313">
        <v>0</v>
      </c>
      <c r="BA313">
        <v>277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Y313*Source!I157</f>
        <v>0.12145</v>
      </c>
      <c r="CY313">
        <f>AB313</f>
        <v>807.84</v>
      </c>
      <c r="CZ313">
        <f>AF313</f>
        <v>86.4</v>
      </c>
      <c r="DA313">
        <f>AJ313</f>
        <v>9.35</v>
      </c>
      <c r="DB313">
        <f>ROUND((ROUND(AT313*CZ313,2)*1.25),6)</f>
        <v>10.8</v>
      </c>
      <c r="DC313">
        <f>ROUND((ROUND(AT313*AG313,2)*1.25),6)</f>
        <v>1.6875</v>
      </c>
    </row>
    <row r="314" spans="1:107" x14ac:dyDescent="0.2">
      <c r="A314">
        <f>ROW(Source!A157)</f>
        <v>157</v>
      </c>
      <c r="B314">
        <v>42244862</v>
      </c>
      <c r="C314">
        <v>42250841</v>
      </c>
      <c r="D314">
        <v>39026431</v>
      </c>
      <c r="E314">
        <v>1</v>
      </c>
      <c r="F314">
        <v>1</v>
      </c>
      <c r="G314">
        <v>1</v>
      </c>
      <c r="H314">
        <v>2</v>
      </c>
      <c r="I314" t="s">
        <v>472</v>
      </c>
      <c r="J314" t="s">
        <v>473</v>
      </c>
      <c r="K314" t="s">
        <v>474</v>
      </c>
      <c r="L314">
        <v>1368</v>
      </c>
      <c r="N314">
        <v>1011</v>
      </c>
      <c r="O314" t="s">
        <v>425</v>
      </c>
      <c r="P314" t="s">
        <v>425</v>
      </c>
      <c r="Q314">
        <v>1</v>
      </c>
      <c r="W314">
        <v>0</v>
      </c>
      <c r="X314">
        <v>1106923569</v>
      </c>
      <c r="Y314">
        <v>6.25E-2</v>
      </c>
      <c r="AA314">
        <v>0</v>
      </c>
      <c r="AB314">
        <v>987.84</v>
      </c>
      <c r="AC314">
        <v>368.42</v>
      </c>
      <c r="AD314">
        <v>0</v>
      </c>
      <c r="AE314">
        <v>0</v>
      </c>
      <c r="AF314">
        <v>112</v>
      </c>
      <c r="AG314">
        <v>13.5</v>
      </c>
      <c r="AH314">
        <v>0</v>
      </c>
      <c r="AI314">
        <v>1</v>
      </c>
      <c r="AJ314">
        <v>8.82</v>
      </c>
      <c r="AK314">
        <v>27.29</v>
      </c>
      <c r="AL314">
        <v>1</v>
      </c>
      <c r="AN314">
        <v>0</v>
      </c>
      <c r="AO314">
        <v>1</v>
      </c>
      <c r="AP314">
        <v>1</v>
      </c>
      <c r="AQ314">
        <v>0</v>
      </c>
      <c r="AR314">
        <v>0</v>
      </c>
      <c r="AS314" t="s">
        <v>3</v>
      </c>
      <c r="AT314">
        <v>0.05</v>
      </c>
      <c r="AU314" t="s">
        <v>33</v>
      </c>
      <c r="AV314">
        <v>0</v>
      </c>
      <c r="AW314">
        <v>2</v>
      </c>
      <c r="AX314">
        <v>42250856</v>
      </c>
      <c r="AY314">
        <v>1</v>
      </c>
      <c r="AZ314">
        <v>0</v>
      </c>
      <c r="BA314">
        <v>278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Y314*Source!I157</f>
        <v>6.0725000000000001E-2</v>
      </c>
      <c r="CY314">
        <f>AB314</f>
        <v>987.84</v>
      </c>
      <c r="CZ314">
        <f>AF314</f>
        <v>112</v>
      </c>
      <c r="DA314">
        <f>AJ314</f>
        <v>8.82</v>
      </c>
      <c r="DB314">
        <f>ROUND((ROUND(AT314*CZ314,2)*1.25),6)</f>
        <v>7</v>
      </c>
      <c r="DC314">
        <f>ROUND((ROUND(AT314*AG314,2)*1.25),6)</f>
        <v>0.85</v>
      </c>
    </row>
    <row r="315" spans="1:107" x14ac:dyDescent="0.2">
      <c r="A315">
        <f>ROW(Source!A157)</f>
        <v>157</v>
      </c>
      <c r="B315">
        <v>42244862</v>
      </c>
      <c r="C315">
        <v>42250841</v>
      </c>
      <c r="D315">
        <v>39027321</v>
      </c>
      <c r="E315">
        <v>1</v>
      </c>
      <c r="F315">
        <v>1</v>
      </c>
      <c r="G315">
        <v>1</v>
      </c>
      <c r="H315">
        <v>2</v>
      </c>
      <c r="I315" t="s">
        <v>450</v>
      </c>
      <c r="J315" t="s">
        <v>451</v>
      </c>
      <c r="K315" t="s">
        <v>452</v>
      </c>
      <c r="L315">
        <v>1368</v>
      </c>
      <c r="N315">
        <v>1011</v>
      </c>
      <c r="O315" t="s">
        <v>425</v>
      </c>
      <c r="P315" t="s">
        <v>425</v>
      </c>
      <c r="Q315">
        <v>1</v>
      </c>
      <c r="W315">
        <v>0</v>
      </c>
      <c r="X315">
        <v>527313756</v>
      </c>
      <c r="Y315">
        <v>2</v>
      </c>
      <c r="AA315">
        <v>0</v>
      </c>
      <c r="AB315">
        <v>119.4</v>
      </c>
      <c r="AC315">
        <v>0</v>
      </c>
      <c r="AD315">
        <v>0</v>
      </c>
      <c r="AE315">
        <v>0</v>
      </c>
      <c r="AF315">
        <v>30</v>
      </c>
      <c r="AG315">
        <v>0</v>
      </c>
      <c r="AH315">
        <v>0</v>
      </c>
      <c r="AI315">
        <v>1</v>
      </c>
      <c r="AJ315">
        <v>3.98</v>
      </c>
      <c r="AK315">
        <v>27.29</v>
      </c>
      <c r="AL315">
        <v>1</v>
      </c>
      <c r="AN315">
        <v>0</v>
      </c>
      <c r="AO315">
        <v>1</v>
      </c>
      <c r="AP315">
        <v>1</v>
      </c>
      <c r="AQ315">
        <v>0</v>
      </c>
      <c r="AR315">
        <v>0</v>
      </c>
      <c r="AS315" t="s">
        <v>3</v>
      </c>
      <c r="AT315">
        <v>1.6</v>
      </c>
      <c r="AU315" t="s">
        <v>33</v>
      </c>
      <c r="AV315">
        <v>0</v>
      </c>
      <c r="AW315">
        <v>2</v>
      </c>
      <c r="AX315">
        <v>42250857</v>
      </c>
      <c r="AY315">
        <v>1</v>
      </c>
      <c r="AZ315">
        <v>0</v>
      </c>
      <c r="BA315">
        <v>279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Y315*Source!I157</f>
        <v>1.9432</v>
      </c>
      <c r="CY315">
        <f>AB315</f>
        <v>119.4</v>
      </c>
      <c r="CZ315">
        <f>AF315</f>
        <v>30</v>
      </c>
      <c r="DA315">
        <f>AJ315</f>
        <v>3.98</v>
      </c>
      <c r="DB315">
        <f>ROUND((ROUND(AT315*CZ315,2)*1.25),6)</f>
        <v>60</v>
      </c>
      <c r="DC315">
        <f>ROUND((ROUND(AT315*AG315,2)*1.25),6)</f>
        <v>0</v>
      </c>
    </row>
    <row r="316" spans="1:107" x14ac:dyDescent="0.2">
      <c r="A316">
        <f>ROW(Source!A157)</f>
        <v>157</v>
      </c>
      <c r="B316">
        <v>42244862</v>
      </c>
      <c r="C316">
        <v>42250841</v>
      </c>
      <c r="D316">
        <v>39029121</v>
      </c>
      <c r="E316">
        <v>1</v>
      </c>
      <c r="F316">
        <v>1</v>
      </c>
      <c r="G316">
        <v>1</v>
      </c>
      <c r="H316">
        <v>2</v>
      </c>
      <c r="I316" t="s">
        <v>453</v>
      </c>
      <c r="J316" t="s">
        <v>454</v>
      </c>
      <c r="K316" t="s">
        <v>455</v>
      </c>
      <c r="L316">
        <v>1368</v>
      </c>
      <c r="N316">
        <v>1011</v>
      </c>
      <c r="O316" t="s">
        <v>425</v>
      </c>
      <c r="P316" t="s">
        <v>425</v>
      </c>
      <c r="Q316">
        <v>1</v>
      </c>
      <c r="W316">
        <v>0</v>
      </c>
      <c r="X316">
        <v>1230759911</v>
      </c>
      <c r="Y316">
        <v>0.11249999999999999</v>
      </c>
      <c r="AA316">
        <v>0</v>
      </c>
      <c r="AB316">
        <v>842.06</v>
      </c>
      <c r="AC316">
        <v>316.56</v>
      </c>
      <c r="AD316">
        <v>0</v>
      </c>
      <c r="AE316">
        <v>0</v>
      </c>
      <c r="AF316">
        <v>87.17</v>
      </c>
      <c r="AG316">
        <v>11.6</v>
      </c>
      <c r="AH316">
        <v>0</v>
      </c>
      <c r="AI316">
        <v>1</v>
      </c>
      <c r="AJ316">
        <v>9.66</v>
      </c>
      <c r="AK316">
        <v>27.29</v>
      </c>
      <c r="AL316">
        <v>1</v>
      </c>
      <c r="AN316">
        <v>0</v>
      </c>
      <c r="AO316">
        <v>1</v>
      </c>
      <c r="AP316">
        <v>1</v>
      </c>
      <c r="AQ316">
        <v>0</v>
      </c>
      <c r="AR316">
        <v>0</v>
      </c>
      <c r="AS316" t="s">
        <v>3</v>
      </c>
      <c r="AT316">
        <v>0.09</v>
      </c>
      <c r="AU316" t="s">
        <v>33</v>
      </c>
      <c r="AV316">
        <v>0</v>
      </c>
      <c r="AW316">
        <v>2</v>
      </c>
      <c r="AX316">
        <v>42250858</v>
      </c>
      <c r="AY316">
        <v>1</v>
      </c>
      <c r="AZ316">
        <v>0</v>
      </c>
      <c r="BA316">
        <v>280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Y316*Source!I157</f>
        <v>0.10930499999999999</v>
      </c>
      <c r="CY316">
        <f>AB316</f>
        <v>842.06</v>
      </c>
      <c r="CZ316">
        <f>AF316</f>
        <v>87.17</v>
      </c>
      <c r="DA316">
        <f>AJ316</f>
        <v>9.66</v>
      </c>
      <c r="DB316">
        <f>ROUND((ROUND(AT316*CZ316,2)*1.25),6)</f>
        <v>9.8125</v>
      </c>
      <c r="DC316">
        <f>ROUND((ROUND(AT316*AG316,2)*1.25),6)</f>
        <v>1.3</v>
      </c>
    </row>
    <row r="317" spans="1:107" x14ac:dyDescent="0.2">
      <c r="A317">
        <f>ROW(Source!A157)</f>
        <v>157</v>
      </c>
      <c r="B317">
        <v>42244862</v>
      </c>
      <c r="C317">
        <v>42250841</v>
      </c>
      <c r="D317">
        <v>38957326</v>
      </c>
      <c r="E317">
        <v>1</v>
      </c>
      <c r="F317">
        <v>1</v>
      </c>
      <c r="G317">
        <v>1</v>
      </c>
      <c r="H317">
        <v>3</v>
      </c>
      <c r="I317" t="s">
        <v>67</v>
      </c>
      <c r="J317" t="s">
        <v>69</v>
      </c>
      <c r="K317" t="s">
        <v>68</v>
      </c>
      <c r="L317">
        <v>1348</v>
      </c>
      <c r="N317">
        <v>1009</v>
      </c>
      <c r="O317" t="s">
        <v>49</v>
      </c>
      <c r="P317" t="s">
        <v>49</v>
      </c>
      <c r="Q317">
        <v>1000</v>
      </c>
      <c r="W317">
        <v>0</v>
      </c>
      <c r="X317">
        <v>-1622221180</v>
      </c>
      <c r="Y317">
        <v>0.19600000000000001</v>
      </c>
      <c r="AA317">
        <v>20611.2</v>
      </c>
      <c r="AB317">
        <v>0</v>
      </c>
      <c r="AC317">
        <v>0</v>
      </c>
      <c r="AD317">
        <v>0</v>
      </c>
      <c r="AE317">
        <v>3390</v>
      </c>
      <c r="AF317">
        <v>0</v>
      </c>
      <c r="AG317">
        <v>0</v>
      </c>
      <c r="AH317">
        <v>0</v>
      </c>
      <c r="AI317">
        <v>6.08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3</v>
      </c>
      <c r="AT317">
        <v>0.19600000000000001</v>
      </c>
      <c r="AU317" t="s">
        <v>3</v>
      </c>
      <c r="AV317">
        <v>0</v>
      </c>
      <c r="AW317">
        <v>2</v>
      </c>
      <c r="AX317">
        <v>42250859</v>
      </c>
      <c r="AY317">
        <v>1</v>
      </c>
      <c r="AZ317">
        <v>0</v>
      </c>
      <c r="BA317">
        <v>281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Y317*Source!I157</f>
        <v>0.19043360000000001</v>
      </c>
      <c r="CY317">
        <f>AA317</f>
        <v>20611.2</v>
      </c>
      <c r="CZ317">
        <f>AE317</f>
        <v>3390</v>
      </c>
      <c r="DA317">
        <f>AI317</f>
        <v>6.08</v>
      </c>
      <c r="DB317">
        <f>ROUND(ROUND(AT317*CZ317,2),6)</f>
        <v>664.44</v>
      </c>
      <c r="DC317">
        <f>ROUND(ROUND(AT317*AG317,2),6)</f>
        <v>0</v>
      </c>
    </row>
    <row r="318" spans="1:107" x14ac:dyDescent="0.2">
      <c r="A318">
        <f>ROW(Source!A157)</f>
        <v>157</v>
      </c>
      <c r="B318">
        <v>42244862</v>
      </c>
      <c r="C318">
        <v>42250841</v>
      </c>
      <c r="D318">
        <v>38957326</v>
      </c>
      <c r="E318">
        <v>1</v>
      </c>
      <c r="F318">
        <v>1</v>
      </c>
      <c r="G318">
        <v>1</v>
      </c>
      <c r="H318">
        <v>3</v>
      </c>
      <c r="I318" t="s">
        <v>67</v>
      </c>
      <c r="J318" t="s">
        <v>69</v>
      </c>
      <c r="K318" t="s">
        <v>68</v>
      </c>
      <c r="L318">
        <v>1348</v>
      </c>
      <c r="N318">
        <v>1009</v>
      </c>
      <c r="O318" t="s">
        <v>49</v>
      </c>
      <c r="P318" t="s">
        <v>49</v>
      </c>
      <c r="Q318">
        <v>1000</v>
      </c>
      <c r="W318">
        <v>0</v>
      </c>
      <c r="X318">
        <v>-1622221180</v>
      </c>
      <c r="Y318">
        <v>-0.19600000000000001</v>
      </c>
      <c r="AA318">
        <v>20611.2</v>
      </c>
      <c r="AB318">
        <v>0</v>
      </c>
      <c r="AC318">
        <v>0</v>
      </c>
      <c r="AD318">
        <v>0</v>
      </c>
      <c r="AE318">
        <v>3390</v>
      </c>
      <c r="AF318">
        <v>0</v>
      </c>
      <c r="AG318">
        <v>0</v>
      </c>
      <c r="AH318">
        <v>0</v>
      </c>
      <c r="AI318">
        <v>6.08</v>
      </c>
      <c r="AJ318">
        <v>1</v>
      </c>
      <c r="AK318">
        <v>1</v>
      </c>
      <c r="AL318">
        <v>1</v>
      </c>
      <c r="AN318">
        <v>0</v>
      </c>
      <c r="AO318">
        <v>0</v>
      </c>
      <c r="AP318">
        <v>0</v>
      </c>
      <c r="AQ318">
        <v>0</v>
      </c>
      <c r="AR318">
        <v>0</v>
      </c>
      <c r="AS318" t="s">
        <v>3</v>
      </c>
      <c r="AT318">
        <v>-0.19600000000000001</v>
      </c>
      <c r="AU318" t="s">
        <v>3</v>
      </c>
      <c r="AV318">
        <v>0</v>
      </c>
      <c r="AW318">
        <v>1</v>
      </c>
      <c r="AX318">
        <v>-1</v>
      </c>
      <c r="AY318">
        <v>0</v>
      </c>
      <c r="AZ318">
        <v>0</v>
      </c>
      <c r="BA318" t="s">
        <v>3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Y318*Source!I157</f>
        <v>-0.19043360000000001</v>
      </c>
      <c r="CY318">
        <f>AA318</f>
        <v>20611.2</v>
      </c>
      <c r="CZ318">
        <f>AE318</f>
        <v>3390</v>
      </c>
      <c r="DA318">
        <f>AI318</f>
        <v>6.08</v>
      </c>
      <c r="DB318">
        <f>ROUND(ROUND(AT318*CZ318,2),6)</f>
        <v>-664.44</v>
      </c>
      <c r="DC318">
        <f>ROUND(ROUND(AT318*AG318,2),6)</f>
        <v>0</v>
      </c>
    </row>
    <row r="319" spans="1:107" x14ac:dyDescent="0.2">
      <c r="A319">
        <f>ROW(Source!A157)</f>
        <v>157</v>
      </c>
      <c r="B319">
        <v>42244862</v>
      </c>
      <c r="C319">
        <v>42250841</v>
      </c>
      <c r="D319">
        <v>38958119</v>
      </c>
      <c r="E319">
        <v>1</v>
      </c>
      <c r="F319">
        <v>1</v>
      </c>
      <c r="G319">
        <v>1</v>
      </c>
      <c r="H319">
        <v>3</v>
      </c>
      <c r="I319" t="s">
        <v>89</v>
      </c>
      <c r="J319" t="s">
        <v>92</v>
      </c>
      <c r="K319" t="s">
        <v>90</v>
      </c>
      <c r="L319">
        <v>1327</v>
      </c>
      <c r="N319">
        <v>1005</v>
      </c>
      <c r="O319" t="s">
        <v>91</v>
      </c>
      <c r="P319" t="s">
        <v>91</v>
      </c>
      <c r="Q319">
        <v>1</v>
      </c>
      <c r="W319">
        <v>0</v>
      </c>
      <c r="X319">
        <v>1210903559</v>
      </c>
      <c r="Y319">
        <v>110</v>
      </c>
      <c r="AA319">
        <v>19.559999999999999</v>
      </c>
      <c r="AB319">
        <v>0</v>
      </c>
      <c r="AC319">
        <v>0</v>
      </c>
      <c r="AD319">
        <v>0</v>
      </c>
      <c r="AE319">
        <v>6.19</v>
      </c>
      <c r="AF319">
        <v>0</v>
      </c>
      <c r="AG319">
        <v>0</v>
      </c>
      <c r="AH319">
        <v>0</v>
      </c>
      <c r="AI319">
        <v>3.16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3</v>
      </c>
      <c r="AT319">
        <v>110</v>
      </c>
      <c r="AU319" t="s">
        <v>3</v>
      </c>
      <c r="AV319">
        <v>0</v>
      </c>
      <c r="AW319">
        <v>2</v>
      </c>
      <c r="AX319">
        <v>42250860</v>
      </c>
      <c r="AY319">
        <v>1</v>
      </c>
      <c r="AZ319">
        <v>0</v>
      </c>
      <c r="BA319">
        <v>282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Y319*Source!I157</f>
        <v>106.876</v>
      </c>
      <c r="CY319">
        <f>AA319</f>
        <v>19.559999999999999</v>
      </c>
      <c r="CZ319">
        <f>AE319</f>
        <v>6.19</v>
      </c>
      <c r="DA319">
        <f>AI319</f>
        <v>3.16</v>
      </c>
      <c r="DB319">
        <f>ROUND(ROUND(AT319*CZ319,2),6)</f>
        <v>680.9</v>
      </c>
      <c r="DC319">
        <f>ROUND(ROUND(AT319*AG319,2),6)</f>
        <v>0</v>
      </c>
    </row>
    <row r="320" spans="1:107" x14ac:dyDescent="0.2">
      <c r="A320">
        <f>ROW(Source!A157)</f>
        <v>157</v>
      </c>
      <c r="B320">
        <v>42244862</v>
      </c>
      <c r="C320">
        <v>42250841</v>
      </c>
      <c r="D320">
        <v>38958119</v>
      </c>
      <c r="E320">
        <v>1</v>
      </c>
      <c r="F320">
        <v>1</v>
      </c>
      <c r="G320">
        <v>1</v>
      </c>
      <c r="H320">
        <v>3</v>
      </c>
      <c r="I320" t="s">
        <v>89</v>
      </c>
      <c r="J320" t="s">
        <v>92</v>
      </c>
      <c r="K320" t="s">
        <v>90</v>
      </c>
      <c r="L320">
        <v>1327</v>
      </c>
      <c r="N320">
        <v>1005</v>
      </c>
      <c r="O320" t="s">
        <v>91</v>
      </c>
      <c r="P320" t="s">
        <v>91</v>
      </c>
      <c r="Q320">
        <v>1</v>
      </c>
      <c r="W320">
        <v>0</v>
      </c>
      <c r="X320">
        <v>1210903559</v>
      </c>
      <c r="Y320">
        <v>-110</v>
      </c>
      <c r="AA320">
        <v>19.559999999999999</v>
      </c>
      <c r="AB320">
        <v>0</v>
      </c>
      <c r="AC320">
        <v>0</v>
      </c>
      <c r="AD320">
        <v>0</v>
      </c>
      <c r="AE320">
        <v>6.19</v>
      </c>
      <c r="AF320">
        <v>0</v>
      </c>
      <c r="AG320">
        <v>0</v>
      </c>
      <c r="AH320">
        <v>0</v>
      </c>
      <c r="AI320">
        <v>3.16</v>
      </c>
      <c r="AJ320">
        <v>1</v>
      </c>
      <c r="AK320">
        <v>1</v>
      </c>
      <c r="AL320">
        <v>1</v>
      </c>
      <c r="AN320">
        <v>0</v>
      </c>
      <c r="AO320">
        <v>0</v>
      </c>
      <c r="AP320">
        <v>0</v>
      </c>
      <c r="AQ320">
        <v>0</v>
      </c>
      <c r="AR320">
        <v>0</v>
      </c>
      <c r="AS320" t="s">
        <v>3</v>
      </c>
      <c r="AT320">
        <v>-110</v>
      </c>
      <c r="AU320" t="s">
        <v>3</v>
      </c>
      <c r="AV320">
        <v>0</v>
      </c>
      <c r="AW320">
        <v>1</v>
      </c>
      <c r="AX320">
        <v>-1</v>
      </c>
      <c r="AY320">
        <v>0</v>
      </c>
      <c r="AZ320">
        <v>0</v>
      </c>
      <c r="BA320" t="s">
        <v>3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Y320*Source!I157</f>
        <v>-106.876</v>
      </c>
      <c r="CY320">
        <f>AA320</f>
        <v>19.559999999999999</v>
      </c>
      <c r="CZ320">
        <f>AE320</f>
        <v>6.19</v>
      </c>
      <c r="DA320">
        <f>AI320</f>
        <v>3.16</v>
      </c>
      <c r="DB320">
        <f>ROUND(ROUND(AT320*CZ320,2),6)</f>
        <v>-680.9</v>
      </c>
      <c r="DC320">
        <f>ROUND(ROUND(AT320*AG320,2),6)</f>
        <v>0</v>
      </c>
    </row>
    <row r="321" spans="1:107" x14ac:dyDescent="0.2">
      <c r="A321">
        <f>ROW(Source!A157)</f>
        <v>157</v>
      </c>
      <c r="B321">
        <v>42244862</v>
      </c>
      <c r="C321">
        <v>42250841</v>
      </c>
      <c r="D321">
        <v>38957639</v>
      </c>
      <c r="E321">
        <v>1</v>
      </c>
      <c r="F321">
        <v>1</v>
      </c>
      <c r="G321">
        <v>1</v>
      </c>
      <c r="H321">
        <v>3</v>
      </c>
      <c r="I321" t="s">
        <v>94</v>
      </c>
      <c r="J321" t="s">
        <v>96</v>
      </c>
      <c r="K321" t="s">
        <v>95</v>
      </c>
      <c r="L321">
        <v>1327</v>
      </c>
      <c r="N321">
        <v>1005</v>
      </c>
      <c r="O321" t="s">
        <v>91</v>
      </c>
      <c r="P321" t="s">
        <v>91</v>
      </c>
      <c r="Q321">
        <v>1</v>
      </c>
      <c r="W321">
        <v>0</v>
      </c>
      <c r="X321">
        <v>-1573474583</v>
      </c>
      <c r="Y321">
        <v>110</v>
      </c>
      <c r="AA321">
        <v>72.489999999999995</v>
      </c>
      <c r="AB321">
        <v>0</v>
      </c>
      <c r="AC321">
        <v>0</v>
      </c>
      <c r="AD321">
        <v>0</v>
      </c>
      <c r="AE321">
        <v>16.29</v>
      </c>
      <c r="AF321">
        <v>0</v>
      </c>
      <c r="AG321">
        <v>0</v>
      </c>
      <c r="AH321">
        <v>0</v>
      </c>
      <c r="AI321">
        <v>4.45</v>
      </c>
      <c r="AJ321">
        <v>1</v>
      </c>
      <c r="AK321">
        <v>1</v>
      </c>
      <c r="AL321">
        <v>1</v>
      </c>
      <c r="AN321">
        <v>0</v>
      </c>
      <c r="AO321">
        <v>0</v>
      </c>
      <c r="AP321">
        <v>0</v>
      </c>
      <c r="AQ321">
        <v>0</v>
      </c>
      <c r="AR321">
        <v>0</v>
      </c>
      <c r="AS321" t="s">
        <v>3</v>
      </c>
      <c r="AT321">
        <v>110</v>
      </c>
      <c r="AU321" t="s">
        <v>3</v>
      </c>
      <c r="AV321">
        <v>0</v>
      </c>
      <c r="AW321">
        <v>1</v>
      </c>
      <c r="AX321">
        <v>-1</v>
      </c>
      <c r="AY321">
        <v>0</v>
      </c>
      <c r="AZ321">
        <v>0</v>
      </c>
      <c r="BA321" t="s">
        <v>3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Y321*Source!I157</f>
        <v>106.876</v>
      </c>
      <c r="CY321">
        <f>AA321</f>
        <v>72.489999999999995</v>
      </c>
      <c r="CZ321">
        <f>AE321</f>
        <v>16.29</v>
      </c>
      <c r="DA321">
        <f>AI321</f>
        <v>4.45</v>
      </c>
      <c r="DB321">
        <f>ROUND(ROUND(AT321*CZ321,2),6)</f>
        <v>1791.9</v>
      </c>
      <c r="DC321">
        <f>ROUND(ROUND(AT321*AG321,2),6)</f>
        <v>0</v>
      </c>
    </row>
    <row r="322" spans="1:107" x14ac:dyDescent="0.2">
      <c r="A322">
        <f>ROW(Source!A158)</f>
        <v>158</v>
      </c>
      <c r="B322">
        <v>42244845</v>
      </c>
      <c r="C322">
        <v>42250841</v>
      </c>
      <c r="D322">
        <v>35541368</v>
      </c>
      <c r="E322">
        <v>1</v>
      </c>
      <c r="F322">
        <v>1</v>
      </c>
      <c r="G322">
        <v>1</v>
      </c>
      <c r="H322">
        <v>1</v>
      </c>
      <c r="I322" t="s">
        <v>467</v>
      </c>
      <c r="J322" t="s">
        <v>3</v>
      </c>
      <c r="K322" t="s">
        <v>468</v>
      </c>
      <c r="L322">
        <v>1369</v>
      </c>
      <c r="N322">
        <v>1013</v>
      </c>
      <c r="O322" t="s">
        <v>417</v>
      </c>
      <c r="P322" t="s">
        <v>417</v>
      </c>
      <c r="Q322">
        <v>1</v>
      </c>
      <c r="W322">
        <v>0</v>
      </c>
      <c r="X322">
        <v>1709986911</v>
      </c>
      <c r="Y322">
        <v>13.121499999999999</v>
      </c>
      <c r="AA322">
        <v>0</v>
      </c>
      <c r="AB322">
        <v>0</v>
      </c>
      <c r="AC322">
        <v>0</v>
      </c>
      <c r="AD322">
        <v>282.47000000000003</v>
      </c>
      <c r="AE322">
        <v>0</v>
      </c>
      <c r="AF322">
        <v>0</v>
      </c>
      <c r="AG322">
        <v>0</v>
      </c>
      <c r="AH322">
        <v>282.47000000000003</v>
      </c>
      <c r="AI322">
        <v>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1</v>
      </c>
      <c r="AQ322">
        <v>0</v>
      </c>
      <c r="AR322">
        <v>0</v>
      </c>
      <c r="AS322" t="s">
        <v>3</v>
      </c>
      <c r="AT322">
        <v>11.41</v>
      </c>
      <c r="AU322" t="s">
        <v>34</v>
      </c>
      <c r="AV322">
        <v>1</v>
      </c>
      <c r="AW322">
        <v>2</v>
      </c>
      <c r="AX322">
        <v>42250853</v>
      </c>
      <c r="AY322">
        <v>1</v>
      </c>
      <c r="AZ322">
        <v>0</v>
      </c>
      <c r="BA322">
        <v>283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Y322*Source!I158</f>
        <v>12.748849399999999</v>
      </c>
      <c r="CY322">
        <f>AD322</f>
        <v>282.47000000000003</v>
      </c>
      <c r="CZ322">
        <f>AH322</f>
        <v>282.47000000000003</v>
      </c>
      <c r="DA322">
        <f>AL322</f>
        <v>1</v>
      </c>
      <c r="DB322">
        <f>ROUND((ROUND(AT322*CZ322,2)*1.15),6)</f>
        <v>3706.4270000000001</v>
      </c>
      <c r="DC322">
        <f>ROUND((ROUND(AT322*AG322,2)*1.15),6)</f>
        <v>0</v>
      </c>
    </row>
    <row r="323" spans="1:107" x14ac:dyDescent="0.2">
      <c r="A323">
        <f>ROW(Source!A158)</f>
        <v>158</v>
      </c>
      <c r="B323">
        <v>42244845</v>
      </c>
      <c r="C323">
        <v>42250841</v>
      </c>
      <c r="D323">
        <v>121548</v>
      </c>
      <c r="E323">
        <v>1</v>
      </c>
      <c r="F323">
        <v>1</v>
      </c>
      <c r="G323">
        <v>1</v>
      </c>
      <c r="H323">
        <v>1</v>
      </c>
      <c r="I323" t="s">
        <v>23</v>
      </c>
      <c r="J323" t="s">
        <v>3</v>
      </c>
      <c r="K323" t="s">
        <v>420</v>
      </c>
      <c r="L323">
        <v>608254</v>
      </c>
      <c r="N323">
        <v>1013</v>
      </c>
      <c r="O323" t="s">
        <v>421</v>
      </c>
      <c r="P323" t="s">
        <v>421</v>
      </c>
      <c r="Q323">
        <v>1</v>
      </c>
      <c r="W323">
        <v>0</v>
      </c>
      <c r="X323">
        <v>-185737400</v>
      </c>
      <c r="Y323">
        <v>0.1875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1</v>
      </c>
      <c r="AQ323">
        <v>0</v>
      </c>
      <c r="AR323">
        <v>0</v>
      </c>
      <c r="AS323" t="s">
        <v>3</v>
      </c>
      <c r="AT323">
        <v>0.15</v>
      </c>
      <c r="AU323" t="s">
        <v>33</v>
      </c>
      <c r="AV323">
        <v>2</v>
      </c>
      <c r="AW323">
        <v>2</v>
      </c>
      <c r="AX323">
        <v>42250854</v>
      </c>
      <c r="AY323">
        <v>1</v>
      </c>
      <c r="AZ323">
        <v>0</v>
      </c>
      <c r="BA323">
        <v>284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Y323*Source!I158</f>
        <v>0.182175</v>
      </c>
      <c r="CY323">
        <f>AD323</f>
        <v>0</v>
      </c>
      <c r="CZ323">
        <f>AH323</f>
        <v>0</v>
      </c>
      <c r="DA323">
        <f>AL323</f>
        <v>1</v>
      </c>
      <c r="DB323">
        <f>ROUND((ROUND(AT323*CZ323,2)*1.25),6)</f>
        <v>0</v>
      </c>
      <c r="DC323">
        <f>ROUND((ROUND(AT323*AG323,2)*1.25),6)</f>
        <v>0</v>
      </c>
    </row>
    <row r="324" spans="1:107" x14ac:dyDescent="0.2">
      <c r="A324">
        <f>ROW(Source!A158)</f>
        <v>158</v>
      </c>
      <c r="B324">
        <v>42244845</v>
      </c>
      <c r="C324">
        <v>42250841</v>
      </c>
      <c r="D324">
        <v>39026317</v>
      </c>
      <c r="E324">
        <v>1</v>
      </c>
      <c r="F324">
        <v>1</v>
      </c>
      <c r="G324">
        <v>1</v>
      </c>
      <c r="H324">
        <v>2</v>
      </c>
      <c r="I324" t="s">
        <v>469</v>
      </c>
      <c r="J324" t="s">
        <v>470</v>
      </c>
      <c r="K324" t="s">
        <v>471</v>
      </c>
      <c r="L324">
        <v>1368</v>
      </c>
      <c r="N324">
        <v>1011</v>
      </c>
      <c r="O324" t="s">
        <v>425</v>
      </c>
      <c r="P324" t="s">
        <v>425</v>
      </c>
      <c r="Q324">
        <v>1</v>
      </c>
      <c r="W324">
        <v>0</v>
      </c>
      <c r="X324">
        <v>-438066613</v>
      </c>
      <c r="Y324">
        <v>0.125</v>
      </c>
      <c r="AA324">
        <v>0</v>
      </c>
      <c r="AB324">
        <v>844.99</v>
      </c>
      <c r="AC324">
        <v>405.68</v>
      </c>
      <c r="AD324">
        <v>0</v>
      </c>
      <c r="AE324">
        <v>0</v>
      </c>
      <c r="AF324">
        <v>86.4</v>
      </c>
      <c r="AG324">
        <v>13.5</v>
      </c>
      <c r="AH324">
        <v>0</v>
      </c>
      <c r="AI324">
        <v>1</v>
      </c>
      <c r="AJ324">
        <v>9.7799999999999994</v>
      </c>
      <c r="AK324">
        <v>30.05</v>
      </c>
      <c r="AL324">
        <v>1</v>
      </c>
      <c r="AN324">
        <v>0</v>
      </c>
      <c r="AO324">
        <v>1</v>
      </c>
      <c r="AP324">
        <v>1</v>
      </c>
      <c r="AQ324">
        <v>0</v>
      </c>
      <c r="AR324">
        <v>0</v>
      </c>
      <c r="AS324" t="s">
        <v>3</v>
      </c>
      <c r="AT324">
        <v>0.1</v>
      </c>
      <c r="AU324" t="s">
        <v>33</v>
      </c>
      <c r="AV324">
        <v>0</v>
      </c>
      <c r="AW324">
        <v>2</v>
      </c>
      <c r="AX324">
        <v>42250855</v>
      </c>
      <c r="AY324">
        <v>1</v>
      </c>
      <c r="AZ324">
        <v>0</v>
      </c>
      <c r="BA324">
        <v>285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Y324*Source!I158</f>
        <v>0.12145</v>
      </c>
      <c r="CY324">
        <f>AB324</f>
        <v>844.99</v>
      </c>
      <c r="CZ324">
        <f>AF324</f>
        <v>86.4</v>
      </c>
      <c r="DA324">
        <f>AJ324</f>
        <v>9.7799999999999994</v>
      </c>
      <c r="DB324">
        <f>ROUND((ROUND(AT324*CZ324,2)*1.25),6)</f>
        <v>10.8</v>
      </c>
      <c r="DC324">
        <f>ROUND((ROUND(AT324*AG324,2)*1.25),6)</f>
        <v>1.6875</v>
      </c>
    </row>
    <row r="325" spans="1:107" x14ac:dyDescent="0.2">
      <c r="A325">
        <f>ROW(Source!A158)</f>
        <v>158</v>
      </c>
      <c r="B325">
        <v>42244845</v>
      </c>
      <c r="C325">
        <v>42250841</v>
      </c>
      <c r="D325">
        <v>39026431</v>
      </c>
      <c r="E325">
        <v>1</v>
      </c>
      <c r="F325">
        <v>1</v>
      </c>
      <c r="G325">
        <v>1</v>
      </c>
      <c r="H325">
        <v>2</v>
      </c>
      <c r="I325" t="s">
        <v>472</v>
      </c>
      <c r="J325" t="s">
        <v>473</v>
      </c>
      <c r="K325" t="s">
        <v>474</v>
      </c>
      <c r="L325">
        <v>1368</v>
      </c>
      <c r="N325">
        <v>1011</v>
      </c>
      <c r="O325" t="s">
        <v>425</v>
      </c>
      <c r="P325" t="s">
        <v>425</v>
      </c>
      <c r="Q325">
        <v>1</v>
      </c>
      <c r="W325">
        <v>0</v>
      </c>
      <c r="X325">
        <v>1106923569</v>
      </c>
      <c r="Y325">
        <v>6.25E-2</v>
      </c>
      <c r="AA325">
        <v>0</v>
      </c>
      <c r="AB325">
        <v>1046.08</v>
      </c>
      <c r="AC325">
        <v>405.68</v>
      </c>
      <c r="AD325">
        <v>0</v>
      </c>
      <c r="AE325">
        <v>0</v>
      </c>
      <c r="AF325">
        <v>112</v>
      </c>
      <c r="AG325">
        <v>13.5</v>
      </c>
      <c r="AH325">
        <v>0</v>
      </c>
      <c r="AI325">
        <v>1</v>
      </c>
      <c r="AJ325">
        <v>9.34</v>
      </c>
      <c r="AK325">
        <v>30.05</v>
      </c>
      <c r="AL325">
        <v>1</v>
      </c>
      <c r="AN325">
        <v>0</v>
      </c>
      <c r="AO325">
        <v>1</v>
      </c>
      <c r="AP325">
        <v>1</v>
      </c>
      <c r="AQ325">
        <v>0</v>
      </c>
      <c r="AR325">
        <v>0</v>
      </c>
      <c r="AS325" t="s">
        <v>3</v>
      </c>
      <c r="AT325">
        <v>0.05</v>
      </c>
      <c r="AU325" t="s">
        <v>33</v>
      </c>
      <c r="AV325">
        <v>0</v>
      </c>
      <c r="AW325">
        <v>2</v>
      </c>
      <c r="AX325">
        <v>42250856</v>
      </c>
      <c r="AY325">
        <v>1</v>
      </c>
      <c r="AZ325">
        <v>0</v>
      </c>
      <c r="BA325">
        <v>286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Y325*Source!I158</f>
        <v>6.0725000000000001E-2</v>
      </c>
      <c r="CY325">
        <f>AB325</f>
        <v>1046.08</v>
      </c>
      <c r="CZ325">
        <f>AF325</f>
        <v>112</v>
      </c>
      <c r="DA325">
        <f>AJ325</f>
        <v>9.34</v>
      </c>
      <c r="DB325">
        <f>ROUND((ROUND(AT325*CZ325,2)*1.25),6)</f>
        <v>7</v>
      </c>
      <c r="DC325">
        <f>ROUND((ROUND(AT325*AG325,2)*1.25),6)</f>
        <v>0.85</v>
      </c>
    </row>
    <row r="326" spans="1:107" x14ac:dyDescent="0.2">
      <c r="A326">
        <f>ROW(Source!A158)</f>
        <v>158</v>
      </c>
      <c r="B326">
        <v>42244845</v>
      </c>
      <c r="C326">
        <v>42250841</v>
      </c>
      <c r="D326">
        <v>39027321</v>
      </c>
      <c r="E326">
        <v>1</v>
      </c>
      <c r="F326">
        <v>1</v>
      </c>
      <c r="G326">
        <v>1</v>
      </c>
      <c r="H326">
        <v>2</v>
      </c>
      <c r="I326" t="s">
        <v>450</v>
      </c>
      <c r="J326" t="s">
        <v>451</v>
      </c>
      <c r="K326" t="s">
        <v>452</v>
      </c>
      <c r="L326">
        <v>1368</v>
      </c>
      <c r="N326">
        <v>1011</v>
      </c>
      <c r="O326" t="s">
        <v>425</v>
      </c>
      <c r="P326" t="s">
        <v>425</v>
      </c>
      <c r="Q326">
        <v>1</v>
      </c>
      <c r="W326">
        <v>0</v>
      </c>
      <c r="X326">
        <v>527313756</v>
      </c>
      <c r="Y326">
        <v>2</v>
      </c>
      <c r="AA326">
        <v>0</v>
      </c>
      <c r="AB326">
        <v>122.1</v>
      </c>
      <c r="AC326">
        <v>0</v>
      </c>
      <c r="AD326">
        <v>0</v>
      </c>
      <c r="AE326">
        <v>0</v>
      </c>
      <c r="AF326">
        <v>30</v>
      </c>
      <c r="AG326">
        <v>0</v>
      </c>
      <c r="AH326">
        <v>0</v>
      </c>
      <c r="AI326">
        <v>1</v>
      </c>
      <c r="AJ326">
        <v>4.07</v>
      </c>
      <c r="AK326">
        <v>30.05</v>
      </c>
      <c r="AL326">
        <v>1</v>
      </c>
      <c r="AN326">
        <v>0</v>
      </c>
      <c r="AO326">
        <v>1</v>
      </c>
      <c r="AP326">
        <v>1</v>
      </c>
      <c r="AQ326">
        <v>0</v>
      </c>
      <c r="AR326">
        <v>0</v>
      </c>
      <c r="AS326" t="s">
        <v>3</v>
      </c>
      <c r="AT326">
        <v>1.6</v>
      </c>
      <c r="AU326" t="s">
        <v>33</v>
      </c>
      <c r="AV326">
        <v>0</v>
      </c>
      <c r="AW326">
        <v>2</v>
      </c>
      <c r="AX326">
        <v>42250857</v>
      </c>
      <c r="AY326">
        <v>1</v>
      </c>
      <c r="AZ326">
        <v>0</v>
      </c>
      <c r="BA326">
        <v>287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Y326*Source!I158</f>
        <v>1.9432</v>
      </c>
      <c r="CY326">
        <f>AB326</f>
        <v>122.1</v>
      </c>
      <c r="CZ326">
        <f>AF326</f>
        <v>30</v>
      </c>
      <c r="DA326">
        <f>AJ326</f>
        <v>4.07</v>
      </c>
      <c r="DB326">
        <f>ROUND((ROUND(AT326*CZ326,2)*1.25),6)</f>
        <v>60</v>
      </c>
      <c r="DC326">
        <f>ROUND((ROUND(AT326*AG326,2)*1.25),6)</f>
        <v>0</v>
      </c>
    </row>
    <row r="327" spans="1:107" x14ac:dyDescent="0.2">
      <c r="A327">
        <f>ROW(Source!A158)</f>
        <v>158</v>
      </c>
      <c r="B327">
        <v>42244845</v>
      </c>
      <c r="C327">
        <v>42250841</v>
      </c>
      <c r="D327">
        <v>39029121</v>
      </c>
      <c r="E327">
        <v>1</v>
      </c>
      <c r="F327">
        <v>1</v>
      </c>
      <c r="G327">
        <v>1</v>
      </c>
      <c r="H327">
        <v>2</v>
      </c>
      <c r="I327" t="s">
        <v>453</v>
      </c>
      <c r="J327" t="s">
        <v>454</v>
      </c>
      <c r="K327" t="s">
        <v>455</v>
      </c>
      <c r="L327">
        <v>1368</v>
      </c>
      <c r="N327">
        <v>1011</v>
      </c>
      <c r="O327" t="s">
        <v>425</v>
      </c>
      <c r="P327" t="s">
        <v>425</v>
      </c>
      <c r="Q327">
        <v>1</v>
      </c>
      <c r="W327">
        <v>0</v>
      </c>
      <c r="X327">
        <v>1230759911</v>
      </c>
      <c r="Y327">
        <v>0.11249999999999999</v>
      </c>
      <c r="AA327">
        <v>0</v>
      </c>
      <c r="AB327">
        <v>887.39</v>
      </c>
      <c r="AC327">
        <v>348.58</v>
      </c>
      <c r="AD327">
        <v>0</v>
      </c>
      <c r="AE327">
        <v>0</v>
      </c>
      <c r="AF327">
        <v>87.17</v>
      </c>
      <c r="AG327">
        <v>11.6</v>
      </c>
      <c r="AH327">
        <v>0</v>
      </c>
      <c r="AI327">
        <v>1</v>
      </c>
      <c r="AJ327">
        <v>10.18</v>
      </c>
      <c r="AK327">
        <v>30.05</v>
      </c>
      <c r="AL327">
        <v>1</v>
      </c>
      <c r="AN327">
        <v>0</v>
      </c>
      <c r="AO327">
        <v>1</v>
      </c>
      <c r="AP327">
        <v>1</v>
      </c>
      <c r="AQ327">
        <v>0</v>
      </c>
      <c r="AR327">
        <v>0</v>
      </c>
      <c r="AS327" t="s">
        <v>3</v>
      </c>
      <c r="AT327">
        <v>0.09</v>
      </c>
      <c r="AU327" t="s">
        <v>33</v>
      </c>
      <c r="AV327">
        <v>0</v>
      </c>
      <c r="AW327">
        <v>2</v>
      </c>
      <c r="AX327">
        <v>42250858</v>
      </c>
      <c r="AY327">
        <v>1</v>
      </c>
      <c r="AZ327">
        <v>0</v>
      </c>
      <c r="BA327">
        <v>288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Y327*Source!I158</f>
        <v>0.10930499999999999</v>
      </c>
      <c r="CY327">
        <f>AB327</f>
        <v>887.39</v>
      </c>
      <c r="CZ327">
        <f>AF327</f>
        <v>87.17</v>
      </c>
      <c r="DA327">
        <f>AJ327</f>
        <v>10.18</v>
      </c>
      <c r="DB327">
        <f>ROUND((ROUND(AT327*CZ327,2)*1.25),6)</f>
        <v>9.8125</v>
      </c>
      <c r="DC327">
        <f>ROUND((ROUND(AT327*AG327,2)*1.25),6)</f>
        <v>1.3</v>
      </c>
    </row>
    <row r="328" spans="1:107" x14ac:dyDescent="0.2">
      <c r="A328">
        <f>ROW(Source!A158)</f>
        <v>158</v>
      </c>
      <c r="B328">
        <v>42244845</v>
      </c>
      <c r="C328">
        <v>42250841</v>
      </c>
      <c r="D328">
        <v>38957326</v>
      </c>
      <c r="E328">
        <v>1</v>
      </c>
      <c r="F328">
        <v>1</v>
      </c>
      <c r="G328">
        <v>1</v>
      </c>
      <c r="H328">
        <v>3</v>
      </c>
      <c r="I328" t="s">
        <v>67</v>
      </c>
      <c r="J328" t="s">
        <v>69</v>
      </c>
      <c r="K328" t="s">
        <v>68</v>
      </c>
      <c r="L328">
        <v>1348</v>
      </c>
      <c r="N328">
        <v>1009</v>
      </c>
      <c r="O328" t="s">
        <v>49</v>
      </c>
      <c r="P328" t="s">
        <v>49</v>
      </c>
      <c r="Q328">
        <v>1000</v>
      </c>
      <c r="W328">
        <v>0</v>
      </c>
      <c r="X328">
        <v>-1622221180</v>
      </c>
      <c r="Y328">
        <v>0.19600000000000001</v>
      </c>
      <c r="AA328">
        <v>21085.8</v>
      </c>
      <c r="AB328">
        <v>0</v>
      </c>
      <c r="AC328">
        <v>0</v>
      </c>
      <c r="AD328">
        <v>0</v>
      </c>
      <c r="AE328">
        <v>3390</v>
      </c>
      <c r="AF328">
        <v>0</v>
      </c>
      <c r="AG328">
        <v>0</v>
      </c>
      <c r="AH328">
        <v>0</v>
      </c>
      <c r="AI328">
        <v>6.22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S328" t="s">
        <v>3</v>
      </c>
      <c r="AT328">
        <v>0.19600000000000001</v>
      </c>
      <c r="AU328" t="s">
        <v>3</v>
      </c>
      <c r="AV328">
        <v>0</v>
      </c>
      <c r="AW328">
        <v>2</v>
      </c>
      <c r="AX328">
        <v>42250859</v>
      </c>
      <c r="AY328">
        <v>1</v>
      </c>
      <c r="AZ328">
        <v>0</v>
      </c>
      <c r="BA328">
        <v>289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Y328*Source!I158</f>
        <v>0.19043360000000001</v>
      </c>
      <c r="CY328">
        <f>AA328</f>
        <v>21085.8</v>
      </c>
      <c r="CZ328">
        <f>AE328</f>
        <v>3390</v>
      </c>
      <c r="DA328">
        <f>AI328</f>
        <v>6.22</v>
      </c>
      <c r="DB328">
        <f>ROUND(ROUND(AT328*CZ328,2),6)</f>
        <v>664.44</v>
      </c>
      <c r="DC328">
        <f>ROUND(ROUND(AT328*AG328,2),6)</f>
        <v>0</v>
      </c>
    </row>
    <row r="329" spans="1:107" x14ac:dyDescent="0.2">
      <c r="A329">
        <f>ROW(Source!A158)</f>
        <v>158</v>
      </c>
      <c r="B329">
        <v>42244845</v>
      </c>
      <c r="C329">
        <v>42250841</v>
      </c>
      <c r="D329">
        <v>38957326</v>
      </c>
      <c r="E329">
        <v>1</v>
      </c>
      <c r="F329">
        <v>1</v>
      </c>
      <c r="G329">
        <v>1</v>
      </c>
      <c r="H329">
        <v>3</v>
      </c>
      <c r="I329" t="s">
        <v>67</v>
      </c>
      <c r="J329" t="s">
        <v>69</v>
      </c>
      <c r="K329" t="s">
        <v>68</v>
      </c>
      <c r="L329">
        <v>1348</v>
      </c>
      <c r="N329">
        <v>1009</v>
      </c>
      <c r="O329" t="s">
        <v>49</v>
      </c>
      <c r="P329" t="s">
        <v>49</v>
      </c>
      <c r="Q329">
        <v>1000</v>
      </c>
      <c r="W329">
        <v>0</v>
      </c>
      <c r="X329">
        <v>-1622221180</v>
      </c>
      <c r="Y329">
        <v>-0.19600000000000001</v>
      </c>
      <c r="AA329">
        <v>21085.8</v>
      </c>
      <c r="AB329">
        <v>0</v>
      </c>
      <c r="AC329">
        <v>0</v>
      </c>
      <c r="AD329">
        <v>0</v>
      </c>
      <c r="AE329">
        <v>3390</v>
      </c>
      <c r="AF329">
        <v>0</v>
      </c>
      <c r="AG329">
        <v>0</v>
      </c>
      <c r="AH329">
        <v>0</v>
      </c>
      <c r="AI329">
        <v>6.22</v>
      </c>
      <c r="AJ329">
        <v>1</v>
      </c>
      <c r="AK329">
        <v>1</v>
      </c>
      <c r="AL329">
        <v>1</v>
      </c>
      <c r="AN329">
        <v>0</v>
      </c>
      <c r="AO329">
        <v>0</v>
      </c>
      <c r="AP329">
        <v>0</v>
      </c>
      <c r="AQ329">
        <v>0</v>
      </c>
      <c r="AR329">
        <v>0</v>
      </c>
      <c r="AS329" t="s">
        <v>3</v>
      </c>
      <c r="AT329">
        <v>-0.19600000000000001</v>
      </c>
      <c r="AU329" t="s">
        <v>3</v>
      </c>
      <c r="AV329">
        <v>0</v>
      </c>
      <c r="AW329">
        <v>1</v>
      </c>
      <c r="AX329">
        <v>-1</v>
      </c>
      <c r="AY329">
        <v>0</v>
      </c>
      <c r="AZ329">
        <v>0</v>
      </c>
      <c r="BA329" t="s">
        <v>3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Y329*Source!I158</f>
        <v>-0.19043360000000001</v>
      </c>
      <c r="CY329">
        <f>AA329</f>
        <v>21085.8</v>
      </c>
      <c r="CZ329">
        <f>AE329</f>
        <v>3390</v>
      </c>
      <c r="DA329">
        <f>AI329</f>
        <v>6.22</v>
      </c>
      <c r="DB329">
        <f>ROUND(ROUND(AT329*CZ329,2),6)</f>
        <v>-664.44</v>
      </c>
      <c r="DC329">
        <f>ROUND(ROUND(AT329*AG329,2),6)</f>
        <v>0</v>
      </c>
    </row>
    <row r="330" spans="1:107" x14ac:dyDescent="0.2">
      <c r="A330">
        <f>ROW(Source!A158)</f>
        <v>158</v>
      </c>
      <c r="B330">
        <v>42244845</v>
      </c>
      <c r="C330">
        <v>42250841</v>
      </c>
      <c r="D330">
        <v>38958119</v>
      </c>
      <c r="E330">
        <v>1</v>
      </c>
      <c r="F330">
        <v>1</v>
      </c>
      <c r="G330">
        <v>1</v>
      </c>
      <c r="H330">
        <v>3</v>
      </c>
      <c r="I330" t="s">
        <v>89</v>
      </c>
      <c r="J330" t="s">
        <v>92</v>
      </c>
      <c r="K330" t="s">
        <v>90</v>
      </c>
      <c r="L330">
        <v>1327</v>
      </c>
      <c r="N330">
        <v>1005</v>
      </c>
      <c r="O330" t="s">
        <v>91</v>
      </c>
      <c r="P330" t="s">
        <v>91</v>
      </c>
      <c r="Q330">
        <v>1</v>
      </c>
      <c r="W330">
        <v>0</v>
      </c>
      <c r="X330">
        <v>1210903559</v>
      </c>
      <c r="Y330">
        <v>110</v>
      </c>
      <c r="AA330">
        <v>22.16</v>
      </c>
      <c r="AB330">
        <v>0</v>
      </c>
      <c r="AC330">
        <v>0</v>
      </c>
      <c r="AD330">
        <v>0</v>
      </c>
      <c r="AE330">
        <v>6.19</v>
      </c>
      <c r="AF330">
        <v>0</v>
      </c>
      <c r="AG330">
        <v>0</v>
      </c>
      <c r="AH330">
        <v>0</v>
      </c>
      <c r="AI330">
        <v>3.58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110</v>
      </c>
      <c r="AU330" t="s">
        <v>3</v>
      </c>
      <c r="AV330">
        <v>0</v>
      </c>
      <c r="AW330">
        <v>2</v>
      </c>
      <c r="AX330">
        <v>42250860</v>
      </c>
      <c r="AY330">
        <v>1</v>
      </c>
      <c r="AZ330">
        <v>0</v>
      </c>
      <c r="BA330">
        <v>290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Y330*Source!I158</f>
        <v>106.876</v>
      </c>
      <c r="CY330">
        <f>AA330</f>
        <v>22.16</v>
      </c>
      <c r="CZ330">
        <f>AE330</f>
        <v>6.19</v>
      </c>
      <c r="DA330">
        <f>AI330</f>
        <v>3.58</v>
      </c>
      <c r="DB330">
        <f>ROUND(ROUND(AT330*CZ330,2),6)</f>
        <v>680.9</v>
      </c>
      <c r="DC330">
        <f>ROUND(ROUND(AT330*AG330,2),6)</f>
        <v>0</v>
      </c>
    </row>
    <row r="331" spans="1:107" x14ac:dyDescent="0.2">
      <c r="A331">
        <f>ROW(Source!A158)</f>
        <v>158</v>
      </c>
      <c r="B331">
        <v>42244845</v>
      </c>
      <c r="C331">
        <v>42250841</v>
      </c>
      <c r="D331">
        <v>38958119</v>
      </c>
      <c r="E331">
        <v>1</v>
      </c>
      <c r="F331">
        <v>1</v>
      </c>
      <c r="G331">
        <v>1</v>
      </c>
      <c r="H331">
        <v>3</v>
      </c>
      <c r="I331" t="s">
        <v>89</v>
      </c>
      <c r="J331" t="s">
        <v>92</v>
      </c>
      <c r="K331" t="s">
        <v>90</v>
      </c>
      <c r="L331">
        <v>1327</v>
      </c>
      <c r="N331">
        <v>1005</v>
      </c>
      <c r="O331" t="s">
        <v>91</v>
      </c>
      <c r="P331" t="s">
        <v>91</v>
      </c>
      <c r="Q331">
        <v>1</v>
      </c>
      <c r="W331">
        <v>0</v>
      </c>
      <c r="X331">
        <v>1210903559</v>
      </c>
      <c r="Y331">
        <v>-110</v>
      </c>
      <c r="AA331">
        <v>22.16</v>
      </c>
      <c r="AB331">
        <v>0</v>
      </c>
      <c r="AC331">
        <v>0</v>
      </c>
      <c r="AD331">
        <v>0</v>
      </c>
      <c r="AE331">
        <v>6.19</v>
      </c>
      <c r="AF331">
        <v>0</v>
      </c>
      <c r="AG331">
        <v>0</v>
      </c>
      <c r="AH331">
        <v>0</v>
      </c>
      <c r="AI331">
        <v>3.58</v>
      </c>
      <c r="AJ331">
        <v>1</v>
      </c>
      <c r="AK331">
        <v>1</v>
      </c>
      <c r="AL331">
        <v>1</v>
      </c>
      <c r="AN331">
        <v>0</v>
      </c>
      <c r="AO331">
        <v>0</v>
      </c>
      <c r="AP331">
        <v>0</v>
      </c>
      <c r="AQ331">
        <v>0</v>
      </c>
      <c r="AR331">
        <v>0</v>
      </c>
      <c r="AS331" t="s">
        <v>3</v>
      </c>
      <c r="AT331">
        <v>-110</v>
      </c>
      <c r="AU331" t="s">
        <v>3</v>
      </c>
      <c r="AV331">
        <v>0</v>
      </c>
      <c r="AW331">
        <v>1</v>
      </c>
      <c r="AX331">
        <v>-1</v>
      </c>
      <c r="AY331">
        <v>0</v>
      </c>
      <c r="AZ331">
        <v>0</v>
      </c>
      <c r="BA331" t="s">
        <v>3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Y331*Source!I158</f>
        <v>-106.876</v>
      </c>
      <c r="CY331">
        <f>AA331</f>
        <v>22.16</v>
      </c>
      <c r="CZ331">
        <f>AE331</f>
        <v>6.19</v>
      </c>
      <c r="DA331">
        <f>AI331</f>
        <v>3.58</v>
      </c>
      <c r="DB331">
        <f>ROUND(ROUND(AT331*CZ331,2),6)</f>
        <v>-680.9</v>
      </c>
      <c r="DC331">
        <f>ROUND(ROUND(AT331*AG331,2),6)</f>
        <v>0</v>
      </c>
    </row>
    <row r="332" spans="1:107" x14ac:dyDescent="0.2">
      <c r="A332">
        <f>ROW(Source!A158)</f>
        <v>158</v>
      </c>
      <c r="B332">
        <v>42244845</v>
      </c>
      <c r="C332">
        <v>42250841</v>
      </c>
      <c r="D332">
        <v>38957639</v>
      </c>
      <c r="E332">
        <v>1</v>
      </c>
      <c r="F332">
        <v>1</v>
      </c>
      <c r="G332">
        <v>1</v>
      </c>
      <c r="H332">
        <v>3</v>
      </c>
      <c r="I332" t="s">
        <v>94</v>
      </c>
      <c r="J332" t="s">
        <v>96</v>
      </c>
      <c r="K332" t="s">
        <v>95</v>
      </c>
      <c r="L332">
        <v>1327</v>
      </c>
      <c r="N332">
        <v>1005</v>
      </c>
      <c r="O332" t="s">
        <v>91</v>
      </c>
      <c r="P332" t="s">
        <v>91</v>
      </c>
      <c r="Q332">
        <v>1</v>
      </c>
      <c r="W332">
        <v>0</v>
      </c>
      <c r="X332">
        <v>-1573474583</v>
      </c>
      <c r="Y332">
        <v>110</v>
      </c>
      <c r="AA332">
        <v>66.95</v>
      </c>
      <c r="AB332">
        <v>0</v>
      </c>
      <c r="AC332">
        <v>0</v>
      </c>
      <c r="AD332">
        <v>0</v>
      </c>
      <c r="AE332">
        <v>16.29</v>
      </c>
      <c r="AF332">
        <v>0</v>
      </c>
      <c r="AG332">
        <v>0</v>
      </c>
      <c r="AH332">
        <v>0</v>
      </c>
      <c r="AI332">
        <v>4.1100000000000003</v>
      </c>
      <c r="AJ332">
        <v>1</v>
      </c>
      <c r="AK332">
        <v>1</v>
      </c>
      <c r="AL332">
        <v>1</v>
      </c>
      <c r="AN332">
        <v>0</v>
      </c>
      <c r="AO332">
        <v>0</v>
      </c>
      <c r="AP332">
        <v>0</v>
      </c>
      <c r="AQ332">
        <v>0</v>
      </c>
      <c r="AR332">
        <v>0</v>
      </c>
      <c r="AS332" t="s">
        <v>3</v>
      </c>
      <c r="AT332">
        <v>110</v>
      </c>
      <c r="AU332" t="s">
        <v>3</v>
      </c>
      <c r="AV332">
        <v>0</v>
      </c>
      <c r="AW332">
        <v>1</v>
      </c>
      <c r="AX332">
        <v>-1</v>
      </c>
      <c r="AY332">
        <v>0</v>
      </c>
      <c r="AZ332">
        <v>0</v>
      </c>
      <c r="BA332" t="s">
        <v>3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Y332*Source!I158</f>
        <v>106.876</v>
      </c>
      <c r="CY332">
        <f>AA332</f>
        <v>66.95</v>
      </c>
      <c r="CZ332">
        <f>AE332</f>
        <v>16.29</v>
      </c>
      <c r="DA332">
        <f>AI332</f>
        <v>4.1100000000000003</v>
      </c>
      <c r="DB332">
        <f>ROUND(ROUND(AT332*CZ332,2),6)</f>
        <v>1791.9</v>
      </c>
      <c r="DC332">
        <f>ROUND(ROUND(AT332*AG332,2),6)</f>
        <v>0</v>
      </c>
    </row>
    <row r="333" spans="1:107" x14ac:dyDescent="0.2">
      <c r="A333">
        <f>ROW(Source!A165)</f>
        <v>165</v>
      </c>
      <c r="B333">
        <v>42244862</v>
      </c>
      <c r="C333">
        <v>42250864</v>
      </c>
      <c r="D333">
        <v>35545602</v>
      </c>
      <c r="E333">
        <v>1</v>
      </c>
      <c r="F333">
        <v>1</v>
      </c>
      <c r="G333">
        <v>1</v>
      </c>
      <c r="H333">
        <v>1</v>
      </c>
      <c r="I333" t="s">
        <v>478</v>
      </c>
      <c r="J333" t="s">
        <v>3</v>
      </c>
      <c r="K333" t="s">
        <v>479</v>
      </c>
      <c r="L333">
        <v>1369</v>
      </c>
      <c r="N333">
        <v>1013</v>
      </c>
      <c r="O333" t="s">
        <v>417</v>
      </c>
      <c r="P333" t="s">
        <v>417</v>
      </c>
      <c r="Q333">
        <v>1</v>
      </c>
      <c r="W333">
        <v>0</v>
      </c>
      <c r="X333">
        <v>922534627</v>
      </c>
      <c r="Y333">
        <v>45.436499999999995</v>
      </c>
      <c r="AA333">
        <v>0</v>
      </c>
      <c r="AB333">
        <v>0</v>
      </c>
      <c r="AC333">
        <v>0</v>
      </c>
      <c r="AD333">
        <v>208.14</v>
      </c>
      <c r="AE333">
        <v>0</v>
      </c>
      <c r="AF333">
        <v>0</v>
      </c>
      <c r="AG333">
        <v>0</v>
      </c>
      <c r="AH333">
        <v>208.14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1</v>
      </c>
      <c r="AQ333">
        <v>0</v>
      </c>
      <c r="AR333">
        <v>0</v>
      </c>
      <c r="AS333" t="s">
        <v>3</v>
      </c>
      <c r="AT333">
        <v>39.51</v>
      </c>
      <c r="AU333" t="s">
        <v>34</v>
      </c>
      <c r="AV333">
        <v>1</v>
      </c>
      <c r="AW333">
        <v>2</v>
      </c>
      <c r="AX333">
        <v>42250871</v>
      </c>
      <c r="AY333">
        <v>1</v>
      </c>
      <c r="AZ333">
        <v>0</v>
      </c>
      <c r="BA333">
        <v>291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Y333*Source!I165</f>
        <v>44.146103399999994</v>
      </c>
      <c r="CY333">
        <f>AD333</f>
        <v>208.14</v>
      </c>
      <c r="CZ333">
        <f>AH333</f>
        <v>208.14</v>
      </c>
      <c r="DA333">
        <f>AL333</f>
        <v>1</v>
      </c>
      <c r="DB333">
        <f>ROUND((ROUND(AT333*CZ333,2)*1.15),6)</f>
        <v>9457.1514999999999</v>
      </c>
      <c r="DC333">
        <f>ROUND((ROUND(AT333*AG333,2)*1.15),6)</f>
        <v>0</v>
      </c>
    </row>
    <row r="334" spans="1:107" x14ac:dyDescent="0.2">
      <c r="A334">
        <f>ROW(Source!A165)</f>
        <v>165</v>
      </c>
      <c r="B334">
        <v>42244862</v>
      </c>
      <c r="C334">
        <v>42250864</v>
      </c>
      <c r="D334">
        <v>121548</v>
      </c>
      <c r="E334">
        <v>1</v>
      </c>
      <c r="F334">
        <v>1</v>
      </c>
      <c r="G334">
        <v>1</v>
      </c>
      <c r="H334">
        <v>1</v>
      </c>
      <c r="I334" t="s">
        <v>23</v>
      </c>
      <c r="J334" t="s">
        <v>3</v>
      </c>
      <c r="K334" t="s">
        <v>420</v>
      </c>
      <c r="L334">
        <v>608254</v>
      </c>
      <c r="N334">
        <v>1013</v>
      </c>
      <c r="O334" t="s">
        <v>421</v>
      </c>
      <c r="P334" t="s">
        <v>421</v>
      </c>
      <c r="Q334">
        <v>1</v>
      </c>
      <c r="W334">
        <v>0</v>
      </c>
      <c r="X334">
        <v>-185737400</v>
      </c>
      <c r="Y334">
        <v>1.5874999999999999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1</v>
      </c>
      <c r="AQ334">
        <v>0</v>
      </c>
      <c r="AR334">
        <v>0</v>
      </c>
      <c r="AS334" t="s">
        <v>3</v>
      </c>
      <c r="AT334">
        <v>1.27</v>
      </c>
      <c r="AU334" t="s">
        <v>33</v>
      </c>
      <c r="AV334">
        <v>2</v>
      </c>
      <c r="AW334">
        <v>2</v>
      </c>
      <c r="AX334">
        <v>42250872</v>
      </c>
      <c r="AY334">
        <v>1</v>
      </c>
      <c r="AZ334">
        <v>0</v>
      </c>
      <c r="BA334">
        <v>292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Y334*Source!I165</f>
        <v>1.5424149999999999</v>
      </c>
      <c r="CY334">
        <f>AD334</f>
        <v>0</v>
      </c>
      <c r="CZ334">
        <f>AH334</f>
        <v>0</v>
      </c>
      <c r="DA334">
        <f>AL334</f>
        <v>1</v>
      </c>
      <c r="DB334">
        <f>ROUND((ROUND(AT334*CZ334,2)*1.25),6)</f>
        <v>0</v>
      </c>
      <c r="DC334">
        <f>ROUND((ROUND(AT334*AG334,2)*1.25),6)</f>
        <v>0</v>
      </c>
    </row>
    <row r="335" spans="1:107" x14ac:dyDescent="0.2">
      <c r="A335">
        <f>ROW(Source!A165)</f>
        <v>165</v>
      </c>
      <c r="B335">
        <v>42244862</v>
      </c>
      <c r="C335">
        <v>42250864</v>
      </c>
      <c r="D335">
        <v>39026610</v>
      </c>
      <c r="E335">
        <v>1</v>
      </c>
      <c r="F335">
        <v>1</v>
      </c>
      <c r="G335">
        <v>1</v>
      </c>
      <c r="H335">
        <v>2</v>
      </c>
      <c r="I335" t="s">
        <v>439</v>
      </c>
      <c r="J335" t="s">
        <v>440</v>
      </c>
      <c r="K335" t="s">
        <v>441</v>
      </c>
      <c r="L335">
        <v>1368</v>
      </c>
      <c r="N335">
        <v>1011</v>
      </c>
      <c r="O335" t="s">
        <v>425</v>
      </c>
      <c r="P335" t="s">
        <v>425</v>
      </c>
      <c r="Q335">
        <v>1</v>
      </c>
      <c r="W335">
        <v>0</v>
      </c>
      <c r="X335">
        <v>344519037</v>
      </c>
      <c r="Y335">
        <v>1.5874999999999999</v>
      </c>
      <c r="AA335">
        <v>0</v>
      </c>
      <c r="AB335">
        <v>388.56</v>
      </c>
      <c r="AC335">
        <v>368.42</v>
      </c>
      <c r="AD335">
        <v>0</v>
      </c>
      <c r="AE335">
        <v>0</v>
      </c>
      <c r="AF335">
        <v>31.26</v>
      </c>
      <c r="AG335">
        <v>13.5</v>
      </c>
      <c r="AH335">
        <v>0</v>
      </c>
      <c r="AI335">
        <v>1</v>
      </c>
      <c r="AJ335">
        <v>12.43</v>
      </c>
      <c r="AK335">
        <v>27.29</v>
      </c>
      <c r="AL335">
        <v>1</v>
      </c>
      <c r="AN335">
        <v>0</v>
      </c>
      <c r="AO335">
        <v>1</v>
      </c>
      <c r="AP335">
        <v>1</v>
      </c>
      <c r="AQ335">
        <v>0</v>
      </c>
      <c r="AR335">
        <v>0</v>
      </c>
      <c r="AS335" t="s">
        <v>3</v>
      </c>
      <c r="AT335">
        <v>1.27</v>
      </c>
      <c r="AU335" t="s">
        <v>33</v>
      </c>
      <c r="AV335">
        <v>0</v>
      </c>
      <c r="AW335">
        <v>2</v>
      </c>
      <c r="AX335">
        <v>42250873</v>
      </c>
      <c r="AY335">
        <v>1</v>
      </c>
      <c r="AZ335">
        <v>0</v>
      </c>
      <c r="BA335">
        <v>293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Y335*Source!I165</f>
        <v>1.5424149999999999</v>
      </c>
      <c r="CY335">
        <f>AB335</f>
        <v>388.56</v>
      </c>
      <c r="CZ335">
        <f>AF335</f>
        <v>31.26</v>
      </c>
      <c r="DA335">
        <f>AJ335</f>
        <v>12.43</v>
      </c>
      <c r="DB335">
        <f>ROUND((ROUND(AT335*CZ335,2)*1.25),6)</f>
        <v>49.625</v>
      </c>
      <c r="DC335">
        <f>ROUND((ROUND(AT335*AG335,2)*1.25),6)</f>
        <v>21.4375</v>
      </c>
    </row>
    <row r="336" spans="1:107" x14ac:dyDescent="0.2">
      <c r="A336">
        <f>ROW(Source!A165)</f>
        <v>165</v>
      </c>
      <c r="B336">
        <v>42244862</v>
      </c>
      <c r="C336">
        <v>42250864</v>
      </c>
      <c r="D336">
        <v>39027219</v>
      </c>
      <c r="E336">
        <v>1</v>
      </c>
      <c r="F336">
        <v>1</v>
      </c>
      <c r="G336">
        <v>1</v>
      </c>
      <c r="H336">
        <v>2</v>
      </c>
      <c r="I336" t="s">
        <v>480</v>
      </c>
      <c r="J336" t="s">
        <v>481</v>
      </c>
      <c r="K336" t="s">
        <v>482</v>
      </c>
      <c r="L336">
        <v>1368</v>
      </c>
      <c r="N336">
        <v>1011</v>
      </c>
      <c r="O336" t="s">
        <v>425</v>
      </c>
      <c r="P336" t="s">
        <v>425</v>
      </c>
      <c r="Q336">
        <v>1</v>
      </c>
      <c r="W336">
        <v>0</v>
      </c>
      <c r="X336">
        <v>-944612788</v>
      </c>
      <c r="Y336">
        <v>11.3375</v>
      </c>
      <c r="AA336">
        <v>0</v>
      </c>
      <c r="AB336">
        <v>4.0199999999999996</v>
      </c>
      <c r="AC336">
        <v>0</v>
      </c>
      <c r="AD336">
        <v>0</v>
      </c>
      <c r="AE336">
        <v>0</v>
      </c>
      <c r="AF336">
        <v>0.5</v>
      </c>
      <c r="AG336">
        <v>0</v>
      </c>
      <c r="AH336">
        <v>0</v>
      </c>
      <c r="AI336">
        <v>1</v>
      </c>
      <c r="AJ336">
        <v>8.0399999999999991</v>
      </c>
      <c r="AK336">
        <v>27.29</v>
      </c>
      <c r="AL336">
        <v>1</v>
      </c>
      <c r="AN336">
        <v>0</v>
      </c>
      <c r="AO336">
        <v>1</v>
      </c>
      <c r="AP336">
        <v>1</v>
      </c>
      <c r="AQ336">
        <v>0</v>
      </c>
      <c r="AR336">
        <v>0</v>
      </c>
      <c r="AS336" t="s">
        <v>3</v>
      </c>
      <c r="AT336">
        <v>9.07</v>
      </c>
      <c r="AU336" t="s">
        <v>33</v>
      </c>
      <c r="AV336">
        <v>0</v>
      </c>
      <c r="AW336">
        <v>2</v>
      </c>
      <c r="AX336">
        <v>42250874</v>
      </c>
      <c r="AY336">
        <v>1</v>
      </c>
      <c r="AZ336">
        <v>0</v>
      </c>
      <c r="BA336">
        <v>294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Y336*Source!I165</f>
        <v>11.015515000000001</v>
      </c>
      <c r="CY336">
        <f>AB336</f>
        <v>4.0199999999999996</v>
      </c>
      <c r="CZ336">
        <f>AF336</f>
        <v>0.5</v>
      </c>
      <c r="DA336">
        <f>AJ336</f>
        <v>8.0399999999999991</v>
      </c>
      <c r="DB336">
        <f>ROUND((ROUND(AT336*CZ336,2)*1.25),6)</f>
        <v>5.6749999999999998</v>
      </c>
      <c r="DC336">
        <f>ROUND((ROUND(AT336*AG336,2)*1.25),6)</f>
        <v>0</v>
      </c>
    </row>
    <row r="337" spans="1:107" x14ac:dyDescent="0.2">
      <c r="A337">
        <f>ROW(Source!A165)</f>
        <v>165</v>
      </c>
      <c r="B337">
        <v>42244862</v>
      </c>
      <c r="C337">
        <v>42250864</v>
      </c>
      <c r="D337">
        <v>38996543</v>
      </c>
      <c r="E337">
        <v>1</v>
      </c>
      <c r="F337">
        <v>1</v>
      </c>
      <c r="G337">
        <v>1</v>
      </c>
      <c r="H337">
        <v>3</v>
      </c>
      <c r="I337" t="s">
        <v>483</v>
      </c>
      <c r="J337" t="s">
        <v>484</v>
      </c>
      <c r="K337" t="s">
        <v>485</v>
      </c>
      <c r="L337">
        <v>1339</v>
      </c>
      <c r="N337">
        <v>1007</v>
      </c>
      <c r="O337" t="s">
        <v>209</v>
      </c>
      <c r="P337" t="s">
        <v>209</v>
      </c>
      <c r="Q337">
        <v>1</v>
      </c>
      <c r="W337">
        <v>0</v>
      </c>
      <c r="X337">
        <v>1901479482</v>
      </c>
      <c r="Y337">
        <v>2.04</v>
      </c>
      <c r="AA337">
        <v>3624.26</v>
      </c>
      <c r="AB337">
        <v>0</v>
      </c>
      <c r="AC337">
        <v>0</v>
      </c>
      <c r="AD337">
        <v>0</v>
      </c>
      <c r="AE337">
        <v>548.29999999999995</v>
      </c>
      <c r="AF337">
        <v>0</v>
      </c>
      <c r="AG337">
        <v>0</v>
      </c>
      <c r="AH337">
        <v>0</v>
      </c>
      <c r="AI337">
        <v>6.61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3</v>
      </c>
      <c r="AT337">
        <v>2.04</v>
      </c>
      <c r="AU337" t="s">
        <v>3</v>
      </c>
      <c r="AV337">
        <v>0</v>
      </c>
      <c r="AW337">
        <v>2</v>
      </c>
      <c r="AX337">
        <v>42250875</v>
      </c>
      <c r="AY337">
        <v>1</v>
      </c>
      <c r="AZ337">
        <v>0</v>
      </c>
      <c r="BA337">
        <v>295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Y337*Source!I165</f>
        <v>1.982064</v>
      </c>
      <c r="CY337">
        <f>AA337</f>
        <v>3624.26</v>
      </c>
      <c r="CZ337">
        <f>AE337</f>
        <v>548.29999999999995</v>
      </c>
      <c r="DA337">
        <f>AI337</f>
        <v>6.61</v>
      </c>
      <c r="DB337">
        <f>ROUND(ROUND(AT337*CZ337,2),6)</f>
        <v>1118.53</v>
      </c>
      <c r="DC337">
        <f>ROUND(ROUND(AT337*AG337,2),6)</f>
        <v>0</v>
      </c>
    </row>
    <row r="338" spans="1:107" x14ac:dyDescent="0.2">
      <c r="A338">
        <f>ROW(Source!A165)</f>
        <v>165</v>
      </c>
      <c r="B338">
        <v>42244862</v>
      </c>
      <c r="C338">
        <v>42250864</v>
      </c>
      <c r="D338">
        <v>39001585</v>
      </c>
      <c r="E338">
        <v>1</v>
      </c>
      <c r="F338">
        <v>1</v>
      </c>
      <c r="G338">
        <v>1</v>
      </c>
      <c r="H338">
        <v>3</v>
      </c>
      <c r="I338" t="s">
        <v>445</v>
      </c>
      <c r="J338" t="s">
        <v>446</v>
      </c>
      <c r="K338" t="s">
        <v>447</v>
      </c>
      <c r="L338">
        <v>1339</v>
      </c>
      <c r="N338">
        <v>1007</v>
      </c>
      <c r="O338" t="s">
        <v>209</v>
      </c>
      <c r="P338" t="s">
        <v>209</v>
      </c>
      <c r="Q338">
        <v>1</v>
      </c>
      <c r="W338">
        <v>0</v>
      </c>
      <c r="X338">
        <v>619799737</v>
      </c>
      <c r="Y338">
        <v>3.5</v>
      </c>
      <c r="AA338">
        <v>19.420000000000002</v>
      </c>
      <c r="AB338">
        <v>0</v>
      </c>
      <c r="AC338">
        <v>0</v>
      </c>
      <c r="AD338">
        <v>0</v>
      </c>
      <c r="AE338">
        <v>2.44</v>
      </c>
      <c r="AF338">
        <v>0</v>
      </c>
      <c r="AG338">
        <v>0</v>
      </c>
      <c r="AH338">
        <v>0</v>
      </c>
      <c r="AI338">
        <v>7.96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3</v>
      </c>
      <c r="AT338">
        <v>3.5</v>
      </c>
      <c r="AU338" t="s">
        <v>3</v>
      </c>
      <c r="AV338">
        <v>0</v>
      </c>
      <c r="AW338">
        <v>2</v>
      </c>
      <c r="AX338">
        <v>42250876</v>
      </c>
      <c r="AY338">
        <v>1</v>
      </c>
      <c r="AZ338">
        <v>0</v>
      </c>
      <c r="BA338">
        <v>296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Y338*Source!I165</f>
        <v>3.4005999999999998</v>
      </c>
      <c r="CY338">
        <f>AA338</f>
        <v>19.420000000000002</v>
      </c>
      <c r="CZ338">
        <f>AE338</f>
        <v>2.44</v>
      </c>
      <c r="DA338">
        <f>AI338</f>
        <v>7.96</v>
      </c>
      <c r="DB338">
        <f>ROUND(ROUND(AT338*CZ338,2),6)</f>
        <v>8.5399999999999991</v>
      </c>
      <c r="DC338">
        <f>ROUND(ROUND(AT338*AG338,2),6)</f>
        <v>0</v>
      </c>
    </row>
    <row r="339" spans="1:107" x14ac:dyDescent="0.2">
      <c r="A339">
        <f>ROW(Source!A166)</f>
        <v>166</v>
      </c>
      <c r="B339">
        <v>42244845</v>
      </c>
      <c r="C339">
        <v>42250864</v>
      </c>
      <c r="D339">
        <v>35545602</v>
      </c>
      <c r="E339">
        <v>1</v>
      </c>
      <c r="F339">
        <v>1</v>
      </c>
      <c r="G339">
        <v>1</v>
      </c>
      <c r="H339">
        <v>1</v>
      </c>
      <c r="I339" t="s">
        <v>478</v>
      </c>
      <c r="J339" t="s">
        <v>3</v>
      </c>
      <c r="K339" t="s">
        <v>479</v>
      </c>
      <c r="L339">
        <v>1369</v>
      </c>
      <c r="N339">
        <v>1013</v>
      </c>
      <c r="O339" t="s">
        <v>417</v>
      </c>
      <c r="P339" t="s">
        <v>417</v>
      </c>
      <c r="Q339">
        <v>1</v>
      </c>
      <c r="W339">
        <v>0</v>
      </c>
      <c r="X339">
        <v>922534627</v>
      </c>
      <c r="Y339">
        <v>45.436499999999995</v>
      </c>
      <c r="AA339">
        <v>0</v>
      </c>
      <c r="AB339">
        <v>0</v>
      </c>
      <c r="AC339">
        <v>0</v>
      </c>
      <c r="AD339">
        <v>238.6</v>
      </c>
      <c r="AE339">
        <v>0</v>
      </c>
      <c r="AF339">
        <v>0</v>
      </c>
      <c r="AG339">
        <v>0</v>
      </c>
      <c r="AH339">
        <v>238.6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1</v>
      </c>
      <c r="AQ339">
        <v>0</v>
      </c>
      <c r="AR339">
        <v>0</v>
      </c>
      <c r="AS339" t="s">
        <v>3</v>
      </c>
      <c r="AT339">
        <v>39.51</v>
      </c>
      <c r="AU339" t="s">
        <v>34</v>
      </c>
      <c r="AV339">
        <v>1</v>
      </c>
      <c r="AW339">
        <v>2</v>
      </c>
      <c r="AX339">
        <v>42250871</v>
      </c>
      <c r="AY339">
        <v>1</v>
      </c>
      <c r="AZ339">
        <v>0</v>
      </c>
      <c r="BA339">
        <v>297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Y339*Source!I166</f>
        <v>44.146103399999994</v>
      </c>
      <c r="CY339">
        <f>AD339</f>
        <v>238.6</v>
      </c>
      <c r="CZ339">
        <f>AH339</f>
        <v>238.6</v>
      </c>
      <c r="DA339">
        <f>AL339</f>
        <v>1</v>
      </c>
      <c r="DB339">
        <f>ROUND((ROUND(AT339*CZ339,2)*1.15),6)</f>
        <v>10841.1535</v>
      </c>
      <c r="DC339">
        <f>ROUND((ROUND(AT339*AG339,2)*1.15),6)</f>
        <v>0</v>
      </c>
    </row>
    <row r="340" spans="1:107" x14ac:dyDescent="0.2">
      <c r="A340">
        <f>ROW(Source!A166)</f>
        <v>166</v>
      </c>
      <c r="B340">
        <v>42244845</v>
      </c>
      <c r="C340">
        <v>42250864</v>
      </c>
      <c r="D340">
        <v>121548</v>
      </c>
      <c r="E340">
        <v>1</v>
      </c>
      <c r="F340">
        <v>1</v>
      </c>
      <c r="G340">
        <v>1</v>
      </c>
      <c r="H340">
        <v>1</v>
      </c>
      <c r="I340" t="s">
        <v>23</v>
      </c>
      <c r="J340" t="s">
        <v>3</v>
      </c>
      <c r="K340" t="s">
        <v>420</v>
      </c>
      <c r="L340">
        <v>608254</v>
      </c>
      <c r="N340">
        <v>1013</v>
      </c>
      <c r="O340" t="s">
        <v>421</v>
      </c>
      <c r="P340" t="s">
        <v>421</v>
      </c>
      <c r="Q340">
        <v>1</v>
      </c>
      <c r="W340">
        <v>0</v>
      </c>
      <c r="X340">
        <v>-185737400</v>
      </c>
      <c r="Y340">
        <v>1.5874999999999999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1</v>
      </c>
      <c r="AQ340">
        <v>0</v>
      </c>
      <c r="AR340">
        <v>0</v>
      </c>
      <c r="AS340" t="s">
        <v>3</v>
      </c>
      <c r="AT340">
        <v>1.27</v>
      </c>
      <c r="AU340" t="s">
        <v>33</v>
      </c>
      <c r="AV340">
        <v>2</v>
      </c>
      <c r="AW340">
        <v>2</v>
      </c>
      <c r="AX340">
        <v>42250872</v>
      </c>
      <c r="AY340">
        <v>1</v>
      </c>
      <c r="AZ340">
        <v>0</v>
      </c>
      <c r="BA340">
        <v>298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Y340*Source!I166</f>
        <v>1.5424149999999999</v>
      </c>
      <c r="CY340">
        <f>AD340</f>
        <v>0</v>
      </c>
      <c r="CZ340">
        <f>AH340</f>
        <v>0</v>
      </c>
      <c r="DA340">
        <f>AL340</f>
        <v>1</v>
      </c>
      <c r="DB340">
        <f>ROUND((ROUND(AT340*CZ340,2)*1.25),6)</f>
        <v>0</v>
      </c>
      <c r="DC340">
        <f>ROUND((ROUND(AT340*AG340,2)*1.25),6)</f>
        <v>0</v>
      </c>
    </row>
    <row r="341" spans="1:107" x14ac:dyDescent="0.2">
      <c r="A341">
        <f>ROW(Source!A166)</f>
        <v>166</v>
      </c>
      <c r="B341">
        <v>42244845</v>
      </c>
      <c r="C341">
        <v>42250864</v>
      </c>
      <c r="D341">
        <v>39026610</v>
      </c>
      <c r="E341">
        <v>1</v>
      </c>
      <c r="F341">
        <v>1</v>
      </c>
      <c r="G341">
        <v>1</v>
      </c>
      <c r="H341">
        <v>2</v>
      </c>
      <c r="I341" t="s">
        <v>439</v>
      </c>
      <c r="J341" t="s">
        <v>440</v>
      </c>
      <c r="K341" t="s">
        <v>441</v>
      </c>
      <c r="L341">
        <v>1368</v>
      </c>
      <c r="N341">
        <v>1011</v>
      </c>
      <c r="O341" t="s">
        <v>425</v>
      </c>
      <c r="P341" t="s">
        <v>425</v>
      </c>
      <c r="Q341">
        <v>1</v>
      </c>
      <c r="W341">
        <v>0</v>
      </c>
      <c r="X341">
        <v>344519037</v>
      </c>
      <c r="Y341">
        <v>1.5874999999999999</v>
      </c>
      <c r="AA341">
        <v>0</v>
      </c>
      <c r="AB341">
        <v>424.51</v>
      </c>
      <c r="AC341">
        <v>405.68</v>
      </c>
      <c r="AD341">
        <v>0</v>
      </c>
      <c r="AE341">
        <v>0</v>
      </c>
      <c r="AF341">
        <v>31.26</v>
      </c>
      <c r="AG341">
        <v>13.5</v>
      </c>
      <c r="AH341">
        <v>0</v>
      </c>
      <c r="AI341">
        <v>1</v>
      </c>
      <c r="AJ341">
        <v>13.58</v>
      </c>
      <c r="AK341">
        <v>30.05</v>
      </c>
      <c r="AL341">
        <v>1</v>
      </c>
      <c r="AN341">
        <v>0</v>
      </c>
      <c r="AO341">
        <v>1</v>
      </c>
      <c r="AP341">
        <v>1</v>
      </c>
      <c r="AQ341">
        <v>0</v>
      </c>
      <c r="AR341">
        <v>0</v>
      </c>
      <c r="AS341" t="s">
        <v>3</v>
      </c>
      <c r="AT341">
        <v>1.27</v>
      </c>
      <c r="AU341" t="s">
        <v>33</v>
      </c>
      <c r="AV341">
        <v>0</v>
      </c>
      <c r="AW341">
        <v>2</v>
      </c>
      <c r="AX341">
        <v>42250873</v>
      </c>
      <c r="AY341">
        <v>1</v>
      </c>
      <c r="AZ341">
        <v>0</v>
      </c>
      <c r="BA341">
        <v>299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Y341*Source!I166</f>
        <v>1.5424149999999999</v>
      </c>
      <c r="CY341">
        <f>AB341</f>
        <v>424.51</v>
      </c>
      <c r="CZ341">
        <f>AF341</f>
        <v>31.26</v>
      </c>
      <c r="DA341">
        <f>AJ341</f>
        <v>13.58</v>
      </c>
      <c r="DB341">
        <f>ROUND((ROUND(AT341*CZ341,2)*1.25),6)</f>
        <v>49.625</v>
      </c>
      <c r="DC341">
        <f>ROUND((ROUND(AT341*AG341,2)*1.25),6)</f>
        <v>21.4375</v>
      </c>
    </row>
    <row r="342" spans="1:107" x14ac:dyDescent="0.2">
      <c r="A342">
        <f>ROW(Source!A166)</f>
        <v>166</v>
      </c>
      <c r="B342">
        <v>42244845</v>
      </c>
      <c r="C342">
        <v>42250864</v>
      </c>
      <c r="D342">
        <v>39027219</v>
      </c>
      <c r="E342">
        <v>1</v>
      </c>
      <c r="F342">
        <v>1</v>
      </c>
      <c r="G342">
        <v>1</v>
      </c>
      <c r="H342">
        <v>2</v>
      </c>
      <c r="I342" t="s">
        <v>480</v>
      </c>
      <c r="J342" t="s">
        <v>481</v>
      </c>
      <c r="K342" t="s">
        <v>482</v>
      </c>
      <c r="L342">
        <v>1368</v>
      </c>
      <c r="N342">
        <v>1011</v>
      </c>
      <c r="O342" t="s">
        <v>425</v>
      </c>
      <c r="P342" t="s">
        <v>425</v>
      </c>
      <c r="Q342">
        <v>1</v>
      </c>
      <c r="W342">
        <v>0</v>
      </c>
      <c r="X342">
        <v>-944612788</v>
      </c>
      <c r="Y342">
        <v>11.3375</v>
      </c>
      <c r="AA342">
        <v>0</v>
      </c>
      <c r="AB342">
        <v>4.07</v>
      </c>
      <c r="AC342">
        <v>0</v>
      </c>
      <c r="AD342">
        <v>0</v>
      </c>
      <c r="AE342">
        <v>0</v>
      </c>
      <c r="AF342">
        <v>0.5</v>
      </c>
      <c r="AG342">
        <v>0</v>
      </c>
      <c r="AH342">
        <v>0</v>
      </c>
      <c r="AI342">
        <v>1</v>
      </c>
      <c r="AJ342">
        <v>8.14</v>
      </c>
      <c r="AK342">
        <v>30.05</v>
      </c>
      <c r="AL342">
        <v>1</v>
      </c>
      <c r="AN342">
        <v>0</v>
      </c>
      <c r="AO342">
        <v>1</v>
      </c>
      <c r="AP342">
        <v>1</v>
      </c>
      <c r="AQ342">
        <v>0</v>
      </c>
      <c r="AR342">
        <v>0</v>
      </c>
      <c r="AS342" t="s">
        <v>3</v>
      </c>
      <c r="AT342">
        <v>9.07</v>
      </c>
      <c r="AU342" t="s">
        <v>33</v>
      </c>
      <c r="AV342">
        <v>0</v>
      </c>
      <c r="AW342">
        <v>2</v>
      </c>
      <c r="AX342">
        <v>42250874</v>
      </c>
      <c r="AY342">
        <v>1</v>
      </c>
      <c r="AZ342">
        <v>0</v>
      </c>
      <c r="BA342">
        <v>300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Y342*Source!I166</f>
        <v>11.015515000000001</v>
      </c>
      <c r="CY342">
        <f>AB342</f>
        <v>4.07</v>
      </c>
      <c r="CZ342">
        <f>AF342</f>
        <v>0.5</v>
      </c>
      <c r="DA342">
        <f>AJ342</f>
        <v>8.14</v>
      </c>
      <c r="DB342">
        <f>ROUND((ROUND(AT342*CZ342,2)*1.25),6)</f>
        <v>5.6749999999999998</v>
      </c>
      <c r="DC342">
        <f>ROUND((ROUND(AT342*AG342,2)*1.25),6)</f>
        <v>0</v>
      </c>
    </row>
    <row r="343" spans="1:107" x14ac:dyDescent="0.2">
      <c r="A343">
        <f>ROW(Source!A166)</f>
        <v>166</v>
      </c>
      <c r="B343">
        <v>42244845</v>
      </c>
      <c r="C343">
        <v>42250864</v>
      </c>
      <c r="D343">
        <v>38996543</v>
      </c>
      <c r="E343">
        <v>1</v>
      </c>
      <c r="F343">
        <v>1</v>
      </c>
      <c r="G343">
        <v>1</v>
      </c>
      <c r="H343">
        <v>3</v>
      </c>
      <c r="I343" t="s">
        <v>483</v>
      </c>
      <c r="J343" t="s">
        <v>484</v>
      </c>
      <c r="K343" t="s">
        <v>485</v>
      </c>
      <c r="L343">
        <v>1339</v>
      </c>
      <c r="N343">
        <v>1007</v>
      </c>
      <c r="O343" t="s">
        <v>209</v>
      </c>
      <c r="P343" t="s">
        <v>209</v>
      </c>
      <c r="Q343">
        <v>1</v>
      </c>
      <c r="W343">
        <v>0</v>
      </c>
      <c r="X343">
        <v>1901479482</v>
      </c>
      <c r="Y343">
        <v>2.04</v>
      </c>
      <c r="AA343">
        <v>3443.32</v>
      </c>
      <c r="AB343">
        <v>0</v>
      </c>
      <c r="AC343">
        <v>0</v>
      </c>
      <c r="AD343">
        <v>0</v>
      </c>
      <c r="AE343">
        <v>548.29999999999995</v>
      </c>
      <c r="AF343">
        <v>0</v>
      </c>
      <c r="AG343">
        <v>0</v>
      </c>
      <c r="AH343">
        <v>0</v>
      </c>
      <c r="AI343">
        <v>6.28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2.04</v>
      </c>
      <c r="AU343" t="s">
        <v>3</v>
      </c>
      <c r="AV343">
        <v>0</v>
      </c>
      <c r="AW343">
        <v>2</v>
      </c>
      <c r="AX343">
        <v>42250875</v>
      </c>
      <c r="AY343">
        <v>1</v>
      </c>
      <c r="AZ343">
        <v>0</v>
      </c>
      <c r="BA343">
        <v>301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Y343*Source!I166</f>
        <v>1.982064</v>
      </c>
      <c r="CY343">
        <f>AA343</f>
        <v>3443.32</v>
      </c>
      <c r="CZ343">
        <f>AE343</f>
        <v>548.29999999999995</v>
      </c>
      <c r="DA343">
        <f>AI343</f>
        <v>6.28</v>
      </c>
      <c r="DB343">
        <f>ROUND(ROUND(AT343*CZ343,2),6)</f>
        <v>1118.53</v>
      </c>
      <c r="DC343">
        <f>ROUND(ROUND(AT343*AG343,2),6)</f>
        <v>0</v>
      </c>
    </row>
    <row r="344" spans="1:107" x14ac:dyDescent="0.2">
      <c r="A344">
        <f>ROW(Source!A166)</f>
        <v>166</v>
      </c>
      <c r="B344">
        <v>42244845</v>
      </c>
      <c r="C344">
        <v>42250864</v>
      </c>
      <c r="D344">
        <v>39001585</v>
      </c>
      <c r="E344">
        <v>1</v>
      </c>
      <c r="F344">
        <v>1</v>
      </c>
      <c r="G344">
        <v>1</v>
      </c>
      <c r="H344">
        <v>3</v>
      </c>
      <c r="I344" t="s">
        <v>445</v>
      </c>
      <c r="J344" t="s">
        <v>446</v>
      </c>
      <c r="K344" t="s">
        <v>447</v>
      </c>
      <c r="L344">
        <v>1339</v>
      </c>
      <c r="N344">
        <v>1007</v>
      </c>
      <c r="O344" t="s">
        <v>209</v>
      </c>
      <c r="P344" t="s">
        <v>209</v>
      </c>
      <c r="Q344">
        <v>1</v>
      </c>
      <c r="W344">
        <v>0</v>
      </c>
      <c r="X344">
        <v>619799737</v>
      </c>
      <c r="Y344">
        <v>3.5</v>
      </c>
      <c r="AA344">
        <v>21.28</v>
      </c>
      <c r="AB344">
        <v>0</v>
      </c>
      <c r="AC344">
        <v>0</v>
      </c>
      <c r="AD344">
        <v>0</v>
      </c>
      <c r="AE344">
        <v>2.44</v>
      </c>
      <c r="AF344">
        <v>0</v>
      </c>
      <c r="AG344">
        <v>0</v>
      </c>
      <c r="AH344">
        <v>0</v>
      </c>
      <c r="AI344">
        <v>8.7200000000000006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3.5</v>
      </c>
      <c r="AU344" t="s">
        <v>3</v>
      </c>
      <c r="AV344">
        <v>0</v>
      </c>
      <c r="AW344">
        <v>2</v>
      </c>
      <c r="AX344">
        <v>42250876</v>
      </c>
      <c r="AY344">
        <v>1</v>
      </c>
      <c r="AZ344">
        <v>0</v>
      </c>
      <c r="BA344">
        <v>302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Y344*Source!I166</f>
        <v>3.4005999999999998</v>
      </c>
      <c r="CY344">
        <f>AA344</f>
        <v>21.28</v>
      </c>
      <c r="CZ344">
        <f>AE344</f>
        <v>2.44</v>
      </c>
      <c r="DA344">
        <f>AI344</f>
        <v>8.7200000000000006</v>
      </c>
      <c r="DB344">
        <f>ROUND(ROUND(AT344*CZ344,2),6)</f>
        <v>8.5399999999999991</v>
      </c>
      <c r="DC344">
        <f>ROUND(ROUND(AT344*AG344,2),6)</f>
        <v>0</v>
      </c>
    </row>
    <row r="345" spans="1:107" x14ac:dyDescent="0.2">
      <c r="A345">
        <f>ROW(Source!A167)</f>
        <v>167</v>
      </c>
      <c r="B345">
        <v>42244862</v>
      </c>
      <c r="C345">
        <v>42250877</v>
      </c>
      <c r="D345">
        <v>35545602</v>
      </c>
      <c r="E345">
        <v>1</v>
      </c>
      <c r="F345">
        <v>1</v>
      </c>
      <c r="G345">
        <v>1</v>
      </c>
      <c r="H345">
        <v>1</v>
      </c>
      <c r="I345" t="s">
        <v>478</v>
      </c>
      <c r="J345" t="s">
        <v>3</v>
      </c>
      <c r="K345" t="s">
        <v>479</v>
      </c>
      <c r="L345">
        <v>1369</v>
      </c>
      <c r="N345">
        <v>1013</v>
      </c>
      <c r="O345" t="s">
        <v>417</v>
      </c>
      <c r="P345" t="s">
        <v>417</v>
      </c>
      <c r="Q345">
        <v>1</v>
      </c>
      <c r="W345">
        <v>0</v>
      </c>
      <c r="X345">
        <v>922534627</v>
      </c>
      <c r="Y345">
        <v>3.4499999999999997</v>
      </c>
      <c r="AA345">
        <v>0</v>
      </c>
      <c r="AB345">
        <v>0</v>
      </c>
      <c r="AC345">
        <v>0</v>
      </c>
      <c r="AD345">
        <v>208.14</v>
      </c>
      <c r="AE345">
        <v>0</v>
      </c>
      <c r="AF345">
        <v>0</v>
      </c>
      <c r="AG345">
        <v>0</v>
      </c>
      <c r="AH345">
        <v>208.14</v>
      </c>
      <c r="AI345">
        <v>1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1</v>
      </c>
      <c r="AQ345">
        <v>0</v>
      </c>
      <c r="AR345">
        <v>0</v>
      </c>
      <c r="AS345" t="s">
        <v>3</v>
      </c>
      <c r="AT345">
        <v>0.5</v>
      </c>
      <c r="AU345" t="s">
        <v>270</v>
      </c>
      <c r="AV345">
        <v>1</v>
      </c>
      <c r="AW345">
        <v>2</v>
      </c>
      <c r="AX345">
        <v>42250883</v>
      </c>
      <c r="AY345">
        <v>1</v>
      </c>
      <c r="AZ345">
        <v>0</v>
      </c>
      <c r="BA345">
        <v>303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Y345*Source!I167</f>
        <v>3.35202</v>
      </c>
      <c r="CY345">
        <f>AD345</f>
        <v>208.14</v>
      </c>
      <c r="CZ345">
        <f>AH345</f>
        <v>208.14</v>
      </c>
      <c r="DA345">
        <f>AL345</f>
        <v>1</v>
      </c>
      <c r="DB345">
        <f>ROUND((ROUND(AT345*CZ345,2)*1.15*6),6)</f>
        <v>718.08299999999997</v>
      </c>
      <c r="DC345">
        <f>ROUND((ROUND(AT345*AG345,2)*1.15*6),6)</f>
        <v>0</v>
      </c>
    </row>
    <row r="346" spans="1:107" x14ac:dyDescent="0.2">
      <c r="A346">
        <f>ROW(Source!A167)</f>
        <v>167</v>
      </c>
      <c r="B346">
        <v>42244862</v>
      </c>
      <c r="C346">
        <v>42250877</v>
      </c>
      <c r="D346">
        <v>121548</v>
      </c>
      <c r="E346">
        <v>1</v>
      </c>
      <c r="F346">
        <v>1</v>
      </c>
      <c r="G346">
        <v>1</v>
      </c>
      <c r="H346">
        <v>1</v>
      </c>
      <c r="I346" t="s">
        <v>23</v>
      </c>
      <c r="J346" t="s">
        <v>3</v>
      </c>
      <c r="K346" t="s">
        <v>420</v>
      </c>
      <c r="L346">
        <v>608254</v>
      </c>
      <c r="N346">
        <v>1013</v>
      </c>
      <c r="O346" t="s">
        <v>421</v>
      </c>
      <c r="P346" t="s">
        <v>421</v>
      </c>
      <c r="Q346">
        <v>1</v>
      </c>
      <c r="W346">
        <v>0</v>
      </c>
      <c r="X346">
        <v>-185737400</v>
      </c>
      <c r="Y346">
        <v>1.5750000000000002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1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1</v>
      </c>
      <c r="AQ346">
        <v>0</v>
      </c>
      <c r="AR346">
        <v>0</v>
      </c>
      <c r="AS346" t="s">
        <v>3</v>
      </c>
      <c r="AT346">
        <v>0.21</v>
      </c>
      <c r="AU346" t="s">
        <v>269</v>
      </c>
      <c r="AV346">
        <v>2</v>
      </c>
      <c r="AW346">
        <v>2</v>
      </c>
      <c r="AX346">
        <v>42250884</v>
      </c>
      <c r="AY346">
        <v>1</v>
      </c>
      <c r="AZ346">
        <v>0</v>
      </c>
      <c r="BA346">
        <v>304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Y346*Source!I167</f>
        <v>1.5302700000000002</v>
      </c>
      <c r="CY346">
        <f>AD346</f>
        <v>0</v>
      </c>
      <c r="CZ346">
        <f>AH346</f>
        <v>0</v>
      </c>
      <c r="DA346">
        <f>AL346</f>
        <v>1</v>
      </c>
      <c r="DB346">
        <f>ROUND((ROUND(AT346*CZ346,2)*1.25*6),6)</f>
        <v>0</v>
      </c>
      <c r="DC346">
        <f>ROUND((ROUND(AT346*AG346,2)*1.25*6),6)</f>
        <v>0</v>
      </c>
    </row>
    <row r="347" spans="1:107" x14ac:dyDescent="0.2">
      <c r="A347">
        <f>ROW(Source!A167)</f>
        <v>167</v>
      </c>
      <c r="B347">
        <v>42244862</v>
      </c>
      <c r="C347">
        <v>42250877</v>
      </c>
      <c r="D347">
        <v>39026610</v>
      </c>
      <c r="E347">
        <v>1</v>
      </c>
      <c r="F347">
        <v>1</v>
      </c>
      <c r="G347">
        <v>1</v>
      </c>
      <c r="H347">
        <v>2</v>
      </c>
      <c r="I347" t="s">
        <v>439</v>
      </c>
      <c r="J347" t="s">
        <v>440</v>
      </c>
      <c r="K347" t="s">
        <v>441</v>
      </c>
      <c r="L347">
        <v>1368</v>
      </c>
      <c r="N347">
        <v>1011</v>
      </c>
      <c r="O347" t="s">
        <v>425</v>
      </c>
      <c r="P347" t="s">
        <v>425</v>
      </c>
      <c r="Q347">
        <v>1</v>
      </c>
      <c r="W347">
        <v>0</v>
      </c>
      <c r="X347">
        <v>344519037</v>
      </c>
      <c r="Y347">
        <v>1.5750000000000002</v>
      </c>
      <c r="AA347">
        <v>0</v>
      </c>
      <c r="AB347">
        <v>388.56</v>
      </c>
      <c r="AC347">
        <v>368.42</v>
      </c>
      <c r="AD347">
        <v>0</v>
      </c>
      <c r="AE347">
        <v>0</v>
      </c>
      <c r="AF347">
        <v>31.26</v>
      </c>
      <c r="AG347">
        <v>13.5</v>
      </c>
      <c r="AH347">
        <v>0</v>
      </c>
      <c r="AI347">
        <v>1</v>
      </c>
      <c r="AJ347">
        <v>12.43</v>
      </c>
      <c r="AK347">
        <v>27.29</v>
      </c>
      <c r="AL347">
        <v>1</v>
      </c>
      <c r="AN347">
        <v>0</v>
      </c>
      <c r="AO347">
        <v>1</v>
      </c>
      <c r="AP347">
        <v>1</v>
      </c>
      <c r="AQ347">
        <v>0</v>
      </c>
      <c r="AR347">
        <v>0</v>
      </c>
      <c r="AS347" t="s">
        <v>3</v>
      </c>
      <c r="AT347">
        <v>0.21</v>
      </c>
      <c r="AU347" t="s">
        <v>269</v>
      </c>
      <c r="AV347">
        <v>0</v>
      </c>
      <c r="AW347">
        <v>2</v>
      </c>
      <c r="AX347">
        <v>42250885</v>
      </c>
      <c r="AY347">
        <v>1</v>
      </c>
      <c r="AZ347">
        <v>0</v>
      </c>
      <c r="BA347">
        <v>305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Y347*Source!I167</f>
        <v>1.5302700000000002</v>
      </c>
      <c r="CY347">
        <f>AB347</f>
        <v>388.56</v>
      </c>
      <c r="CZ347">
        <f>AF347</f>
        <v>31.26</v>
      </c>
      <c r="DA347">
        <f>AJ347</f>
        <v>12.43</v>
      </c>
      <c r="DB347">
        <f>ROUND((ROUND(AT347*CZ347,2)*1.25*6),6)</f>
        <v>49.2</v>
      </c>
      <c r="DC347">
        <f>ROUND((ROUND(AT347*AG347,2)*1.25*6),6)</f>
        <v>21.3</v>
      </c>
    </row>
    <row r="348" spans="1:107" x14ac:dyDescent="0.2">
      <c r="A348">
        <f>ROW(Source!A167)</f>
        <v>167</v>
      </c>
      <c r="B348">
        <v>42244862</v>
      </c>
      <c r="C348">
        <v>42250877</v>
      </c>
      <c r="D348">
        <v>39027219</v>
      </c>
      <c r="E348">
        <v>1</v>
      </c>
      <c r="F348">
        <v>1</v>
      </c>
      <c r="G348">
        <v>1</v>
      </c>
      <c r="H348">
        <v>2</v>
      </c>
      <c r="I348" t="s">
        <v>480</v>
      </c>
      <c r="J348" t="s">
        <v>481</v>
      </c>
      <c r="K348" t="s">
        <v>482</v>
      </c>
      <c r="L348">
        <v>1368</v>
      </c>
      <c r="N348">
        <v>1011</v>
      </c>
      <c r="O348" t="s">
        <v>425</v>
      </c>
      <c r="P348" t="s">
        <v>425</v>
      </c>
      <c r="Q348">
        <v>1</v>
      </c>
      <c r="W348">
        <v>0</v>
      </c>
      <c r="X348">
        <v>-944612788</v>
      </c>
      <c r="Y348">
        <v>17.399999999999999</v>
      </c>
      <c r="AA348">
        <v>0</v>
      </c>
      <c r="AB348">
        <v>4.0199999999999996</v>
      </c>
      <c r="AC348">
        <v>0</v>
      </c>
      <c r="AD348">
        <v>0</v>
      </c>
      <c r="AE348">
        <v>0</v>
      </c>
      <c r="AF348">
        <v>0.5</v>
      </c>
      <c r="AG348">
        <v>0</v>
      </c>
      <c r="AH348">
        <v>0</v>
      </c>
      <c r="AI348">
        <v>1</v>
      </c>
      <c r="AJ348">
        <v>8.0399999999999991</v>
      </c>
      <c r="AK348">
        <v>27.29</v>
      </c>
      <c r="AL348">
        <v>1</v>
      </c>
      <c r="AN348">
        <v>0</v>
      </c>
      <c r="AO348">
        <v>1</v>
      </c>
      <c r="AP348">
        <v>1</v>
      </c>
      <c r="AQ348">
        <v>0</v>
      </c>
      <c r="AR348">
        <v>0</v>
      </c>
      <c r="AS348" t="s">
        <v>3</v>
      </c>
      <c r="AT348">
        <v>2.3199999999999998</v>
      </c>
      <c r="AU348" t="s">
        <v>269</v>
      </c>
      <c r="AV348">
        <v>0</v>
      </c>
      <c r="AW348">
        <v>2</v>
      </c>
      <c r="AX348">
        <v>42250886</v>
      </c>
      <c r="AY348">
        <v>1</v>
      </c>
      <c r="AZ348">
        <v>0</v>
      </c>
      <c r="BA348">
        <v>306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Y348*Source!I167</f>
        <v>16.905839999999998</v>
      </c>
      <c r="CY348">
        <f>AB348</f>
        <v>4.0199999999999996</v>
      </c>
      <c r="CZ348">
        <f>AF348</f>
        <v>0.5</v>
      </c>
      <c r="DA348">
        <f>AJ348</f>
        <v>8.0399999999999991</v>
      </c>
      <c r="DB348">
        <f>ROUND((ROUND(AT348*CZ348,2)*1.25*6),6)</f>
        <v>8.6999999999999993</v>
      </c>
      <c r="DC348">
        <f>ROUND((ROUND(AT348*AG348,2)*1.25*6),6)</f>
        <v>0</v>
      </c>
    </row>
    <row r="349" spans="1:107" x14ac:dyDescent="0.2">
      <c r="A349">
        <f>ROW(Source!A167)</f>
        <v>167</v>
      </c>
      <c r="B349">
        <v>42244862</v>
      </c>
      <c r="C349">
        <v>42250877</v>
      </c>
      <c r="D349">
        <v>38996543</v>
      </c>
      <c r="E349">
        <v>1</v>
      </c>
      <c r="F349">
        <v>1</v>
      </c>
      <c r="G349">
        <v>1</v>
      </c>
      <c r="H349">
        <v>3</v>
      </c>
      <c r="I349" t="s">
        <v>483</v>
      </c>
      <c r="J349" t="s">
        <v>484</v>
      </c>
      <c r="K349" t="s">
        <v>485</v>
      </c>
      <c r="L349">
        <v>1339</v>
      </c>
      <c r="N349">
        <v>1007</v>
      </c>
      <c r="O349" t="s">
        <v>209</v>
      </c>
      <c r="P349" t="s">
        <v>209</v>
      </c>
      <c r="Q349">
        <v>1</v>
      </c>
      <c r="W349">
        <v>0</v>
      </c>
      <c r="X349">
        <v>1901479482</v>
      </c>
      <c r="Y349">
        <v>3.06</v>
      </c>
      <c r="AA349">
        <v>3624.26</v>
      </c>
      <c r="AB349">
        <v>0</v>
      </c>
      <c r="AC349">
        <v>0</v>
      </c>
      <c r="AD349">
        <v>0</v>
      </c>
      <c r="AE349">
        <v>548.29999999999995</v>
      </c>
      <c r="AF349">
        <v>0</v>
      </c>
      <c r="AG349">
        <v>0</v>
      </c>
      <c r="AH349">
        <v>0</v>
      </c>
      <c r="AI349">
        <v>6.61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1</v>
      </c>
      <c r="AQ349">
        <v>0</v>
      </c>
      <c r="AR349">
        <v>0</v>
      </c>
      <c r="AS349" t="s">
        <v>3</v>
      </c>
      <c r="AT349">
        <v>0.51</v>
      </c>
      <c r="AU349" t="s">
        <v>268</v>
      </c>
      <c r="AV349">
        <v>0</v>
      </c>
      <c r="AW349">
        <v>2</v>
      </c>
      <c r="AX349">
        <v>42250887</v>
      </c>
      <c r="AY349">
        <v>1</v>
      </c>
      <c r="AZ349">
        <v>0</v>
      </c>
      <c r="BA349">
        <v>307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Y349*Source!I167</f>
        <v>2.973096</v>
      </c>
      <c r="CY349">
        <f>AA349</f>
        <v>3624.26</v>
      </c>
      <c r="CZ349">
        <f>AE349</f>
        <v>548.29999999999995</v>
      </c>
      <c r="DA349">
        <f>AI349</f>
        <v>6.61</v>
      </c>
      <c r="DB349">
        <f>ROUND((ROUND(AT349*CZ349,2)*6),6)</f>
        <v>1677.78</v>
      </c>
      <c r="DC349">
        <f>ROUND((ROUND(AT349*AG349,2)*6),6)</f>
        <v>0</v>
      </c>
    </row>
    <row r="350" spans="1:107" x14ac:dyDescent="0.2">
      <c r="A350">
        <f>ROW(Source!A168)</f>
        <v>168</v>
      </c>
      <c r="B350">
        <v>42244845</v>
      </c>
      <c r="C350">
        <v>42250877</v>
      </c>
      <c r="D350">
        <v>35545602</v>
      </c>
      <c r="E350">
        <v>1</v>
      </c>
      <c r="F350">
        <v>1</v>
      </c>
      <c r="G350">
        <v>1</v>
      </c>
      <c r="H350">
        <v>1</v>
      </c>
      <c r="I350" t="s">
        <v>478</v>
      </c>
      <c r="J350" t="s">
        <v>3</v>
      </c>
      <c r="K350" t="s">
        <v>479</v>
      </c>
      <c r="L350">
        <v>1369</v>
      </c>
      <c r="N350">
        <v>1013</v>
      </c>
      <c r="O350" t="s">
        <v>417</v>
      </c>
      <c r="P350" t="s">
        <v>417</v>
      </c>
      <c r="Q350">
        <v>1</v>
      </c>
      <c r="W350">
        <v>0</v>
      </c>
      <c r="X350">
        <v>922534627</v>
      </c>
      <c r="Y350">
        <v>3.4499999999999997</v>
      </c>
      <c r="AA350">
        <v>0</v>
      </c>
      <c r="AB350">
        <v>0</v>
      </c>
      <c r="AC350">
        <v>0</v>
      </c>
      <c r="AD350">
        <v>238.6</v>
      </c>
      <c r="AE350">
        <v>0</v>
      </c>
      <c r="AF350">
        <v>0</v>
      </c>
      <c r="AG350">
        <v>0</v>
      </c>
      <c r="AH350">
        <v>238.6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1</v>
      </c>
      <c r="AQ350">
        <v>0</v>
      </c>
      <c r="AR350">
        <v>0</v>
      </c>
      <c r="AS350" t="s">
        <v>3</v>
      </c>
      <c r="AT350">
        <v>0.5</v>
      </c>
      <c r="AU350" t="s">
        <v>270</v>
      </c>
      <c r="AV350">
        <v>1</v>
      </c>
      <c r="AW350">
        <v>2</v>
      </c>
      <c r="AX350">
        <v>42250883</v>
      </c>
      <c r="AY350">
        <v>1</v>
      </c>
      <c r="AZ350">
        <v>0</v>
      </c>
      <c r="BA350">
        <v>308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Y350*Source!I168</f>
        <v>3.35202</v>
      </c>
      <c r="CY350">
        <f>AD350</f>
        <v>238.6</v>
      </c>
      <c r="CZ350">
        <f>AH350</f>
        <v>238.6</v>
      </c>
      <c r="DA350">
        <f>AL350</f>
        <v>1</v>
      </c>
      <c r="DB350">
        <f>ROUND((ROUND(AT350*CZ350,2)*1.15*6),6)</f>
        <v>823.17</v>
      </c>
      <c r="DC350">
        <f>ROUND((ROUND(AT350*AG350,2)*1.15*6),6)</f>
        <v>0</v>
      </c>
    </row>
    <row r="351" spans="1:107" x14ac:dyDescent="0.2">
      <c r="A351">
        <f>ROW(Source!A168)</f>
        <v>168</v>
      </c>
      <c r="B351">
        <v>42244845</v>
      </c>
      <c r="C351">
        <v>42250877</v>
      </c>
      <c r="D351">
        <v>121548</v>
      </c>
      <c r="E351">
        <v>1</v>
      </c>
      <c r="F351">
        <v>1</v>
      </c>
      <c r="G351">
        <v>1</v>
      </c>
      <c r="H351">
        <v>1</v>
      </c>
      <c r="I351" t="s">
        <v>23</v>
      </c>
      <c r="J351" t="s">
        <v>3</v>
      </c>
      <c r="K351" t="s">
        <v>420</v>
      </c>
      <c r="L351">
        <v>608254</v>
      </c>
      <c r="N351">
        <v>1013</v>
      </c>
      <c r="O351" t="s">
        <v>421</v>
      </c>
      <c r="P351" t="s">
        <v>421</v>
      </c>
      <c r="Q351">
        <v>1</v>
      </c>
      <c r="W351">
        <v>0</v>
      </c>
      <c r="X351">
        <v>-185737400</v>
      </c>
      <c r="Y351">
        <v>1.5750000000000002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1</v>
      </c>
      <c r="AQ351">
        <v>0</v>
      </c>
      <c r="AR351">
        <v>0</v>
      </c>
      <c r="AS351" t="s">
        <v>3</v>
      </c>
      <c r="AT351">
        <v>0.21</v>
      </c>
      <c r="AU351" t="s">
        <v>269</v>
      </c>
      <c r="AV351">
        <v>2</v>
      </c>
      <c r="AW351">
        <v>2</v>
      </c>
      <c r="AX351">
        <v>42250884</v>
      </c>
      <c r="AY351">
        <v>1</v>
      </c>
      <c r="AZ351">
        <v>0</v>
      </c>
      <c r="BA351">
        <v>309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Y351*Source!I168</f>
        <v>1.5302700000000002</v>
      </c>
      <c r="CY351">
        <f>AD351</f>
        <v>0</v>
      </c>
      <c r="CZ351">
        <f>AH351</f>
        <v>0</v>
      </c>
      <c r="DA351">
        <f>AL351</f>
        <v>1</v>
      </c>
      <c r="DB351">
        <f>ROUND((ROUND(AT351*CZ351,2)*1.25*6),6)</f>
        <v>0</v>
      </c>
      <c r="DC351">
        <f>ROUND((ROUND(AT351*AG351,2)*1.25*6),6)</f>
        <v>0</v>
      </c>
    </row>
    <row r="352" spans="1:107" x14ac:dyDescent="0.2">
      <c r="A352">
        <f>ROW(Source!A168)</f>
        <v>168</v>
      </c>
      <c r="B352">
        <v>42244845</v>
      </c>
      <c r="C352">
        <v>42250877</v>
      </c>
      <c r="D352">
        <v>39026610</v>
      </c>
      <c r="E352">
        <v>1</v>
      </c>
      <c r="F352">
        <v>1</v>
      </c>
      <c r="G352">
        <v>1</v>
      </c>
      <c r="H352">
        <v>2</v>
      </c>
      <c r="I352" t="s">
        <v>439</v>
      </c>
      <c r="J352" t="s">
        <v>440</v>
      </c>
      <c r="K352" t="s">
        <v>441</v>
      </c>
      <c r="L352">
        <v>1368</v>
      </c>
      <c r="N352">
        <v>1011</v>
      </c>
      <c r="O352" t="s">
        <v>425</v>
      </c>
      <c r="P352" t="s">
        <v>425</v>
      </c>
      <c r="Q352">
        <v>1</v>
      </c>
      <c r="W352">
        <v>0</v>
      </c>
      <c r="X352">
        <v>344519037</v>
      </c>
      <c r="Y352">
        <v>1.5750000000000002</v>
      </c>
      <c r="AA352">
        <v>0</v>
      </c>
      <c r="AB352">
        <v>424.51</v>
      </c>
      <c r="AC352">
        <v>405.68</v>
      </c>
      <c r="AD352">
        <v>0</v>
      </c>
      <c r="AE352">
        <v>0</v>
      </c>
      <c r="AF352">
        <v>31.26</v>
      </c>
      <c r="AG352">
        <v>13.5</v>
      </c>
      <c r="AH352">
        <v>0</v>
      </c>
      <c r="AI352">
        <v>1</v>
      </c>
      <c r="AJ352">
        <v>13.58</v>
      </c>
      <c r="AK352">
        <v>30.05</v>
      </c>
      <c r="AL352">
        <v>1</v>
      </c>
      <c r="AN352">
        <v>0</v>
      </c>
      <c r="AO352">
        <v>1</v>
      </c>
      <c r="AP352">
        <v>1</v>
      </c>
      <c r="AQ352">
        <v>0</v>
      </c>
      <c r="AR352">
        <v>0</v>
      </c>
      <c r="AS352" t="s">
        <v>3</v>
      </c>
      <c r="AT352">
        <v>0.21</v>
      </c>
      <c r="AU352" t="s">
        <v>269</v>
      </c>
      <c r="AV352">
        <v>0</v>
      </c>
      <c r="AW352">
        <v>2</v>
      </c>
      <c r="AX352">
        <v>42250885</v>
      </c>
      <c r="AY352">
        <v>1</v>
      </c>
      <c r="AZ352">
        <v>0</v>
      </c>
      <c r="BA352">
        <v>310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Y352*Source!I168</f>
        <v>1.5302700000000002</v>
      </c>
      <c r="CY352">
        <f>AB352</f>
        <v>424.51</v>
      </c>
      <c r="CZ352">
        <f>AF352</f>
        <v>31.26</v>
      </c>
      <c r="DA352">
        <f>AJ352</f>
        <v>13.58</v>
      </c>
      <c r="DB352">
        <f>ROUND((ROUND(AT352*CZ352,2)*1.25*6),6)</f>
        <v>49.2</v>
      </c>
      <c r="DC352">
        <f>ROUND((ROUND(AT352*AG352,2)*1.25*6),6)</f>
        <v>21.3</v>
      </c>
    </row>
    <row r="353" spans="1:107" x14ac:dyDescent="0.2">
      <c r="A353">
        <f>ROW(Source!A168)</f>
        <v>168</v>
      </c>
      <c r="B353">
        <v>42244845</v>
      </c>
      <c r="C353">
        <v>42250877</v>
      </c>
      <c r="D353">
        <v>39027219</v>
      </c>
      <c r="E353">
        <v>1</v>
      </c>
      <c r="F353">
        <v>1</v>
      </c>
      <c r="G353">
        <v>1</v>
      </c>
      <c r="H353">
        <v>2</v>
      </c>
      <c r="I353" t="s">
        <v>480</v>
      </c>
      <c r="J353" t="s">
        <v>481</v>
      </c>
      <c r="K353" t="s">
        <v>482</v>
      </c>
      <c r="L353">
        <v>1368</v>
      </c>
      <c r="N353">
        <v>1011</v>
      </c>
      <c r="O353" t="s">
        <v>425</v>
      </c>
      <c r="P353" t="s">
        <v>425</v>
      </c>
      <c r="Q353">
        <v>1</v>
      </c>
      <c r="W353">
        <v>0</v>
      </c>
      <c r="X353">
        <v>-944612788</v>
      </c>
      <c r="Y353">
        <v>17.399999999999999</v>
      </c>
      <c r="AA353">
        <v>0</v>
      </c>
      <c r="AB353">
        <v>4.07</v>
      </c>
      <c r="AC353">
        <v>0</v>
      </c>
      <c r="AD353">
        <v>0</v>
      </c>
      <c r="AE353">
        <v>0</v>
      </c>
      <c r="AF353">
        <v>0.5</v>
      </c>
      <c r="AG353">
        <v>0</v>
      </c>
      <c r="AH353">
        <v>0</v>
      </c>
      <c r="AI353">
        <v>1</v>
      </c>
      <c r="AJ353">
        <v>8.14</v>
      </c>
      <c r="AK353">
        <v>30.05</v>
      </c>
      <c r="AL353">
        <v>1</v>
      </c>
      <c r="AN353">
        <v>0</v>
      </c>
      <c r="AO353">
        <v>1</v>
      </c>
      <c r="AP353">
        <v>1</v>
      </c>
      <c r="AQ353">
        <v>0</v>
      </c>
      <c r="AR353">
        <v>0</v>
      </c>
      <c r="AS353" t="s">
        <v>3</v>
      </c>
      <c r="AT353">
        <v>2.3199999999999998</v>
      </c>
      <c r="AU353" t="s">
        <v>269</v>
      </c>
      <c r="AV353">
        <v>0</v>
      </c>
      <c r="AW353">
        <v>2</v>
      </c>
      <c r="AX353">
        <v>42250886</v>
      </c>
      <c r="AY353">
        <v>1</v>
      </c>
      <c r="AZ353">
        <v>0</v>
      </c>
      <c r="BA353">
        <v>311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Y353*Source!I168</f>
        <v>16.905839999999998</v>
      </c>
      <c r="CY353">
        <f>AB353</f>
        <v>4.07</v>
      </c>
      <c r="CZ353">
        <f>AF353</f>
        <v>0.5</v>
      </c>
      <c r="DA353">
        <f>AJ353</f>
        <v>8.14</v>
      </c>
      <c r="DB353">
        <f>ROUND((ROUND(AT353*CZ353,2)*1.25*6),6)</f>
        <v>8.6999999999999993</v>
      </c>
      <c r="DC353">
        <f>ROUND((ROUND(AT353*AG353,2)*1.25*6),6)</f>
        <v>0</v>
      </c>
    </row>
    <row r="354" spans="1:107" x14ac:dyDescent="0.2">
      <c r="A354">
        <f>ROW(Source!A168)</f>
        <v>168</v>
      </c>
      <c r="B354">
        <v>42244845</v>
      </c>
      <c r="C354">
        <v>42250877</v>
      </c>
      <c r="D354">
        <v>38996543</v>
      </c>
      <c r="E354">
        <v>1</v>
      </c>
      <c r="F354">
        <v>1</v>
      </c>
      <c r="G354">
        <v>1</v>
      </c>
      <c r="H354">
        <v>3</v>
      </c>
      <c r="I354" t="s">
        <v>483</v>
      </c>
      <c r="J354" t="s">
        <v>484</v>
      </c>
      <c r="K354" t="s">
        <v>485</v>
      </c>
      <c r="L354">
        <v>1339</v>
      </c>
      <c r="N354">
        <v>1007</v>
      </c>
      <c r="O354" t="s">
        <v>209</v>
      </c>
      <c r="P354" t="s">
        <v>209</v>
      </c>
      <c r="Q354">
        <v>1</v>
      </c>
      <c r="W354">
        <v>0</v>
      </c>
      <c r="X354">
        <v>1901479482</v>
      </c>
      <c r="Y354">
        <v>3.06</v>
      </c>
      <c r="AA354">
        <v>3443.32</v>
      </c>
      <c r="AB354">
        <v>0</v>
      </c>
      <c r="AC354">
        <v>0</v>
      </c>
      <c r="AD354">
        <v>0</v>
      </c>
      <c r="AE354">
        <v>548.29999999999995</v>
      </c>
      <c r="AF354">
        <v>0</v>
      </c>
      <c r="AG354">
        <v>0</v>
      </c>
      <c r="AH354">
        <v>0</v>
      </c>
      <c r="AI354">
        <v>6.28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1</v>
      </c>
      <c r="AQ354">
        <v>0</v>
      </c>
      <c r="AR354">
        <v>0</v>
      </c>
      <c r="AS354" t="s">
        <v>3</v>
      </c>
      <c r="AT354">
        <v>0.51</v>
      </c>
      <c r="AU354" t="s">
        <v>268</v>
      </c>
      <c r="AV354">
        <v>0</v>
      </c>
      <c r="AW354">
        <v>2</v>
      </c>
      <c r="AX354">
        <v>42250887</v>
      </c>
      <c r="AY354">
        <v>1</v>
      </c>
      <c r="AZ354">
        <v>0</v>
      </c>
      <c r="BA354">
        <v>312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Y354*Source!I168</f>
        <v>2.973096</v>
      </c>
      <c r="CY354">
        <f>AA354</f>
        <v>3443.32</v>
      </c>
      <c r="CZ354">
        <f>AE354</f>
        <v>548.29999999999995</v>
      </c>
      <c r="DA354">
        <f>AI354</f>
        <v>6.28</v>
      </c>
      <c r="DB354">
        <f>ROUND((ROUND(AT354*CZ354,2)*6),6)</f>
        <v>1677.78</v>
      </c>
      <c r="DC354">
        <f>ROUND((ROUND(AT354*AG354,2)*6),6)</f>
        <v>0</v>
      </c>
    </row>
    <row r="355" spans="1:107" x14ac:dyDescent="0.2">
      <c r="A355">
        <f>ROW(Source!A169)</f>
        <v>169</v>
      </c>
      <c r="B355">
        <v>42244862</v>
      </c>
      <c r="C355">
        <v>42250888</v>
      </c>
      <c r="D355">
        <v>35541888</v>
      </c>
      <c r="E355">
        <v>1</v>
      </c>
      <c r="F355">
        <v>1</v>
      </c>
      <c r="G355">
        <v>1</v>
      </c>
      <c r="H355">
        <v>1</v>
      </c>
      <c r="I355" t="s">
        <v>505</v>
      </c>
      <c r="J355" t="s">
        <v>3</v>
      </c>
      <c r="K355" t="s">
        <v>506</v>
      </c>
      <c r="L355">
        <v>1369</v>
      </c>
      <c r="N355">
        <v>1013</v>
      </c>
      <c r="O355" t="s">
        <v>417</v>
      </c>
      <c r="P355" t="s">
        <v>417</v>
      </c>
      <c r="Q355">
        <v>1</v>
      </c>
      <c r="W355">
        <v>0</v>
      </c>
      <c r="X355">
        <v>-886480961</v>
      </c>
      <c r="Y355">
        <v>18.077999999999999</v>
      </c>
      <c r="AA355">
        <v>0</v>
      </c>
      <c r="AB355">
        <v>0</v>
      </c>
      <c r="AC355">
        <v>0</v>
      </c>
      <c r="AD355">
        <v>210.24</v>
      </c>
      <c r="AE355">
        <v>0</v>
      </c>
      <c r="AF355">
        <v>0</v>
      </c>
      <c r="AG355">
        <v>0</v>
      </c>
      <c r="AH355">
        <v>210.24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1</v>
      </c>
      <c r="AQ355">
        <v>0</v>
      </c>
      <c r="AR355">
        <v>0</v>
      </c>
      <c r="AS355" t="s">
        <v>3</v>
      </c>
      <c r="AT355">
        <v>15.72</v>
      </c>
      <c r="AU355" t="s">
        <v>34</v>
      </c>
      <c r="AV355">
        <v>1</v>
      </c>
      <c r="AW355">
        <v>2</v>
      </c>
      <c r="AX355">
        <v>42250897</v>
      </c>
      <c r="AY355">
        <v>1</v>
      </c>
      <c r="AZ355">
        <v>0</v>
      </c>
      <c r="BA355">
        <v>313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Y355*Source!I169</f>
        <v>0.87859079999999989</v>
      </c>
      <c r="CY355">
        <f>AD355</f>
        <v>210.24</v>
      </c>
      <c r="CZ355">
        <f>AH355</f>
        <v>210.24</v>
      </c>
      <c r="DA355">
        <f>AL355</f>
        <v>1</v>
      </c>
      <c r="DB355">
        <f>ROUND((ROUND(AT355*CZ355,2)*1.15),6)</f>
        <v>3800.7154999999998</v>
      </c>
      <c r="DC355">
        <f>ROUND((ROUND(AT355*AG355,2)*1.15),6)</f>
        <v>0</v>
      </c>
    </row>
    <row r="356" spans="1:107" x14ac:dyDescent="0.2">
      <c r="A356">
        <f>ROW(Source!A169)</f>
        <v>169</v>
      </c>
      <c r="B356">
        <v>42244862</v>
      </c>
      <c r="C356">
        <v>42250888</v>
      </c>
      <c r="D356">
        <v>121548</v>
      </c>
      <c r="E356">
        <v>1</v>
      </c>
      <c r="F356">
        <v>1</v>
      </c>
      <c r="G356">
        <v>1</v>
      </c>
      <c r="H356">
        <v>1</v>
      </c>
      <c r="I356" t="s">
        <v>23</v>
      </c>
      <c r="J356" t="s">
        <v>3</v>
      </c>
      <c r="K356" t="s">
        <v>420</v>
      </c>
      <c r="L356">
        <v>608254</v>
      </c>
      <c r="N356">
        <v>1013</v>
      </c>
      <c r="O356" t="s">
        <v>421</v>
      </c>
      <c r="P356" t="s">
        <v>421</v>
      </c>
      <c r="Q356">
        <v>1</v>
      </c>
      <c r="W356">
        <v>0</v>
      </c>
      <c r="X356">
        <v>-185737400</v>
      </c>
      <c r="Y356">
        <v>17.350000000000001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1</v>
      </c>
      <c r="AQ356">
        <v>0</v>
      </c>
      <c r="AR356">
        <v>0</v>
      </c>
      <c r="AS356" t="s">
        <v>3</v>
      </c>
      <c r="AT356">
        <v>13.88</v>
      </c>
      <c r="AU356" t="s">
        <v>33</v>
      </c>
      <c r="AV356">
        <v>2</v>
      </c>
      <c r="AW356">
        <v>2</v>
      </c>
      <c r="AX356">
        <v>42250898</v>
      </c>
      <c r="AY356">
        <v>1</v>
      </c>
      <c r="AZ356">
        <v>0</v>
      </c>
      <c r="BA356">
        <v>314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Y356*Source!I169</f>
        <v>0.84321000000000002</v>
      </c>
      <c r="CY356">
        <f>AD356</f>
        <v>0</v>
      </c>
      <c r="CZ356">
        <f>AH356</f>
        <v>0</v>
      </c>
      <c r="DA356">
        <f>AL356</f>
        <v>1</v>
      </c>
      <c r="DB356">
        <f>ROUND((ROUND(AT356*CZ356,2)*1.25),6)</f>
        <v>0</v>
      </c>
      <c r="DC356">
        <f>ROUND((ROUND(AT356*AG356,2)*1.25),6)</f>
        <v>0</v>
      </c>
    </row>
    <row r="357" spans="1:107" x14ac:dyDescent="0.2">
      <c r="A357">
        <f>ROW(Source!A169)</f>
        <v>169</v>
      </c>
      <c r="B357">
        <v>42244862</v>
      </c>
      <c r="C357">
        <v>42250888</v>
      </c>
      <c r="D357">
        <v>39026531</v>
      </c>
      <c r="E357">
        <v>1</v>
      </c>
      <c r="F357">
        <v>1</v>
      </c>
      <c r="G357">
        <v>1</v>
      </c>
      <c r="H357">
        <v>2</v>
      </c>
      <c r="I357" t="s">
        <v>436</v>
      </c>
      <c r="J357" t="s">
        <v>437</v>
      </c>
      <c r="K357" t="s">
        <v>438</v>
      </c>
      <c r="L357">
        <v>1368</v>
      </c>
      <c r="N357">
        <v>1011</v>
      </c>
      <c r="O357" t="s">
        <v>425</v>
      </c>
      <c r="P357" t="s">
        <v>425</v>
      </c>
      <c r="Q357">
        <v>1</v>
      </c>
      <c r="W357">
        <v>0</v>
      </c>
      <c r="X357">
        <v>1549832887</v>
      </c>
      <c r="Y357">
        <v>5.3624999999999998</v>
      </c>
      <c r="AA357">
        <v>0</v>
      </c>
      <c r="AB357">
        <v>779.14</v>
      </c>
      <c r="AC357">
        <v>274.54000000000002</v>
      </c>
      <c r="AD357">
        <v>0</v>
      </c>
      <c r="AE357">
        <v>0</v>
      </c>
      <c r="AF357">
        <v>99.89</v>
      </c>
      <c r="AG357">
        <v>10.06</v>
      </c>
      <c r="AH357">
        <v>0</v>
      </c>
      <c r="AI357">
        <v>1</v>
      </c>
      <c r="AJ357">
        <v>7.8</v>
      </c>
      <c r="AK357">
        <v>27.29</v>
      </c>
      <c r="AL357">
        <v>1</v>
      </c>
      <c r="AN357">
        <v>0</v>
      </c>
      <c r="AO357">
        <v>1</v>
      </c>
      <c r="AP357">
        <v>1</v>
      </c>
      <c r="AQ357">
        <v>0</v>
      </c>
      <c r="AR357">
        <v>0</v>
      </c>
      <c r="AS357" t="s">
        <v>3</v>
      </c>
      <c r="AT357">
        <v>4.29</v>
      </c>
      <c r="AU357" t="s">
        <v>33</v>
      </c>
      <c r="AV357">
        <v>0</v>
      </c>
      <c r="AW357">
        <v>2</v>
      </c>
      <c r="AX357">
        <v>42250899</v>
      </c>
      <c r="AY357">
        <v>1</v>
      </c>
      <c r="AZ357">
        <v>0</v>
      </c>
      <c r="BA357">
        <v>315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Y357*Source!I169</f>
        <v>0.2606175</v>
      </c>
      <c r="CY357">
        <f>AB357</f>
        <v>779.14</v>
      </c>
      <c r="CZ357">
        <f>AF357</f>
        <v>99.89</v>
      </c>
      <c r="DA357">
        <f>AJ357</f>
        <v>7.8</v>
      </c>
      <c r="DB357">
        <f>ROUND((ROUND(AT357*CZ357,2)*1.25),6)</f>
        <v>535.66250000000002</v>
      </c>
      <c r="DC357">
        <f>ROUND((ROUND(AT357*AG357,2)*1.25),6)</f>
        <v>53.95</v>
      </c>
    </row>
    <row r="358" spans="1:107" x14ac:dyDescent="0.2">
      <c r="A358">
        <f>ROW(Source!A169)</f>
        <v>169</v>
      </c>
      <c r="B358">
        <v>42244862</v>
      </c>
      <c r="C358">
        <v>42250888</v>
      </c>
      <c r="D358">
        <v>39027250</v>
      </c>
      <c r="E358">
        <v>1</v>
      </c>
      <c r="F358">
        <v>1</v>
      </c>
      <c r="G358">
        <v>1</v>
      </c>
      <c r="H358">
        <v>2</v>
      </c>
      <c r="I358" t="s">
        <v>507</v>
      </c>
      <c r="J358" t="s">
        <v>508</v>
      </c>
      <c r="K358" t="s">
        <v>509</v>
      </c>
      <c r="L358">
        <v>1368</v>
      </c>
      <c r="N358">
        <v>1011</v>
      </c>
      <c r="O358" t="s">
        <v>425</v>
      </c>
      <c r="P358" t="s">
        <v>425</v>
      </c>
      <c r="Q358">
        <v>1</v>
      </c>
      <c r="W358">
        <v>0</v>
      </c>
      <c r="X358">
        <v>-1754144589</v>
      </c>
      <c r="Y358">
        <v>2.2124999999999999</v>
      </c>
      <c r="AA358">
        <v>0</v>
      </c>
      <c r="AB358">
        <v>1073.79</v>
      </c>
      <c r="AC358">
        <v>368.42</v>
      </c>
      <c r="AD358">
        <v>0</v>
      </c>
      <c r="AE358">
        <v>0</v>
      </c>
      <c r="AF358">
        <v>123</v>
      </c>
      <c r="AG358">
        <v>13.5</v>
      </c>
      <c r="AH358">
        <v>0</v>
      </c>
      <c r="AI358">
        <v>1</v>
      </c>
      <c r="AJ358">
        <v>8.73</v>
      </c>
      <c r="AK358">
        <v>27.29</v>
      </c>
      <c r="AL358">
        <v>1</v>
      </c>
      <c r="AN358">
        <v>0</v>
      </c>
      <c r="AO358">
        <v>1</v>
      </c>
      <c r="AP358">
        <v>1</v>
      </c>
      <c r="AQ358">
        <v>0</v>
      </c>
      <c r="AR358">
        <v>0</v>
      </c>
      <c r="AS358" t="s">
        <v>3</v>
      </c>
      <c r="AT358">
        <v>1.77</v>
      </c>
      <c r="AU358" t="s">
        <v>33</v>
      </c>
      <c r="AV358">
        <v>0</v>
      </c>
      <c r="AW358">
        <v>2</v>
      </c>
      <c r="AX358">
        <v>42250900</v>
      </c>
      <c r="AY358">
        <v>1</v>
      </c>
      <c r="AZ358">
        <v>0</v>
      </c>
      <c r="BA358">
        <v>316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Y358*Source!I169</f>
        <v>0.10752749999999998</v>
      </c>
      <c r="CY358">
        <f>AB358</f>
        <v>1073.79</v>
      </c>
      <c r="CZ358">
        <f>AF358</f>
        <v>123</v>
      </c>
      <c r="DA358">
        <f>AJ358</f>
        <v>8.73</v>
      </c>
      <c r="DB358">
        <f>ROUND((ROUND(AT358*CZ358,2)*1.25),6)</f>
        <v>272.13749999999999</v>
      </c>
      <c r="DC358">
        <f>ROUND((ROUND(AT358*AG358,2)*1.25),6)</f>
        <v>29.875</v>
      </c>
    </row>
    <row r="359" spans="1:107" x14ac:dyDescent="0.2">
      <c r="A359">
        <f>ROW(Source!A169)</f>
        <v>169</v>
      </c>
      <c r="B359">
        <v>42244862</v>
      </c>
      <c r="C359">
        <v>42250888</v>
      </c>
      <c r="D359">
        <v>39027301</v>
      </c>
      <c r="E359">
        <v>1</v>
      </c>
      <c r="F359">
        <v>1</v>
      </c>
      <c r="G359">
        <v>1</v>
      </c>
      <c r="H359">
        <v>2</v>
      </c>
      <c r="I359" t="s">
        <v>510</v>
      </c>
      <c r="J359" t="s">
        <v>511</v>
      </c>
      <c r="K359" t="s">
        <v>512</v>
      </c>
      <c r="L359">
        <v>1368</v>
      </c>
      <c r="N359">
        <v>1011</v>
      </c>
      <c r="O359" t="s">
        <v>425</v>
      </c>
      <c r="P359" t="s">
        <v>425</v>
      </c>
      <c r="Q359">
        <v>1</v>
      </c>
      <c r="W359">
        <v>0</v>
      </c>
      <c r="X359">
        <v>1606831026</v>
      </c>
      <c r="Y359">
        <v>8.85</v>
      </c>
      <c r="AA359">
        <v>0</v>
      </c>
      <c r="AB359">
        <v>1188.68</v>
      </c>
      <c r="AC359">
        <v>392.98</v>
      </c>
      <c r="AD359">
        <v>0</v>
      </c>
      <c r="AE359">
        <v>0</v>
      </c>
      <c r="AF359">
        <v>206.01</v>
      </c>
      <c r="AG359">
        <v>14.4</v>
      </c>
      <c r="AH359">
        <v>0</v>
      </c>
      <c r="AI359">
        <v>1</v>
      </c>
      <c r="AJ359">
        <v>5.77</v>
      </c>
      <c r="AK359">
        <v>27.29</v>
      </c>
      <c r="AL359">
        <v>1</v>
      </c>
      <c r="AN359">
        <v>0</v>
      </c>
      <c r="AO359">
        <v>1</v>
      </c>
      <c r="AP359">
        <v>1</v>
      </c>
      <c r="AQ359">
        <v>0</v>
      </c>
      <c r="AR359">
        <v>0</v>
      </c>
      <c r="AS359" t="s">
        <v>3</v>
      </c>
      <c r="AT359">
        <v>7.08</v>
      </c>
      <c r="AU359" t="s">
        <v>33</v>
      </c>
      <c r="AV359">
        <v>0</v>
      </c>
      <c r="AW359">
        <v>2</v>
      </c>
      <c r="AX359">
        <v>42250901</v>
      </c>
      <c r="AY359">
        <v>1</v>
      </c>
      <c r="AZ359">
        <v>0</v>
      </c>
      <c r="BA359">
        <v>317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Y359*Source!I169</f>
        <v>0.43010999999999994</v>
      </c>
      <c r="CY359">
        <f>AB359</f>
        <v>1188.68</v>
      </c>
      <c r="CZ359">
        <f>AF359</f>
        <v>206.01</v>
      </c>
      <c r="DA359">
        <f>AJ359</f>
        <v>5.77</v>
      </c>
      <c r="DB359">
        <f>ROUND((ROUND(AT359*CZ359,2)*1.25),6)</f>
        <v>1823.1875</v>
      </c>
      <c r="DC359">
        <f>ROUND((ROUND(AT359*AG359,2)*1.25),6)</f>
        <v>127.4375</v>
      </c>
    </row>
    <row r="360" spans="1:107" x14ac:dyDescent="0.2">
      <c r="A360">
        <f>ROW(Source!A169)</f>
        <v>169</v>
      </c>
      <c r="B360">
        <v>42244862</v>
      </c>
      <c r="C360">
        <v>42250888</v>
      </c>
      <c r="D360">
        <v>39027363</v>
      </c>
      <c r="E360">
        <v>1</v>
      </c>
      <c r="F360">
        <v>1</v>
      </c>
      <c r="G360">
        <v>1</v>
      </c>
      <c r="H360">
        <v>2</v>
      </c>
      <c r="I360" t="s">
        <v>486</v>
      </c>
      <c r="J360" t="s">
        <v>487</v>
      </c>
      <c r="K360" t="s">
        <v>488</v>
      </c>
      <c r="L360">
        <v>1368</v>
      </c>
      <c r="N360">
        <v>1011</v>
      </c>
      <c r="O360" t="s">
        <v>425</v>
      </c>
      <c r="P360" t="s">
        <v>425</v>
      </c>
      <c r="Q360">
        <v>1</v>
      </c>
      <c r="W360">
        <v>0</v>
      </c>
      <c r="X360">
        <v>-962845729</v>
      </c>
      <c r="Y360">
        <v>0.92500000000000004</v>
      </c>
      <c r="AA360">
        <v>0</v>
      </c>
      <c r="AB360">
        <v>797.5</v>
      </c>
      <c r="AC360">
        <v>316.56</v>
      </c>
      <c r="AD360">
        <v>0</v>
      </c>
      <c r="AE360">
        <v>0</v>
      </c>
      <c r="AF360">
        <v>110</v>
      </c>
      <c r="AG360">
        <v>11.6</v>
      </c>
      <c r="AH360">
        <v>0</v>
      </c>
      <c r="AI360">
        <v>1</v>
      </c>
      <c r="AJ360">
        <v>7.25</v>
      </c>
      <c r="AK360">
        <v>27.29</v>
      </c>
      <c r="AL360">
        <v>1</v>
      </c>
      <c r="AN360">
        <v>0</v>
      </c>
      <c r="AO360">
        <v>1</v>
      </c>
      <c r="AP360">
        <v>1</v>
      </c>
      <c r="AQ360">
        <v>0</v>
      </c>
      <c r="AR360">
        <v>0</v>
      </c>
      <c r="AS360" t="s">
        <v>3</v>
      </c>
      <c r="AT360">
        <v>0.74</v>
      </c>
      <c r="AU360" t="s">
        <v>33</v>
      </c>
      <c r="AV360">
        <v>0</v>
      </c>
      <c r="AW360">
        <v>2</v>
      </c>
      <c r="AX360">
        <v>42250902</v>
      </c>
      <c r="AY360">
        <v>1</v>
      </c>
      <c r="AZ360">
        <v>0</v>
      </c>
      <c r="BA360">
        <v>318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Y360*Source!I169</f>
        <v>4.4955000000000002E-2</v>
      </c>
      <c r="CY360">
        <f>AB360</f>
        <v>797.5</v>
      </c>
      <c r="CZ360">
        <f>AF360</f>
        <v>110</v>
      </c>
      <c r="DA360">
        <f>AJ360</f>
        <v>7.25</v>
      </c>
      <c r="DB360">
        <f>ROUND((ROUND(AT360*CZ360,2)*1.25),6)</f>
        <v>101.75</v>
      </c>
      <c r="DC360">
        <f>ROUND((ROUND(AT360*AG360,2)*1.25),6)</f>
        <v>10.725</v>
      </c>
    </row>
    <row r="361" spans="1:107" x14ac:dyDescent="0.2">
      <c r="A361">
        <f>ROW(Source!A169)</f>
        <v>169</v>
      </c>
      <c r="B361">
        <v>42244862</v>
      </c>
      <c r="C361">
        <v>42250888</v>
      </c>
      <c r="D361">
        <v>39000956</v>
      </c>
      <c r="E361">
        <v>1</v>
      </c>
      <c r="F361">
        <v>1</v>
      </c>
      <c r="G361">
        <v>1</v>
      </c>
      <c r="H361">
        <v>3</v>
      </c>
      <c r="I361" t="s">
        <v>274</v>
      </c>
      <c r="J361" t="s">
        <v>276</v>
      </c>
      <c r="K361" t="s">
        <v>275</v>
      </c>
      <c r="L361">
        <v>1339</v>
      </c>
      <c r="N361">
        <v>1007</v>
      </c>
      <c r="O361" t="s">
        <v>209</v>
      </c>
      <c r="P361" t="s">
        <v>209</v>
      </c>
      <c r="Q361">
        <v>1</v>
      </c>
      <c r="W361">
        <v>0</v>
      </c>
      <c r="X361">
        <v>-415672340</v>
      </c>
      <c r="Y361">
        <v>102.057613</v>
      </c>
      <c r="AA361">
        <v>2965.16</v>
      </c>
      <c r="AB361">
        <v>0</v>
      </c>
      <c r="AC361">
        <v>0</v>
      </c>
      <c r="AD361">
        <v>0</v>
      </c>
      <c r="AE361">
        <v>264.51</v>
      </c>
      <c r="AF361">
        <v>0</v>
      </c>
      <c r="AG361">
        <v>0</v>
      </c>
      <c r="AH361">
        <v>0</v>
      </c>
      <c r="AI361">
        <v>11.21</v>
      </c>
      <c r="AJ361">
        <v>1</v>
      </c>
      <c r="AK361">
        <v>1</v>
      </c>
      <c r="AL361">
        <v>1</v>
      </c>
      <c r="AN361">
        <v>1</v>
      </c>
      <c r="AO361">
        <v>0</v>
      </c>
      <c r="AP361">
        <v>0</v>
      </c>
      <c r="AQ361">
        <v>0</v>
      </c>
      <c r="AR361">
        <v>0</v>
      </c>
      <c r="AS361" t="s">
        <v>3</v>
      </c>
      <c r="AT361">
        <v>102.057613</v>
      </c>
      <c r="AU361" t="s">
        <v>3</v>
      </c>
      <c r="AV361">
        <v>0</v>
      </c>
      <c r="AW361">
        <v>1</v>
      </c>
      <c r="AX361">
        <v>-1</v>
      </c>
      <c r="AY361">
        <v>0</v>
      </c>
      <c r="AZ361">
        <v>0</v>
      </c>
      <c r="BA361" t="s">
        <v>3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Y361*Source!I169</f>
        <v>4.9599999918000002</v>
      </c>
      <c r="CY361">
        <f>AA361</f>
        <v>2965.16</v>
      </c>
      <c r="CZ361">
        <f>AE361</f>
        <v>264.51</v>
      </c>
      <c r="DA361">
        <f>AI361</f>
        <v>11.21</v>
      </c>
      <c r="DB361">
        <f>ROUND(ROUND(AT361*CZ361,2),6)</f>
        <v>26995.26</v>
      </c>
      <c r="DC361">
        <f>ROUND(ROUND(AT361*AG361,2),6)</f>
        <v>0</v>
      </c>
    </row>
    <row r="362" spans="1:107" x14ac:dyDescent="0.2">
      <c r="A362">
        <f>ROW(Source!A169)</f>
        <v>169</v>
      </c>
      <c r="B362">
        <v>42244862</v>
      </c>
      <c r="C362">
        <v>42250888</v>
      </c>
      <c r="D362">
        <v>39001585</v>
      </c>
      <c r="E362">
        <v>1</v>
      </c>
      <c r="F362">
        <v>1</v>
      </c>
      <c r="G362">
        <v>1</v>
      </c>
      <c r="H362">
        <v>3</v>
      </c>
      <c r="I362" t="s">
        <v>445</v>
      </c>
      <c r="J362" t="s">
        <v>446</v>
      </c>
      <c r="K362" t="s">
        <v>447</v>
      </c>
      <c r="L362">
        <v>1339</v>
      </c>
      <c r="N362">
        <v>1007</v>
      </c>
      <c r="O362" t="s">
        <v>209</v>
      </c>
      <c r="P362" t="s">
        <v>209</v>
      </c>
      <c r="Q362">
        <v>1</v>
      </c>
      <c r="W362">
        <v>0</v>
      </c>
      <c r="X362">
        <v>619799737</v>
      </c>
      <c r="Y362">
        <v>5</v>
      </c>
      <c r="AA362">
        <v>19.420000000000002</v>
      </c>
      <c r="AB362">
        <v>0</v>
      </c>
      <c r="AC362">
        <v>0</v>
      </c>
      <c r="AD362">
        <v>0</v>
      </c>
      <c r="AE362">
        <v>2.44</v>
      </c>
      <c r="AF362">
        <v>0</v>
      </c>
      <c r="AG362">
        <v>0</v>
      </c>
      <c r="AH362">
        <v>0</v>
      </c>
      <c r="AI362">
        <v>7.96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5</v>
      </c>
      <c r="AU362" t="s">
        <v>3</v>
      </c>
      <c r="AV362">
        <v>0</v>
      </c>
      <c r="AW362">
        <v>2</v>
      </c>
      <c r="AX362">
        <v>42250904</v>
      </c>
      <c r="AY362">
        <v>1</v>
      </c>
      <c r="AZ362">
        <v>0</v>
      </c>
      <c r="BA362">
        <v>320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Y362*Source!I169</f>
        <v>0.24299999999999999</v>
      </c>
      <c r="CY362">
        <f>AA362</f>
        <v>19.420000000000002</v>
      </c>
      <c r="CZ362">
        <f>AE362</f>
        <v>2.44</v>
      </c>
      <c r="DA362">
        <f>AI362</f>
        <v>7.96</v>
      </c>
      <c r="DB362">
        <f>ROUND(ROUND(AT362*CZ362,2),6)</f>
        <v>12.2</v>
      </c>
      <c r="DC362">
        <f>ROUND(ROUND(AT362*AG362,2),6)</f>
        <v>0</v>
      </c>
    </row>
    <row r="363" spans="1:107" x14ac:dyDescent="0.2">
      <c r="A363">
        <f>ROW(Source!A170)</f>
        <v>170</v>
      </c>
      <c r="B363">
        <v>42244845</v>
      </c>
      <c r="C363">
        <v>42250888</v>
      </c>
      <c r="D363">
        <v>35541888</v>
      </c>
      <c r="E363">
        <v>1</v>
      </c>
      <c r="F363">
        <v>1</v>
      </c>
      <c r="G363">
        <v>1</v>
      </c>
      <c r="H363">
        <v>1</v>
      </c>
      <c r="I363" t="s">
        <v>505</v>
      </c>
      <c r="J363" t="s">
        <v>3</v>
      </c>
      <c r="K363" t="s">
        <v>506</v>
      </c>
      <c r="L363">
        <v>1369</v>
      </c>
      <c r="N363">
        <v>1013</v>
      </c>
      <c r="O363" t="s">
        <v>417</v>
      </c>
      <c r="P363" t="s">
        <v>417</v>
      </c>
      <c r="Q363">
        <v>1</v>
      </c>
      <c r="W363">
        <v>0</v>
      </c>
      <c r="X363">
        <v>-886480961</v>
      </c>
      <c r="Y363">
        <v>18.077999999999999</v>
      </c>
      <c r="AA363">
        <v>0</v>
      </c>
      <c r="AB363">
        <v>0</v>
      </c>
      <c r="AC363">
        <v>0</v>
      </c>
      <c r="AD363">
        <v>241</v>
      </c>
      <c r="AE363">
        <v>0</v>
      </c>
      <c r="AF363">
        <v>0</v>
      </c>
      <c r="AG363">
        <v>0</v>
      </c>
      <c r="AH363">
        <v>241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1</v>
      </c>
      <c r="AQ363">
        <v>0</v>
      </c>
      <c r="AR363">
        <v>0</v>
      </c>
      <c r="AS363" t="s">
        <v>3</v>
      </c>
      <c r="AT363">
        <v>15.72</v>
      </c>
      <c r="AU363" t="s">
        <v>34</v>
      </c>
      <c r="AV363">
        <v>1</v>
      </c>
      <c r="AW363">
        <v>2</v>
      </c>
      <c r="AX363">
        <v>42250897</v>
      </c>
      <c r="AY363">
        <v>1</v>
      </c>
      <c r="AZ363">
        <v>0</v>
      </c>
      <c r="BA363">
        <v>321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Y363*Source!I170</f>
        <v>0.87859079999999989</v>
      </c>
      <c r="CY363">
        <f>AD363</f>
        <v>241</v>
      </c>
      <c r="CZ363">
        <f>AH363</f>
        <v>241</v>
      </c>
      <c r="DA363">
        <f>AL363</f>
        <v>1</v>
      </c>
      <c r="DB363">
        <f>ROUND((ROUND(AT363*CZ363,2)*1.15),6)</f>
        <v>4356.7979999999998</v>
      </c>
      <c r="DC363">
        <f>ROUND((ROUND(AT363*AG363,2)*1.15),6)</f>
        <v>0</v>
      </c>
    </row>
    <row r="364" spans="1:107" x14ac:dyDescent="0.2">
      <c r="A364">
        <f>ROW(Source!A170)</f>
        <v>170</v>
      </c>
      <c r="B364">
        <v>42244845</v>
      </c>
      <c r="C364">
        <v>42250888</v>
      </c>
      <c r="D364">
        <v>121548</v>
      </c>
      <c r="E364">
        <v>1</v>
      </c>
      <c r="F364">
        <v>1</v>
      </c>
      <c r="G364">
        <v>1</v>
      </c>
      <c r="H364">
        <v>1</v>
      </c>
      <c r="I364" t="s">
        <v>23</v>
      </c>
      <c r="J364" t="s">
        <v>3</v>
      </c>
      <c r="K364" t="s">
        <v>420</v>
      </c>
      <c r="L364">
        <v>608254</v>
      </c>
      <c r="N364">
        <v>1013</v>
      </c>
      <c r="O364" t="s">
        <v>421</v>
      </c>
      <c r="P364" t="s">
        <v>421</v>
      </c>
      <c r="Q364">
        <v>1</v>
      </c>
      <c r="W364">
        <v>0</v>
      </c>
      <c r="X364">
        <v>-185737400</v>
      </c>
      <c r="Y364">
        <v>17.350000000000001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1</v>
      </c>
      <c r="AQ364">
        <v>0</v>
      </c>
      <c r="AR364">
        <v>0</v>
      </c>
      <c r="AS364" t="s">
        <v>3</v>
      </c>
      <c r="AT364">
        <v>13.88</v>
      </c>
      <c r="AU364" t="s">
        <v>33</v>
      </c>
      <c r="AV364">
        <v>2</v>
      </c>
      <c r="AW364">
        <v>2</v>
      </c>
      <c r="AX364">
        <v>42250898</v>
      </c>
      <c r="AY364">
        <v>1</v>
      </c>
      <c r="AZ364">
        <v>0</v>
      </c>
      <c r="BA364">
        <v>322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Y364*Source!I170</f>
        <v>0.84321000000000002</v>
      </c>
      <c r="CY364">
        <f>AD364</f>
        <v>0</v>
      </c>
      <c r="CZ364">
        <f>AH364</f>
        <v>0</v>
      </c>
      <c r="DA364">
        <f>AL364</f>
        <v>1</v>
      </c>
      <c r="DB364">
        <f>ROUND((ROUND(AT364*CZ364,2)*1.25),6)</f>
        <v>0</v>
      </c>
      <c r="DC364">
        <f>ROUND((ROUND(AT364*AG364,2)*1.25),6)</f>
        <v>0</v>
      </c>
    </row>
    <row r="365" spans="1:107" x14ac:dyDescent="0.2">
      <c r="A365">
        <f>ROW(Source!A170)</f>
        <v>170</v>
      </c>
      <c r="B365">
        <v>42244845</v>
      </c>
      <c r="C365">
        <v>42250888</v>
      </c>
      <c r="D365">
        <v>39026531</v>
      </c>
      <c r="E365">
        <v>1</v>
      </c>
      <c r="F365">
        <v>1</v>
      </c>
      <c r="G365">
        <v>1</v>
      </c>
      <c r="H365">
        <v>2</v>
      </c>
      <c r="I365" t="s">
        <v>436</v>
      </c>
      <c r="J365" t="s">
        <v>437</v>
      </c>
      <c r="K365" t="s">
        <v>438</v>
      </c>
      <c r="L365">
        <v>1368</v>
      </c>
      <c r="N365">
        <v>1011</v>
      </c>
      <c r="O365" t="s">
        <v>425</v>
      </c>
      <c r="P365" t="s">
        <v>425</v>
      </c>
      <c r="Q365">
        <v>1</v>
      </c>
      <c r="W365">
        <v>0</v>
      </c>
      <c r="X365">
        <v>1549832887</v>
      </c>
      <c r="Y365">
        <v>5.3624999999999998</v>
      </c>
      <c r="AA365">
        <v>0</v>
      </c>
      <c r="AB365">
        <v>843.07</v>
      </c>
      <c r="AC365">
        <v>302.3</v>
      </c>
      <c r="AD365">
        <v>0</v>
      </c>
      <c r="AE365">
        <v>0</v>
      </c>
      <c r="AF365">
        <v>99.89</v>
      </c>
      <c r="AG365">
        <v>10.06</v>
      </c>
      <c r="AH365">
        <v>0</v>
      </c>
      <c r="AI365">
        <v>1</v>
      </c>
      <c r="AJ365">
        <v>8.44</v>
      </c>
      <c r="AK365">
        <v>30.05</v>
      </c>
      <c r="AL365">
        <v>1</v>
      </c>
      <c r="AN365">
        <v>0</v>
      </c>
      <c r="AO365">
        <v>1</v>
      </c>
      <c r="AP365">
        <v>1</v>
      </c>
      <c r="AQ365">
        <v>0</v>
      </c>
      <c r="AR365">
        <v>0</v>
      </c>
      <c r="AS365" t="s">
        <v>3</v>
      </c>
      <c r="AT365">
        <v>4.29</v>
      </c>
      <c r="AU365" t="s">
        <v>33</v>
      </c>
      <c r="AV365">
        <v>0</v>
      </c>
      <c r="AW365">
        <v>2</v>
      </c>
      <c r="AX365">
        <v>42250899</v>
      </c>
      <c r="AY365">
        <v>1</v>
      </c>
      <c r="AZ365">
        <v>0</v>
      </c>
      <c r="BA365">
        <v>323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Y365*Source!I170</f>
        <v>0.2606175</v>
      </c>
      <c r="CY365">
        <f>AB365</f>
        <v>843.07</v>
      </c>
      <c r="CZ365">
        <f>AF365</f>
        <v>99.89</v>
      </c>
      <c r="DA365">
        <f>AJ365</f>
        <v>8.44</v>
      </c>
      <c r="DB365">
        <f>ROUND((ROUND(AT365*CZ365,2)*1.25),6)</f>
        <v>535.66250000000002</v>
      </c>
      <c r="DC365">
        <f>ROUND((ROUND(AT365*AG365,2)*1.25),6)</f>
        <v>53.95</v>
      </c>
    </row>
    <row r="366" spans="1:107" x14ac:dyDescent="0.2">
      <c r="A366">
        <f>ROW(Source!A170)</f>
        <v>170</v>
      </c>
      <c r="B366">
        <v>42244845</v>
      </c>
      <c r="C366">
        <v>42250888</v>
      </c>
      <c r="D366">
        <v>39027250</v>
      </c>
      <c r="E366">
        <v>1</v>
      </c>
      <c r="F366">
        <v>1</v>
      </c>
      <c r="G366">
        <v>1</v>
      </c>
      <c r="H366">
        <v>2</v>
      </c>
      <c r="I366" t="s">
        <v>507</v>
      </c>
      <c r="J366" t="s">
        <v>508</v>
      </c>
      <c r="K366" t="s">
        <v>509</v>
      </c>
      <c r="L366">
        <v>1368</v>
      </c>
      <c r="N366">
        <v>1011</v>
      </c>
      <c r="O366" t="s">
        <v>425</v>
      </c>
      <c r="P366" t="s">
        <v>425</v>
      </c>
      <c r="Q366">
        <v>1</v>
      </c>
      <c r="W366">
        <v>0</v>
      </c>
      <c r="X366">
        <v>-1754144589</v>
      </c>
      <c r="Y366">
        <v>2.2124999999999999</v>
      </c>
      <c r="AA366">
        <v>0</v>
      </c>
      <c r="AB366">
        <v>1140.21</v>
      </c>
      <c r="AC366">
        <v>405.68</v>
      </c>
      <c r="AD366">
        <v>0</v>
      </c>
      <c r="AE366">
        <v>0</v>
      </c>
      <c r="AF366">
        <v>123</v>
      </c>
      <c r="AG366">
        <v>13.5</v>
      </c>
      <c r="AH366">
        <v>0</v>
      </c>
      <c r="AI366">
        <v>1</v>
      </c>
      <c r="AJ366">
        <v>9.27</v>
      </c>
      <c r="AK366">
        <v>30.05</v>
      </c>
      <c r="AL366">
        <v>1</v>
      </c>
      <c r="AN366">
        <v>0</v>
      </c>
      <c r="AO366">
        <v>1</v>
      </c>
      <c r="AP366">
        <v>1</v>
      </c>
      <c r="AQ366">
        <v>0</v>
      </c>
      <c r="AR366">
        <v>0</v>
      </c>
      <c r="AS366" t="s">
        <v>3</v>
      </c>
      <c r="AT366">
        <v>1.77</v>
      </c>
      <c r="AU366" t="s">
        <v>33</v>
      </c>
      <c r="AV366">
        <v>0</v>
      </c>
      <c r="AW366">
        <v>2</v>
      </c>
      <c r="AX366">
        <v>42250900</v>
      </c>
      <c r="AY366">
        <v>1</v>
      </c>
      <c r="AZ366">
        <v>0</v>
      </c>
      <c r="BA366">
        <v>324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Y366*Source!I170</f>
        <v>0.10752749999999998</v>
      </c>
      <c r="CY366">
        <f>AB366</f>
        <v>1140.21</v>
      </c>
      <c r="CZ366">
        <f>AF366</f>
        <v>123</v>
      </c>
      <c r="DA366">
        <f>AJ366</f>
        <v>9.27</v>
      </c>
      <c r="DB366">
        <f>ROUND((ROUND(AT366*CZ366,2)*1.25),6)</f>
        <v>272.13749999999999</v>
      </c>
      <c r="DC366">
        <f>ROUND((ROUND(AT366*AG366,2)*1.25),6)</f>
        <v>29.875</v>
      </c>
    </row>
    <row r="367" spans="1:107" x14ac:dyDescent="0.2">
      <c r="A367">
        <f>ROW(Source!A170)</f>
        <v>170</v>
      </c>
      <c r="B367">
        <v>42244845</v>
      </c>
      <c r="C367">
        <v>42250888</v>
      </c>
      <c r="D367">
        <v>39027301</v>
      </c>
      <c r="E367">
        <v>1</v>
      </c>
      <c r="F367">
        <v>1</v>
      </c>
      <c r="G367">
        <v>1</v>
      </c>
      <c r="H367">
        <v>2</v>
      </c>
      <c r="I367" t="s">
        <v>510</v>
      </c>
      <c r="J367" t="s">
        <v>511</v>
      </c>
      <c r="K367" t="s">
        <v>512</v>
      </c>
      <c r="L367">
        <v>1368</v>
      </c>
      <c r="N367">
        <v>1011</v>
      </c>
      <c r="O367" t="s">
        <v>425</v>
      </c>
      <c r="P367" t="s">
        <v>425</v>
      </c>
      <c r="Q367">
        <v>1</v>
      </c>
      <c r="W367">
        <v>0</v>
      </c>
      <c r="X367">
        <v>1606831026</v>
      </c>
      <c r="Y367">
        <v>8.85</v>
      </c>
      <c r="AA367">
        <v>0</v>
      </c>
      <c r="AB367">
        <v>1254.5999999999999</v>
      </c>
      <c r="AC367">
        <v>432.72</v>
      </c>
      <c r="AD367">
        <v>0</v>
      </c>
      <c r="AE367">
        <v>0</v>
      </c>
      <c r="AF367">
        <v>206.01</v>
      </c>
      <c r="AG367">
        <v>14.4</v>
      </c>
      <c r="AH367">
        <v>0</v>
      </c>
      <c r="AI367">
        <v>1</v>
      </c>
      <c r="AJ367">
        <v>6.09</v>
      </c>
      <c r="AK367">
        <v>30.05</v>
      </c>
      <c r="AL367">
        <v>1</v>
      </c>
      <c r="AN367">
        <v>0</v>
      </c>
      <c r="AO367">
        <v>1</v>
      </c>
      <c r="AP367">
        <v>1</v>
      </c>
      <c r="AQ367">
        <v>0</v>
      </c>
      <c r="AR367">
        <v>0</v>
      </c>
      <c r="AS367" t="s">
        <v>3</v>
      </c>
      <c r="AT367">
        <v>7.08</v>
      </c>
      <c r="AU367" t="s">
        <v>33</v>
      </c>
      <c r="AV367">
        <v>0</v>
      </c>
      <c r="AW367">
        <v>2</v>
      </c>
      <c r="AX367">
        <v>42250901</v>
      </c>
      <c r="AY367">
        <v>1</v>
      </c>
      <c r="AZ367">
        <v>0</v>
      </c>
      <c r="BA367">
        <v>325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Y367*Source!I170</f>
        <v>0.43010999999999994</v>
      </c>
      <c r="CY367">
        <f>AB367</f>
        <v>1254.5999999999999</v>
      </c>
      <c r="CZ367">
        <f>AF367</f>
        <v>206.01</v>
      </c>
      <c r="DA367">
        <f>AJ367</f>
        <v>6.09</v>
      </c>
      <c r="DB367">
        <f>ROUND((ROUND(AT367*CZ367,2)*1.25),6)</f>
        <v>1823.1875</v>
      </c>
      <c r="DC367">
        <f>ROUND((ROUND(AT367*AG367,2)*1.25),6)</f>
        <v>127.4375</v>
      </c>
    </row>
    <row r="368" spans="1:107" x14ac:dyDescent="0.2">
      <c r="A368">
        <f>ROW(Source!A170)</f>
        <v>170</v>
      </c>
      <c r="B368">
        <v>42244845</v>
      </c>
      <c r="C368">
        <v>42250888</v>
      </c>
      <c r="D368">
        <v>39027363</v>
      </c>
      <c r="E368">
        <v>1</v>
      </c>
      <c r="F368">
        <v>1</v>
      </c>
      <c r="G368">
        <v>1</v>
      </c>
      <c r="H368">
        <v>2</v>
      </c>
      <c r="I368" t="s">
        <v>486</v>
      </c>
      <c r="J368" t="s">
        <v>487</v>
      </c>
      <c r="K368" t="s">
        <v>488</v>
      </c>
      <c r="L368">
        <v>1368</v>
      </c>
      <c r="N368">
        <v>1011</v>
      </c>
      <c r="O368" t="s">
        <v>425</v>
      </c>
      <c r="P368" t="s">
        <v>425</v>
      </c>
      <c r="Q368">
        <v>1</v>
      </c>
      <c r="W368">
        <v>0</v>
      </c>
      <c r="X368">
        <v>-962845729</v>
      </c>
      <c r="Y368">
        <v>0.92500000000000004</v>
      </c>
      <c r="AA368">
        <v>0</v>
      </c>
      <c r="AB368">
        <v>869</v>
      </c>
      <c r="AC368">
        <v>348.58</v>
      </c>
      <c r="AD368">
        <v>0</v>
      </c>
      <c r="AE368">
        <v>0</v>
      </c>
      <c r="AF368">
        <v>110</v>
      </c>
      <c r="AG368">
        <v>11.6</v>
      </c>
      <c r="AH368">
        <v>0</v>
      </c>
      <c r="AI368">
        <v>1</v>
      </c>
      <c r="AJ368">
        <v>7.9</v>
      </c>
      <c r="AK368">
        <v>30.05</v>
      </c>
      <c r="AL368">
        <v>1</v>
      </c>
      <c r="AN368">
        <v>0</v>
      </c>
      <c r="AO368">
        <v>1</v>
      </c>
      <c r="AP368">
        <v>1</v>
      </c>
      <c r="AQ368">
        <v>0</v>
      </c>
      <c r="AR368">
        <v>0</v>
      </c>
      <c r="AS368" t="s">
        <v>3</v>
      </c>
      <c r="AT368">
        <v>0.74</v>
      </c>
      <c r="AU368" t="s">
        <v>33</v>
      </c>
      <c r="AV368">
        <v>0</v>
      </c>
      <c r="AW368">
        <v>2</v>
      </c>
      <c r="AX368">
        <v>42250902</v>
      </c>
      <c r="AY368">
        <v>1</v>
      </c>
      <c r="AZ368">
        <v>0</v>
      </c>
      <c r="BA368">
        <v>326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Y368*Source!I170</f>
        <v>4.4955000000000002E-2</v>
      </c>
      <c r="CY368">
        <f>AB368</f>
        <v>869</v>
      </c>
      <c r="CZ368">
        <f>AF368</f>
        <v>110</v>
      </c>
      <c r="DA368">
        <f>AJ368</f>
        <v>7.9</v>
      </c>
      <c r="DB368">
        <f>ROUND((ROUND(AT368*CZ368,2)*1.25),6)</f>
        <v>101.75</v>
      </c>
      <c r="DC368">
        <f>ROUND((ROUND(AT368*AG368,2)*1.25),6)</f>
        <v>10.725</v>
      </c>
    </row>
    <row r="369" spans="1:107" x14ac:dyDescent="0.2">
      <c r="A369">
        <f>ROW(Source!A170)</f>
        <v>170</v>
      </c>
      <c r="B369">
        <v>42244845</v>
      </c>
      <c r="C369">
        <v>42250888</v>
      </c>
      <c r="D369">
        <v>39000956</v>
      </c>
      <c r="E369">
        <v>1</v>
      </c>
      <c r="F369">
        <v>1</v>
      </c>
      <c r="G369">
        <v>1</v>
      </c>
      <c r="H369">
        <v>3</v>
      </c>
      <c r="I369" t="s">
        <v>274</v>
      </c>
      <c r="J369" t="s">
        <v>276</v>
      </c>
      <c r="K369" t="s">
        <v>275</v>
      </c>
      <c r="L369">
        <v>1339</v>
      </c>
      <c r="N369">
        <v>1007</v>
      </c>
      <c r="O369" t="s">
        <v>209</v>
      </c>
      <c r="P369" t="s">
        <v>209</v>
      </c>
      <c r="Q369">
        <v>1</v>
      </c>
      <c r="W369">
        <v>0</v>
      </c>
      <c r="X369">
        <v>-415672340</v>
      </c>
      <c r="Y369">
        <v>102.057613</v>
      </c>
      <c r="AA369">
        <v>2999.54</v>
      </c>
      <c r="AB369">
        <v>0</v>
      </c>
      <c r="AC369">
        <v>0</v>
      </c>
      <c r="AD369">
        <v>0</v>
      </c>
      <c r="AE369">
        <v>264.51</v>
      </c>
      <c r="AF369">
        <v>0</v>
      </c>
      <c r="AG369">
        <v>0</v>
      </c>
      <c r="AH369">
        <v>0</v>
      </c>
      <c r="AI369">
        <v>11.34</v>
      </c>
      <c r="AJ369">
        <v>1</v>
      </c>
      <c r="AK369">
        <v>1</v>
      </c>
      <c r="AL369">
        <v>1</v>
      </c>
      <c r="AN369">
        <v>1</v>
      </c>
      <c r="AO369">
        <v>0</v>
      </c>
      <c r="AP369">
        <v>0</v>
      </c>
      <c r="AQ369">
        <v>0</v>
      </c>
      <c r="AR369">
        <v>0</v>
      </c>
      <c r="AS369" t="s">
        <v>3</v>
      </c>
      <c r="AT369">
        <v>102.057613</v>
      </c>
      <c r="AU369" t="s">
        <v>3</v>
      </c>
      <c r="AV369">
        <v>0</v>
      </c>
      <c r="AW369">
        <v>1</v>
      </c>
      <c r="AX369">
        <v>-1</v>
      </c>
      <c r="AY369">
        <v>0</v>
      </c>
      <c r="AZ369">
        <v>0</v>
      </c>
      <c r="BA369" t="s">
        <v>3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Y369*Source!I170</f>
        <v>4.9599999918000002</v>
      </c>
      <c r="CY369">
        <f>AA369</f>
        <v>2999.54</v>
      </c>
      <c r="CZ369">
        <f>AE369</f>
        <v>264.51</v>
      </c>
      <c r="DA369">
        <f>AI369</f>
        <v>11.34</v>
      </c>
      <c r="DB369">
        <f>ROUND(ROUND(AT369*CZ369,2),6)</f>
        <v>26995.26</v>
      </c>
      <c r="DC369">
        <f>ROUND(ROUND(AT369*AG369,2),6)</f>
        <v>0</v>
      </c>
    </row>
    <row r="370" spans="1:107" x14ac:dyDescent="0.2">
      <c r="A370">
        <f>ROW(Source!A170)</f>
        <v>170</v>
      </c>
      <c r="B370">
        <v>42244845</v>
      </c>
      <c r="C370">
        <v>42250888</v>
      </c>
      <c r="D370">
        <v>39001585</v>
      </c>
      <c r="E370">
        <v>1</v>
      </c>
      <c r="F370">
        <v>1</v>
      </c>
      <c r="G370">
        <v>1</v>
      </c>
      <c r="H370">
        <v>3</v>
      </c>
      <c r="I370" t="s">
        <v>445</v>
      </c>
      <c r="J370" t="s">
        <v>446</v>
      </c>
      <c r="K370" t="s">
        <v>447</v>
      </c>
      <c r="L370">
        <v>1339</v>
      </c>
      <c r="N370">
        <v>1007</v>
      </c>
      <c r="O370" t="s">
        <v>209</v>
      </c>
      <c r="P370" t="s">
        <v>209</v>
      </c>
      <c r="Q370">
        <v>1</v>
      </c>
      <c r="W370">
        <v>0</v>
      </c>
      <c r="X370">
        <v>619799737</v>
      </c>
      <c r="Y370">
        <v>5</v>
      </c>
      <c r="AA370">
        <v>21.28</v>
      </c>
      <c r="AB370">
        <v>0</v>
      </c>
      <c r="AC370">
        <v>0</v>
      </c>
      <c r="AD370">
        <v>0</v>
      </c>
      <c r="AE370">
        <v>2.44</v>
      </c>
      <c r="AF370">
        <v>0</v>
      </c>
      <c r="AG370">
        <v>0</v>
      </c>
      <c r="AH370">
        <v>0</v>
      </c>
      <c r="AI370">
        <v>8.7200000000000006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5</v>
      </c>
      <c r="AU370" t="s">
        <v>3</v>
      </c>
      <c r="AV370">
        <v>0</v>
      </c>
      <c r="AW370">
        <v>2</v>
      </c>
      <c r="AX370">
        <v>42250904</v>
      </c>
      <c r="AY370">
        <v>1</v>
      </c>
      <c r="AZ370">
        <v>0</v>
      </c>
      <c r="BA370">
        <v>328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Y370*Source!I170</f>
        <v>0.24299999999999999</v>
      </c>
      <c r="CY370">
        <f>AA370</f>
        <v>21.28</v>
      </c>
      <c r="CZ370">
        <f>AE370</f>
        <v>2.44</v>
      </c>
      <c r="DA370">
        <f>AI370</f>
        <v>8.7200000000000006</v>
      </c>
      <c r="DB370">
        <f>ROUND(ROUND(AT370*CZ370,2),6)</f>
        <v>12.2</v>
      </c>
      <c r="DC370">
        <f>ROUND(ROUND(AT370*AG370,2),6)</f>
        <v>0</v>
      </c>
    </row>
    <row r="371" spans="1:107" x14ac:dyDescent="0.2">
      <c r="A371">
        <f>ROW(Source!A173)</f>
        <v>173</v>
      </c>
      <c r="B371">
        <v>42244862</v>
      </c>
      <c r="C371">
        <v>42250906</v>
      </c>
      <c r="D371">
        <v>35544110</v>
      </c>
      <c r="E371">
        <v>1</v>
      </c>
      <c r="F371">
        <v>1</v>
      </c>
      <c r="G371">
        <v>1</v>
      </c>
      <c r="H371">
        <v>1</v>
      </c>
      <c r="I371" t="s">
        <v>448</v>
      </c>
      <c r="J371" t="s">
        <v>3</v>
      </c>
      <c r="K371" t="s">
        <v>449</v>
      </c>
      <c r="L371">
        <v>1369</v>
      </c>
      <c r="N371">
        <v>1013</v>
      </c>
      <c r="O371" t="s">
        <v>417</v>
      </c>
      <c r="P371" t="s">
        <v>417</v>
      </c>
      <c r="Q371">
        <v>1</v>
      </c>
      <c r="W371">
        <v>0</v>
      </c>
      <c r="X371">
        <v>-464685602</v>
      </c>
      <c r="Y371">
        <v>12.074999999999999</v>
      </c>
      <c r="AA371">
        <v>0</v>
      </c>
      <c r="AB371">
        <v>0</v>
      </c>
      <c r="AC371">
        <v>0</v>
      </c>
      <c r="AD371">
        <v>249.3</v>
      </c>
      <c r="AE371">
        <v>0</v>
      </c>
      <c r="AF371">
        <v>0</v>
      </c>
      <c r="AG371">
        <v>0</v>
      </c>
      <c r="AH371">
        <v>249.3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1</v>
      </c>
      <c r="AQ371">
        <v>0</v>
      </c>
      <c r="AR371">
        <v>0</v>
      </c>
      <c r="AS371" t="s">
        <v>3</v>
      </c>
      <c r="AT371">
        <v>10.5</v>
      </c>
      <c r="AU371" t="s">
        <v>34</v>
      </c>
      <c r="AV371">
        <v>1</v>
      </c>
      <c r="AW371">
        <v>2</v>
      </c>
      <c r="AX371">
        <v>42250916</v>
      </c>
      <c r="AY371">
        <v>1</v>
      </c>
      <c r="AZ371">
        <v>0</v>
      </c>
      <c r="BA371">
        <v>329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Y371*Source!I173</f>
        <v>117.32069999999999</v>
      </c>
      <c r="CY371">
        <f>AD371</f>
        <v>249.3</v>
      </c>
      <c r="CZ371">
        <f>AH371</f>
        <v>249.3</v>
      </c>
      <c r="DA371">
        <f>AL371</f>
        <v>1</v>
      </c>
      <c r="DB371">
        <f>ROUND((ROUND(AT371*CZ371,2)*1.15),6)</f>
        <v>3010.2975000000001</v>
      </c>
      <c r="DC371">
        <f>ROUND((ROUND(AT371*AG371,2)*1.15),6)</f>
        <v>0</v>
      </c>
    </row>
    <row r="372" spans="1:107" x14ac:dyDescent="0.2">
      <c r="A372">
        <f>ROW(Source!A173)</f>
        <v>173</v>
      </c>
      <c r="B372">
        <v>42244862</v>
      </c>
      <c r="C372">
        <v>42250906</v>
      </c>
      <c r="D372">
        <v>121548</v>
      </c>
      <c r="E372">
        <v>1</v>
      </c>
      <c r="F372">
        <v>1</v>
      </c>
      <c r="G372">
        <v>1</v>
      </c>
      <c r="H372">
        <v>1</v>
      </c>
      <c r="I372" t="s">
        <v>23</v>
      </c>
      <c r="J372" t="s">
        <v>3</v>
      </c>
      <c r="K372" t="s">
        <v>420</v>
      </c>
      <c r="L372">
        <v>608254</v>
      </c>
      <c r="N372">
        <v>1013</v>
      </c>
      <c r="O372" t="s">
        <v>421</v>
      </c>
      <c r="P372" t="s">
        <v>421</v>
      </c>
      <c r="Q372">
        <v>1</v>
      </c>
      <c r="W372">
        <v>0</v>
      </c>
      <c r="X372">
        <v>-185737400</v>
      </c>
      <c r="Y372">
        <v>7.4999999999999997E-2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1</v>
      </c>
      <c r="AQ372">
        <v>0</v>
      </c>
      <c r="AR372">
        <v>0</v>
      </c>
      <c r="AS372" t="s">
        <v>3</v>
      </c>
      <c r="AT372">
        <v>0.06</v>
      </c>
      <c r="AU372" t="s">
        <v>33</v>
      </c>
      <c r="AV372">
        <v>2</v>
      </c>
      <c r="AW372">
        <v>2</v>
      </c>
      <c r="AX372">
        <v>42250917</v>
      </c>
      <c r="AY372">
        <v>1</v>
      </c>
      <c r="AZ372">
        <v>0</v>
      </c>
      <c r="BA372">
        <v>330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Y372*Source!I173</f>
        <v>0.7286999999999999</v>
      </c>
      <c r="CY372">
        <f>AD372</f>
        <v>0</v>
      </c>
      <c r="CZ372">
        <f>AH372</f>
        <v>0</v>
      </c>
      <c r="DA372">
        <f>AL372</f>
        <v>1</v>
      </c>
      <c r="DB372">
        <f>ROUND((ROUND(AT372*CZ372,2)*1.25),6)</f>
        <v>0</v>
      </c>
      <c r="DC372">
        <f>ROUND((ROUND(AT372*AG372,2)*1.25),6)</f>
        <v>0</v>
      </c>
    </row>
    <row r="373" spans="1:107" x14ac:dyDescent="0.2">
      <c r="A373">
        <f>ROW(Source!A173)</f>
        <v>173</v>
      </c>
      <c r="B373">
        <v>42244862</v>
      </c>
      <c r="C373">
        <v>42250906</v>
      </c>
      <c r="D373">
        <v>39026531</v>
      </c>
      <c r="E373">
        <v>1</v>
      </c>
      <c r="F373">
        <v>1</v>
      </c>
      <c r="G373">
        <v>1</v>
      </c>
      <c r="H373">
        <v>2</v>
      </c>
      <c r="I373" t="s">
        <v>436</v>
      </c>
      <c r="J373" t="s">
        <v>437</v>
      </c>
      <c r="K373" t="s">
        <v>438</v>
      </c>
      <c r="L373">
        <v>1368</v>
      </c>
      <c r="N373">
        <v>1011</v>
      </c>
      <c r="O373" t="s">
        <v>425</v>
      </c>
      <c r="P373" t="s">
        <v>425</v>
      </c>
      <c r="Q373">
        <v>1</v>
      </c>
      <c r="W373">
        <v>0</v>
      </c>
      <c r="X373">
        <v>1549832887</v>
      </c>
      <c r="Y373">
        <v>3.7499999999999999E-2</v>
      </c>
      <c r="AA373">
        <v>0</v>
      </c>
      <c r="AB373">
        <v>779.14</v>
      </c>
      <c r="AC373">
        <v>274.54000000000002</v>
      </c>
      <c r="AD373">
        <v>0</v>
      </c>
      <c r="AE373">
        <v>0</v>
      </c>
      <c r="AF373">
        <v>99.89</v>
      </c>
      <c r="AG373">
        <v>10.06</v>
      </c>
      <c r="AH373">
        <v>0</v>
      </c>
      <c r="AI373">
        <v>1</v>
      </c>
      <c r="AJ373">
        <v>7.8</v>
      </c>
      <c r="AK373">
        <v>27.29</v>
      </c>
      <c r="AL373">
        <v>1</v>
      </c>
      <c r="AN373">
        <v>0</v>
      </c>
      <c r="AO373">
        <v>1</v>
      </c>
      <c r="AP373">
        <v>1</v>
      </c>
      <c r="AQ373">
        <v>0</v>
      </c>
      <c r="AR373">
        <v>0</v>
      </c>
      <c r="AS373" t="s">
        <v>3</v>
      </c>
      <c r="AT373">
        <v>0.03</v>
      </c>
      <c r="AU373" t="s">
        <v>33</v>
      </c>
      <c r="AV373">
        <v>0</v>
      </c>
      <c r="AW373">
        <v>2</v>
      </c>
      <c r="AX373">
        <v>42250918</v>
      </c>
      <c r="AY373">
        <v>1</v>
      </c>
      <c r="AZ373">
        <v>0</v>
      </c>
      <c r="BA373">
        <v>331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Y373*Source!I173</f>
        <v>0.36434999999999995</v>
      </c>
      <c r="CY373">
        <f>AB373</f>
        <v>779.14</v>
      </c>
      <c r="CZ373">
        <f>AF373</f>
        <v>99.89</v>
      </c>
      <c r="DA373">
        <f>AJ373</f>
        <v>7.8</v>
      </c>
      <c r="DB373">
        <f>ROUND((ROUND(AT373*CZ373,2)*1.25),6)</f>
        <v>3.75</v>
      </c>
      <c r="DC373">
        <f>ROUND((ROUND(AT373*AG373,2)*1.25),6)</f>
        <v>0.375</v>
      </c>
    </row>
    <row r="374" spans="1:107" x14ac:dyDescent="0.2">
      <c r="A374">
        <f>ROW(Source!A173)</f>
        <v>173</v>
      </c>
      <c r="B374">
        <v>42244862</v>
      </c>
      <c r="C374">
        <v>42250906</v>
      </c>
      <c r="D374">
        <v>39027363</v>
      </c>
      <c r="E374">
        <v>1</v>
      </c>
      <c r="F374">
        <v>1</v>
      </c>
      <c r="G374">
        <v>1</v>
      </c>
      <c r="H374">
        <v>2</v>
      </c>
      <c r="I374" t="s">
        <v>486</v>
      </c>
      <c r="J374" t="s">
        <v>487</v>
      </c>
      <c r="K374" t="s">
        <v>488</v>
      </c>
      <c r="L374">
        <v>1368</v>
      </c>
      <c r="N374">
        <v>1011</v>
      </c>
      <c r="O374" t="s">
        <v>425</v>
      </c>
      <c r="P374" t="s">
        <v>425</v>
      </c>
      <c r="Q374">
        <v>1</v>
      </c>
      <c r="W374">
        <v>0</v>
      </c>
      <c r="X374">
        <v>-962845729</v>
      </c>
      <c r="Y374">
        <v>3.7499999999999999E-2</v>
      </c>
      <c r="AA374">
        <v>0</v>
      </c>
      <c r="AB374">
        <v>797.5</v>
      </c>
      <c r="AC374">
        <v>316.56</v>
      </c>
      <c r="AD374">
        <v>0</v>
      </c>
      <c r="AE374">
        <v>0</v>
      </c>
      <c r="AF374">
        <v>110</v>
      </c>
      <c r="AG374">
        <v>11.6</v>
      </c>
      <c r="AH374">
        <v>0</v>
      </c>
      <c r="AI374">
        <v>1</v>
      </c>
      <c r="AJ374">
        <v>7.25</v>
      </c>
      <c r="AK374">
        <v>27.29</v>
      </c>
      <c r="AL374">
        <v>1</v>
      </c>
      <c r="AN374">
        <v>0</v>
      </c>
      <c r="AO374">
        <v>1</v>
      </c>
      <c r="AP374">
        <v>1</v>
      </c>
      <c r="AQ374">
        <v>0</v>
      </c>
      <c r="AR374">
        <v>0</v>
      </c>
      <c r="AS374" t="s">
        <v>3</v>
      </c>
      <c r="AT374">
        <v>0.03</v>
      </c>
      <c r="AU374" t="s">
        <v>33</v>
      </c>
      <c r="AV374">
        <v>0</v>
      </c>
      <c r="AW374">
        <v>2</v>
      </c>
      <c r="AX374">
        <v>42250919</v>
      </c>
      <c r="AY374">
        <v>1</v>
      </c>
      <c r="AZ374">
        <v>0</v>
      </c>
      <c r="BA374">
        <v>332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Y374*Source!I173</f>
        <v>0.36434999999999995</v>
      </c>
      <c r="CY374">
        <f>AB374</f>
        <v>797.5</v>
      </c>
      <c r="CZ374">
        <f>AF374</f>
        <v>110</v>
      </c>
      <c r="DA374">
        <f>AJ374</f>
        <v>7.25</v>
      </c>
      <c r="DB374">
        <f>ROUND((ROUND(AT374*CZ374,2)*1.25),6)</f>
        <v>4.125</v>
      </c>
      <c r="DC374">
        <f>ROUND((ROUND(AT374*AG374,2)*1.25),6)</f>
        <v>0.4375</v>
      </c>
    </row>
    <row r="375" spans="1:107" x14ac:dyDescent="0.2">
      <c r="A375">
        <f>ROW(Source!A173)</f>
        <v>173</v>
      </c>
      <c r="B375">
        <v>42244862</v>
      </c>
      <c r="C375">
        <v>42250906</v>
      </c>
      <c r="D375">
        <v>39027437</v>
      </c>
      <c r="E375">
        <v>1</v>
      </c>
      <c r="F375">
        <v>1</v>
      </c>
      <c r="G375">
        <v>1</v>
      </c>
      <c r="H375">
        <v>2</v>
      </c>
      <c r="I375" t="s">
        <v>489</v>
      </c>
      <c r="J375" t="s">
        <v>490</v>
      </c>
      <c r="K375" t="s">
        <v>491</v>
      </c>
      <c r="L375">
        <v>1368</v>
      </c>
      <c r="N375">
        <v>1011</v>
      </c>
      <c r="O375" t="s">
        <v>425</v>
      </c>
      <c r="P375" t="s">
        <v>425</v>
      </c>
      <c r="Q375">
        <v>1</v>
      </c>
      <c r="W375">
        <v>0</v>
      </c>
      <c r="X375">
        <v>-1798884961</v>
      </c>
      <c r="Y375">
        <v>0.71249999999999991</v>
      </c>
      <c r="AA375">
        <v>0</v>
      </c>
      <c r="AB375">
        <v>18.41</v>
      </c>
      <c r="AC375">
        <v>0</v>
      </c>
      <c r="AD375">
        <v>0</v>
      </c>
      <c r="AE375">
        <v>0</v>
      </c>
      <c r="AF375">
        <v>9.16</v>
      </c>
      <c r="AG375">
        <v>0</v>
      </c>
      <c r="AH375">
        <v>0</v>
      </c>
      <c r="AI375">
        <v>1</v>
      </c>
      <c r="AJ375">
        <v>2.0099999999999998</v>
      </c>
      <c r="AK375">
        <v>27.29</v>
      </c>
      <c r="AL375">
        <v>1</v>
      </c>
      <c r="AN375">
        <v>0</v>
      </c>
      <c r="AO375">
        <v>1</v>
      </c>
      <c r="AP375">
        <v>1</v>
      </c>
      <c r="AQ375">
        <v>0</v>
      </c>
      <c r="AR375">
        <v>0</v>
      </c>
      <c r="AS375" t="s">
        <v>3</v>
      </c>
      <c r="AT375">
        <v>0.56999999999999995</v>
      </c>
      <c r="AU375" t="s">
        <v>33</v>
      </c>
      <c r="AV375">
        <v>0</v>
      </c>
      <c r="AW375">
        <v>2</v>
      </c>
      <c r="AX375">
        <v>42250920</v>
      </c>
      <c r="AY375">
        <v>1</v>
      </c>
      <c r="AZ375">
        <v>0</v>
      </c>
      <c r="BA375">
        <v>333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Y375*Source!I173</f>
        <v>6.9226499999999991</v>
      </c>
      <c r="CY375">
        <f>AB375</f>
        <v>18.41</v>
      </c>
      <c r="CZ375">
        <f>AF375</f>
        <v>9.16</v>
      </c>
      <c r="DA375">
        <f>AJ375</f>
        <v>2.0099999999999998</v>
      </c>
      <c r="DB375">
        <f>ROUND((ROUND(AT375*CZ375,2)*1.25),6)</f>
        <v>6.5250000000000004</v>
      </c>
      <c r="DC375">
        <f>ROUND((ROUND(AT375*AG375,2)*1.25),6)</f>
        <v>0</v>
      </c>
    </row>
    <row r="376" spans="1:107" x14ac:dyDescent="0.2">
      <c r="A376">
        <f>ROW(Source!A173)</f>
        <v>173</v>
      </c>
      <c r="B376">
        <v>42244862</v>
      </c>
      <c r="C376">
        <v>42250906</v>
      </c>
      <c r="D376">
        <v>39029121</v>
      </c>
      <c r="E376">
        <v>1</v>
      </c>
      <c r="F376">
        <v>1</v>
      </c>
      <c r="G376">
        <v>1</v>
      </c>
      <c r="H376">
        <v>2</v>
      </c>
      <c r="I376" t="s">
        <v>453</v>
      </c>
      <c r="J376" t="s">
        <v>454</v>
      </c>
      <c r="K376" t="s">
        <v>455</v>
      </c>
      <c r="L376">
        <v>1368</v>
      </c>
      <c r="N376">
        <v>1011</v>
      </c>
      <c r="O376" t="s">
        <v>425</v>
      </c>
      <c r="P376" t="s">
        <v>425</v>
      </c>
      <c r="Q376">
        <v>1</v>
      </c>
      <c r="W376">
        <v>0</v>
      </c>
      <c r="X376">
        <v>1230759911</v>
      </c>
      <c r="Y376">
        <v>3.7499999999999999E-2</v>
      </c>
      <c r="AA376">
        <v>0</v>
      </c>
      <c r="AB376">
        <v>842.06</v>
      </c>
      <c r="AC376">
        <v>316.56</v>
      </c>
      <c r="AD376">
        <v>0</v>
      </c>
      <c r="AE376">
        <v>0</v>
      </c>
      <c r="AF376">
        <v>87.17</v>
      </c>
      <c r="AG376">
        <v>11.6</v>
      </c>
      <c r="AH376">
        <v>0</v>
      </c>
      <c r="AI376">
        <v>1</v>
      </c>
      <c r="AJ376">
        <v>9.66</v>
      </c>
      <c r="AK376">
        <v>27.29</v>
      </c>
      <c r="AL376">
        <v>1</v>
      </c>
      <c r="AN376">
        <v>0</v>
      </c>
      <c r="AO376">
        <v>1</v>
      </c>
      <c r="AP376">
        <v>1</v>
      </c>
      <c r="AQ376">
        <v>0</v>
      </c>
      <c r="AR376">
        <v>0</v>
      </c>
      <c r="AS376" t="s">
        <v>3</v>
      </c>
      <c r="AT376">
        <v>0.03</v>
      </c>
      <c r="AU376" t="s">
        <v>33</v>
      </c>
      <c r="AV376">
        <v>0</v>
      </c>
      <c r="AW376">
        <v>2</v>
      </c>
      <c r="AX376">
        <v>42250921</v>
      </c>
      <c r="AY376">
        <v>1</v>
      </c>
      <c r="AZ376">
        <v>0</v>
      </c>
      <c r="BA376">
        <v>334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Y376*Source!I173</f>
        <v>0.36434999999999995</v>
      </c>
      <c r="CY376">
        <f>AB376</f>
        <v>842.06</v>
      </c>
      <c r="CZ376">
        <f>AF376</f>
        <v>87.17</v>
      </c>
      <c r="DA376">
        <f>AJ376</f>
        <v>9.66</v>
      </c>
      <c r="DB376">
        <f>ROUND((ROUND(AT376*CZ376,2)*1.25),6)</f>
        <v>3.2749999999999999</v>
      </c>
      <c r="DC376">
        <f>ROUND((ROUND(AT376*AG376,2)*1.25),6)</f>
        <v>0.4375</v>
      </c>
    </row>
    <row r="377" spans="1:107" x14ac:dyDescent="0.2">
      <c r="A377">
        <f>ROW(Source!A173)</f>
        <v>173</v>
      </c>
      <c r="B377">
        <v>42244862</v>
      </c>
      <c r="C377">
        <v>42250906</v>
      </c>
      <c r="D377">
        <v>38997341</v>
      </c>
      <c r="E377">
        <v>1</v>
      </c>
      <c r="F377">
        <v>1</v>
      </c>
      <c r="G377">
        <v>1</v>
      </c>
      <c r="H377">
        <v>3</v>
      </c>
      <c r="I377" t="s">
        <v>128</v>
      </c>
      <c r="J377" t="s">
        <v>130</v>
      </c>
      <c r="K377" t="s">
        <v>280</v>
      </c>
      <c r="L377">
        <v>1327</v>
      </c>
      <c r="N377">
        <v>1005</v>
      </c>
      <c r="O377" t="s">
        <v>91</v>
      </c>
      <c r="P377" t="s">
        <v>91</v>
      </c>
      <c r="Q377">
        <v>1</v>
      </c>
      <c r="W377">
        <v>0</v>
      </c>
      <c r="X377">
        <v>1172413619</v>
      </c>
      <c r="Y377">
        <v>3.0876899999999998</v>
      </c>
      <c r="AA377">
        <v>380.54</v>
      </c>
      <c r="AB377">
        <v>0</v>
      </c>
      <c r="AC377">
        <v>0</v>
      </c>
      <c r="AD377">
        <v>0</v>
      </c>
      <c r="AE377">
        <v>74.47</v>
      </c>
      <c r="AF377">
        <v>0</v>
      </c>
      <c r="AG377">
        <v>0</v>
      </c>
      <c r="AH377">
        <v>0</v>
      </c>
      <c r="AI377">
        <v>5.1100000000000003</v>
      </c>
      <c r="AJ377">
        <v>1</v>
      </c>
      <c r="AK377">
        <v>1</v>
      </c>
      <c r="AL377">
        <v>1</v>
      </c>
      <c r="AN377">
        <v>0</v>
      </c>
      <c r="AO377">
        <v>0</v>
      </c>
      <c r="AP377">
        <v>0</v>
      </c>
      <c r="AQ377">
        <v>0</v>
      </c>
      <c r="AR377">
        <v>0</v>
      </c>
      <c r="AS377" t="s">
        <v>3</v>
      </c>
      <c r="AT377">
        <v>3.0876899999999998</v>
      </c>
      <c r="AU377" t="s">
        <v>3</v>
      </c>
      <c r="AV377">
        <v>0</v>
      </c>
      <c r="AW377">
        <v>1</v>
      </c>
      <c r="AX377">
        <v>-1</v>
      </c>
      <c r="AY377">
        <v>0</v>
      </c>
      <c r="AZ377">
        <v>0</v>
      </c>
      <c r="BA377" t="s">
        <v>3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Y377*Source!I173</f>
        <v>29.999996039999996</v>
      </c>
      <c r="CY377">
        <f>AA377</f>
        <v>380.54</v>
      </c>
      <c r="CZ377">
        <f>AE377</f>
        <v>74.47</v>
      </c>
      <c r="DA377">
        <f>AI377</f>
        <v>5.1100000000000003</v>
      </c>
      <c r="DB377">
        <f>ROUND(ROUND(AT377*CZ377,2),6)</f>
        <v>229.94</v>
      </c>
      <c r="DC377">
        <f>ROUND(ROUND(AT377*AG377,2),6)</f>
        <v>0</v>
      </c>
    </row>
    <row r="378" spans="1:107" x14ac:dyDescent="0.2">
      <c r="A378">
        <f>ROW(Source!A173)</f>
        <v>173</v>
      </c>
      <c r="B378">
        <v>42244862</v>
      </c>
      <c r="C378">
        <v>42250906</v>
      </c>
      <c r="D378">
        <v>38997356</v>
      </c>
      <c r="E378">
        <v>1</v>
      </c>
      <c r="F378">
        <v>1</v>
      </c>
      <c r="G378">
        <v>1</v>
      </c>
      <c r="H378">
        <v>3</v>
      </c>
      <c r="I378" t="s">
        <v>124</v>
      </c>
      <c r="J378" t="s">
        <v>126</v>
      </c>
      <c r="K378" t="s">
        <v>125</v>
      </c>
      <c r="L378">
        <v>1327</v>
      </c>
      <c r="N378">
        <v>1005</v>
      </c>
      <c r="O378" t="s">
        <v>91</v>
      </c>
      <c r="P378" t="s">
        <v>91</v>
      </c>
      <c r="Q378">
        <v>1</v>
      </c>
      <c r="W378">
        <v>0</v>
      </c>
      <c r="X378">
        <v>102865112</v>
      </c>
      <c r="Y378">
        <v>0</v>
      </c>
      <c r="AA378">
        <v>347.32</v>
      </c>
      <c r="AB378">
        <v>0</v>
      </c>
      <c r="AC378">
        <v>0</v>
      </c>
      <c r="AD378">
        <v>0</v>
      </c>
      <c r="AE378">
        <v>78.58</v>
      </c>
      <c r="AF378">
        <v>0</v>
      </c>
      <c r="AG378">
        <v>0</v>
      </c>
      <c r="AH378">
        <v>0</v>
      </c>
      <c r="AI378">
        <v>4.42</v>
      </c>
      <c r="AJ378">
        <v>1</v>
      </c>
      <c r="AK378">
        <v>1</v>
      </c>
      <c r="AL378">
        <v>1</v>
      </c>
      <c r="AN378">
        <v>0</v>
      </c>
      <c r="AO378">
        <v>0</v>
      </c>
      <c r="AP378">
        <v>0</v>
      </c>
      <c r="AQ378">
        <v>0</v>
      </c>
      <c r="AR378">
        <v>0</v>
      </c>
      <c r="AS378" t="s">
        <v>3</v>
      </c>
      <c r="AT378">
        <v>0</v>
      </c>
      <c r="AU378" t="s">
        <v>3</v>
      </c>
      <c r="AV378">
        <v>0</v>
      </c>
      <c r="AW378">
        <v>1</v>
      </c>
      <c r="AX378">
        <v>-1</v>
      </c>
      <c r="AY378">
        <v>0</v>
      </c>
      <c r="AZ378">
        <v>0</v>
      </c>
      <c r="BA378" t="s">
        <v>3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Y378*Source!I173</f>
        <v>0</v>
      </c>
      <c r="CY378">
        <f>AA378</f>
        <v>347.32</v>
      </c>
      <c r="CZ378">
        <f>AE378</f>
        <v>78.58</v>
      </c>
      <c r="DA378">
        <f>AI378</f>
        <v>4.42</v>
      </c>
      <c r="DB378">
        <f>ROUND(ROUND(AT378*CZ378,2),6)</f>
        <v>0</v>
      </c>
      <c r="DC378">
        <f>ROUND(ROUND(AT378*AG378,2),6)</f>
        <v>0</v>
      </c>
    </row>
    <row r="379" spans="1:107" x14ac:dyDescent="0.2">
      <c r="A379">
        <f>ROW(Source!A173)</f>
        <v>173</v>
      </c>
      <c r="B379">
        <v>42244862</v>
      </c>
      <c r="C379">
        <v>42250906</v>
      </c>
      <c r="D379">
        <v>39001143</v>
      </c>
      <c r="E379">
        <v>1</v>
      </c>
      <c r="F379">
        <v>1</v>
      </c>
      <c r="G379">
        <v>1</v>
      </c>
      <c r="H379">
        <v>3</v>
      </c>
      <c r="I379" t="s">
        <v>207</v>
      </c>
      <c r="J379" t="s">
        <v>210</v>
      </c>
      <c r="K379" t="s">
        <v>208</v>
      </c>
      <c r="L379">
        <v>1339</v>
      </c>
      <c r="N379">
        <v>1007</v>
      </c>
      <c r="O379" t="s">
        <v>209</v>
      </c>
      <c r="P379" t="s">
        <v>209</v>
      </c>
      <c r="Q379">
        <v>1</v>
      </c>
      <c r="W379">
        <v>0</v>
      </c>
      <c r="X379">
        <v>-1147251145</v>
      </c>
      <c r="Y379">
        <v>0.05</v>
      </c>
      <c r="AA379">
        <v>588.52</v>
      </c>
      <c r="AB379">
        <v>0</v>
      </c>
      <c r="AC379">
        <v>0</v>
      </c>
      <c r="AD379">
        <v>0</v>
      </c>
      <c r="AE379">
        <v>55.26</v>
      </c>
      <c r="AF379">
        <v>0</v>
      </c>
      <c r="AG379">
        <v>0</v>
      </c>
      <c r="AH379">
        <v>0</v>
      </c>
      <c r="AI379">
        <v>10.65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0</v>
      </c>
      <c r="AQ379">
        <v>0</v>
      </c>
      <c r="AR379">
        <v>0</v>
      </c>
      <c r="AS379" t="s">
        <v>3</v>
      </c>
      <c r="AT379">
        <v>0.05</v>
      </c>
      <c r="AU379" t="s">
        <v>3</v>
      </c>
      <c r="AV379">
        <v>0</v>
      </c>
      <c r="AW379">
        <v>2</v>
      </c>
      <c r="AX379">
        <v>42250923</v>
      </c>
      <c r="AY379">
        <v>1</v>
      </c>
      <c r="AZ379">
        <v>0</v>
      </c>
      <c r="BA379">
        <v>336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Y379*Source!I173</f>
        <v>0.48580000000000001</v>
      </c>
      <c r="CY379">
        <f>AA379</f>
        <v>588.52</v>
      </c>
      <c r="CZ379">
        <f>AE379</f>
        <v>55.26</v>
      </c>
      <c r="DA379">
        <f>AI379</f>
        <v>10.65</v>
      </c>
      <c r="DB379">
        <f>ROUND(ROUND(AT379*CZ379,2),6)</f>
        <v>2.76</v>
      </c>
      <c r="DC379">
        <f>ROUND(ROUND(AT379*AG379,2),6)</f>
        <v>0</v>
      </c>
    </row>
    <row r="380" spans="1:107" x14ac:dyDescent="0.2">
      <c r="A380">
        <f>ROW(Source!A173)</f>
        <v>173</v>
      </c>
      <c r="B380">
        <v>42244862</v>
      </c>
      <c r="C380">
        <v>42250906</v>
      </c>
      <c r="D380">
        <v>39001585</v>
      </c>
      <c r="E380">
        <v>1</v>
      </c>
      <c r="F380">
        <v>1</v>
      </c>
      <c r="G380">
        <v>1</v>
      </c>
      <c r="H380">
        <v>3</v>
      </c>
      <c r="I380" t="s">
        <v>445</v>
      </c>
      <c r="J380" t="s">
        <v>446</v>
      </c>
      <c r="K380" t="s">
        <v>447</v>
      </c>
      <c r="L380">
        <v>1339</v>
      </c>
      <c r="N380">
        <v>1007</v>
      </c>
      <c r="O380" t="s">
        <v>209</v>
      </c>
      <c r="P380" t="s">
        <v>209</v>
      </c>
      <c r="Q380">
        <v>1</v>
      </c>
      <c r="W380">
        <v>0</v>
      </c>
      <c r="X380">
        <v>619799737</v>
      </c>
      <c r="Y380">
        <v>0.2</v>
      </c>
      <c r="AA380">
        <v>19.420000000000002</v>
      </c>
      <c r="AB380">
        <v>0</v>
      </c>
      <c r="AC380">
        <v>0</v>
      </c>
      <c r="AD380">
        <v>0</v>
      </c>
      <c r="AE380">
        <v>2.44</v>
      </c>
      <c r="AF380">
        <v>0</v>
      </c>
      <c r="AG380">
        <v>0</v>
      </c>
      <c r="AH380">
        <v>0</v>
      </c>
      <c r="AI380">
        <v>7.96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0</v>
      </c>
      <c r="AQ380">
        <v>0</v>
      </c>
      <c r="AR380">
        <v>0</v>
      </c>
      <c r="AS380" t="s">
        <v>3</v>
      </c>
      <c r="AT380">
        <v>0.2</v>
      </c>
      <c r="AU380" t="s">
        <v>3</v>
      </c>
      <c r="AV380">
        <v>0</v>
      </c>
      <c r="AW380">
        <v>2</v>
      </c>
      <c r="AX380">
        <v>42250924</v>
      </c>
      <c r="AY380">
        <v>1</v>
      </c>
      <c r="AZ380">
        <v>0</v>
      </c>
      <c r="BA380">
        <v>337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Y380*Source!I173</f>
        <v>1.9432</v>
      </c>
      <c r="CY380">
        <f>AA380</f>
        <v>19.420000000000002</v>
      </c>
      <c r="CZ380">
        <f>AE380</f>
        <v>2.44</v>
      </c>
      <c r="DA380">
        <f>AI380</f>
        <v>7.96</v>
      </c>
      <c r="DB380">
        <f>ROUND(ROUND(AT380*CZ380,2),6)</f>
        <v>0.49</v>
      </c>
      <c r="DC380">
        <f>ROUND(ROUND(AT380*AG380,2),6)</f>
        <v>0</v>
      </c>
    </row>
    <row r="381" spans="1:107" x14ac:dyDescent="0.2">
      <c r="A381">
        <f>ROW(Source!A174)</f>
        <v>174</v>
      </c>
      <c r="B381">
        <v>42244845</v>
      </c>
      <c r="C381">
        <v>42250906</v>
      </c>
      <c r="D381">
        <v>35544110</v>
      </c>
      <c r="E381">
        <v>1</v>
      </c>
      <c r="F381">
        <v>1</v>
      </c>
      <c r="G381">
        <v>1</v>
      </c>
      <c r="H381">
        <v>1</v>
      </c>
      <c r="I381" t="s">
        <v>448</v>
      </c>
      <c r="J381" t="s">
        <v>3</v>
      </c>
      <c r="K381" t="s">
        <v>449</v>
      </c>
      <c r="L381">
        <v>1369</v>
      </c>
      <c r="N381">
        <v>1013</v>
      </c>
      <c r="O381" t="s">
        <v>417</v>
      </c>
      <c r="P381" t="s">
        <v>417</v>
      </c>
      <c r="Q381">
        <v>1</v>
      </c>
      <c r="W381">
        <v>0</v>
      </c>
      <c r="X381">
        <v>-464685602</v>
      </c>
      <c r="Y381">
        <v>12.074999999999999</v>
      </c>
      <c r="AA381">
        <v>0</v>
      </c>
      <c r="AB381">
        <v>0</v>
      </c>
      <c r="AC381">
        <v>0</v>
      </c>
      <c r="AD381">
        <v>285.77</v>
      </c>
      <c r="AE381">
        <v>0</v>
      </c>
      <c r="AF381">
        <v>0</v>
      </c>
      <c r="AG381">
        <v>0</v>
      </c>
      <c r="AH381">
        <v>285.77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10.5</v>
      </c>
      <c r="AU381" t="s">
        <v>34</v>
      </c>
      <c r="AV381">
        <v>1</v>
      </c>
      <c r="AW381">
        <v>2</v>
      </c>
      <c r="AX381">
        <v>42250916</v>
      </c>
      <c r="AY381">
        <v>1</v>
      </c>
      <c r="AZ381">
        <v>0</v>
      </c>
      <c r="BA381">
        <v>338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Y381*Source!I174</f>
        <v>117.32069999999999</v>
      </c>
      <c r="CY381">
        <f>AD381</f>
        <v>285.77</v>
      </c>
      <c r="CZ381">
        <f>AH381</f>
        <v>285.77</v>
      </c>
      <c r="DA381">
        <f>AL381</f>
        <v>1</v>
      </c>
      <c r="DB381">
        <f>ROUND((ROUND(AT381*CZ381,2)*1.15),6)</f>
        <v>3450.6785</v>
      </c>
      <c r="DC381">
        <f>ROUND((ROUND(AT381*AG381,2)*1.15),6)</f>
        <v>0</v>
      </c>
    </row>
    <row r="382" spans="1:107" x14ac:dyDescent="0.2">
      <c r="A382">
        <f>ROW(Source!A174)</f>
        <v>174</v>
      </c>
      <c r="B382">
        <v>42244845</v>
      </c>
      <c r="C382">
        <v>42250906</v>
      </c>
      <c r="D382">
        <v>121548</v>
      </c>
      <c r="E382">
        <v>1</v>
      </c>
      <c r="F382">
        <v>1</v>
      </c>
      <c r="G382">
        <v>1</v>
      </c>
      <c r="H382">
        <v>1</v>
      </c>
      <c r="I382" t="s">
        <v>23</v>
      </c>
      <c r="J382" t="s">
        <v>3</v>
      </c>
      <c r="K382" t="s">
        <v>420</v>
      </c>
      <c r="L382">
        <v>608254</v>
      </c>
      <c r="N382">
        <v>1013</v>
      </c>
      <c r="O382" t="s">
        <v>421</v>
      </c>
      <c r="P382" t="s">
        <v>421</v>
      </c>
      <c r="Q382">
        <v>1</v>
      </c>
      <c r="W382">
        <v>0</v>
      </c>
      <c r="X382">
        <v>-185737400</v>
      </c>
      <c r="Y382">
        <v>7.4999999999999997E-2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S382" t="s">
        <v>3</v>
      </c>
      <c r="AT382">
        <v>0.06</v>
      </c>
      <c r="AU382" t="s">
        <v>33</v>
      </c>
      <c r="AV382">
        <v>2</v>
      </c>
      <c r="AW382">
        <v>2</v>
      </c>
      <c r="AX382">
        <v>42250917</v>
      </c>
      <c r="AY382">
        <v>1</v>
      </c>
      <c r="AZ382">
        <v>0</v>
      </c>
      <c r="BA382">
        <v>339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Y382*Source!I174</f>
        <v>0.7286999999999999</v>
      </c>
      <c r="CY382">
        <f>AD382</f>
        <v>0</v>
      </c>
      <c r="CZ382">
        <f>AH382</f>
        <v>0</v>
      </c>
      <c r="DA382">
        <f>AL382</f>
        <v>1</v>
      </c>
      <c r="DB382">
        <f>ROUND((ROUND(AT382*CZ382,2)*1.25),6)</f>
        <v>0</v>
      </c>
      <c r="DC382">
        <f>ROUND((ROUND(AT382*AG382,2)*1.25),6)</f>
        <v>0</v>
      </c>
    </row>
    <row r="383" spans="1:107" x14ac:dyDescent="0.2">
      <c r="A383">
        <f>ROW(Source!A174)</f>
        <v>174</v>
      </c>
      <c r="B383">
        <v>42244845</v>
      </c>
      <c r="C383">
        <v>42250906</v>
      </c>
      <c r="D383">
        <v>39026531</v>
      </c>
      <c r="E383">
        <v>1</v>
      </c>
      <c r="F383">
        <v>1</v>
      </c>
      <c r="G383">
        <v>1</v>
      </c>
      <c r="H383">
        <v>2</v>
      </c>
      <c r="I383" t="s">
        <v>436</v>
      </c>
      <c r="J383" t="s">
        <v>437</v>
      </c>
      <c r="K383" t="s">
        <v>438</v>
      </c>
      <c r="L383">
        <v>1368</v>
      </c>
      <c r="N383">
        <v>1011</v>
      </c>
      <c r="O383" t="s">
        <v>425</v>
      </c>
      <c r="P383" t="s">
        <v>425</v>
      </c>
      <c r="Q383">
        <v>1</v>
      </c>
      <c r="W383">
        <v>0</v>
      </c>
      <c r="X383">
        <v>1549832887</v>
      </c>
      <c r="Y383">
        <v>3.7499999999999999E-2</v>
      </c>
      <c r="AA383">
        <v>0</v>
      </c>
      <c r="AB383">
        <v>843.07</v>
      </c>
      <c r="AC383">
        <v>302.3</v>
      </c>
      <c r="AD383">
        <v>0</v>
      </c>
      <c r="AE383">
        <v>0</v>
      </c>
      <c r="AF383">
        <v>99.89</v>
      </c>
      <c r="AG383">
        <v>10.06</v>
      </c>
      <c r="AH383">
        <v>0</v>
      </c>
      <c r="AI383">
        <v>1</v>
      </c>
      <c r="AJ383">
        <v>8.44</v>
      </c>
      <c r="AK383">
        <v>30.05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S383" t="s">
        <v>3</v>
      </c>
      <c r="AT383">
        <v>0.03</v>
      </c>
      <c r="AU383" t="s">
        <v>33</v>
      </c>
      <c r="AV383">
        <v>0</v>
      </c>
      <c r="AW383">
        <v>2</v>
      </c>
      <c r="AX383">
        <v>42250918</v>
      </c>
      <c r="AY383">
        <v>1</v>
      </c>
      <c r="AZ383">
        <v>0</v>
      </c>
      <c r="BA383">
        <v>340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Y383*Source!I174</f>
        <v>0.36434999999999995</v>
      </c>
      <c r="CY383">
        <f>AB383</f>
        <v>843.07</v>
      </c>
      <c r="CZ383">
        <f>AF383</f>
        <v>99.89</v>
      </c>
      <c r="DA383">
        <f>AJ383</f>
        <v>8.44</v>
      </c>
      <c r="DB383">
        <f>ROUND((ROUND(AT383*CZ383,2)*1.25),6)</f>
        <v>3.75</v>
      </c>
      <c r="DC383">
        <f>ROUND((ROUND(AT383*AG383,2)*1.25),6)</f>
        <v>0.375</v>
      </c>
    </row>
    <row r="384" spans="1:107" x14ac:dyDescent="0.2">
      <c r="A384">
        <f>ROW(Source!A174)</f>
        <v>174</v>
      </c>
      <c r="B384">
        <v>42244845</v>
      </c>
      <c r="C384">
        <v>42250906</v>
      </c>
      <c r="D384">
        <v>39027363</v>
      </c>
      <c r="E384">
        <v>1</v>
      </c>
      <c r="F384">
        <v>1</v>
      </c>
      <c r="G384">
        <v>1</v>
      </c>
      <c r="H384">
        <v>2</v>
      </c>
      <c r="I384" t="s">
        <v>486</v>
      </c>
      <c r="J384" t="s">
        <v>487</v>
      </c>
      <c r="K384" t="s">
        <v>488</v>
      </c>
      <c r="L384">
        <v>1368</v>
      </c>
      <c r="N384">
        <v>1011</v>
      </c>
      <c r="O384" t="s">
        <v>425</v>
      </c>
      <c r="P384" t="s">
        <v>425</v>
      </c>
      <c r="Q384">
        <v>1</v>
      </c>
      <c r="W384">
        <v>0</v>
      </c>
      <c r="X384">
        <v>-962845729</v>
      </c>
      <c r="Y384">
        <v>3.7499999999999999E-2</v>
      </c>
      <c r="AA384">
        <v>0</v>
      </c>
      <c r="AB384">
        <v>869</v>
      </c>
      <c r="AC384">
        <v>348.58</v>
      </c>
      <c r="AD384">
        <v>0</v>
      </c>
      <c r="AE384">
        <v>0</v>
      </c>
      <c r="AF384">
        <v>110</v>
      </c>
      <c r="AG384">
        <v>11.6</v>
      </c>
      <c r="AH384">
        <v>0</v>
      </c>
      <c r="AI384">
        <v>1</v>
      </c>
      <c r="AJ384">
        <v>7.9</v>
      </c>
      <c r="AK384">
        <v>30.05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S384" t="s">
        <v>3</v>
      </c>
      <c r="AT384">
        <v>0.03</v>
      </c>
      <c r="AU384" t="s">
        <v>33</v>
      </c>
      <c r="AV384">
        <v>0</v>
      </c>
      <c r="AW384">
        <v>2</v>
      </c>
      <c r="AX384">
        <v>42250919</v>
      </c>
      <c r="AY384">
        <v>1</v>
      </c>
      <c r="AZ384">
        <v>0</v>
      </c>
      <c r="BA384">
        <v>341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Y384*Source!I174</f>
        <v>0.36434999999999995</v>
      </c>
      <c r="CY384">
        <f>AB384</f>
        <v>869</v>
      </c>
      <c r="CZ384">
        <f>AF384</f>
        <v>110</v>
      </c>
      <c r="DA384">
        <f>AJ384</f>
        <v>7.9</v>
      </c>
      <c r="DB384">
        <f>ROUND((ROUND(AT384*CZ384,2)*1.25),6)</f>
        <v>4.125</v>
      </c>
      <c r="DC384">
        <f>ROUND((ROUND(AT384*AG384,2)*1.25),6)</f>
        <v>0.4375</v>
      </c>
    </row>
    <row r="385" spans="1:107" x14ac:dyDescent="0.2">
      <c r="A385">
        <f>ROW(Source!A174)</f>
        <v>174</v>
      </c>
      <c r="B385">
        <v>42244845</v>
      </c>
      <c r="C385">
        <v>42250906</v>
      </c>
      <c r="D385">
        <v>39027437</v>
      </c>
      <c r="E385">
        <v>1</v>
      </c>
      <c r="F385">
        <v>1</v>
      </c>
      <c r="G385">
        <v>1</v>
      </c>
      <c r="H385">
        <v>2</v>
      </c>
      <c r="I385" t="s">
        <v>489</v>
      </c>
      <c r="J385" t="s">
        <v>490</v>
      </c>
      <c r="K385" t="s">
        <v>491</v>
      </c>
      <c r="L385">
        <v>1368</v>
      </c>
      <c r="N385">
        <v>1011</v>
      </c>
      <c r="O385" t="s">
        <v>425</v>
      </c>
      <c r="P385" t="s">
        <v>425</v>
      </c>
      <c r="Q385">
        <v>1</v>
      </c>
      <c r="W385">
        <v>0</v>
      </c>
      <c r="X385">
        <v>-1798884961</v>
      </c>
      <c r="Y385">
        <v>0.71249999999999991</v>
      </c>
      <c r="AA385">
        <v>0</v>
      </c>
      <c r="AB385">
        <v>18.5</v>
      </c>
      <c r="AC385">
        <v>0</v>
      </c>
      <c r="AD385">
        <v>0</v>
      </c>
      <c r="AE385">
        <v>0</v>
      </c>
      <c r="AF385">
        <v>9.16</v>
      </c>
      <c r="AG385">
        <v>0</v>
      </c>
      <c r="AH385">
        <v>0</v>
      </c>
      <c r="AI385">
        <v>1</v>
      </c>
      <c r="AJ385">
        <v>2.02</v>
      </c>
      <c r="AK385">
        <v>30.05</v>
      </c>
      <c r="AL385">
        <v>1</v>
      </c>
      <c r="AN385">
        <v>0</v>
      </c>
      <c r="AO385">
        <v>1</v>
      </c>
      <c r="AP385">
        <v>1</v>
      </c>
      <c r="AQ385">
        <v>0</v>
      </c>
      <c r="AR385">
        <v>0</v>
      </c>
      <c r="AS385" t="s">
        <v>3</v>
      </c>
      <c r="AT385">
        <v>0.56999999999999995</v>
      </c>
      <c r="AU385" t="s">
        <v>33</v>
      </c>
      <c r="AV385">
        <v>0</v>
      </c>
      <c r="AW385">
        <v>2</v>
      </c>
      <c r="AX385">
        <v>42250920</v>
      </c>
      <c r="AY385">
        <v>1</v>
      </c>
      <c r="AZ385">
        <v>0</v>
      </c>
      <c r="BA385">
        <v>342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Y385*Source!I174</f>
        <v>6.9226499999999991</v>
      </c>
      <c r="CY385">
        <f>AB385</f>
        <v>18.5</v>
      </c>
      <c r="CZ385">
        <f>AF385</f>
        <v>9.16</v>
      </c>
      <c r="DA385">
        <f>AJ385</f>
        <v>2.02</v>
      </c>
      <c r="DB385">
        <f>ROUND((ROUND(AT385*CZ385,2)*1.25),6)</f>
        <v>6.5250000000000004</v>
      </c>
      <c r="DC385">
        <f>ROUND((ROUND(AT385*AG385,2)*1.25),6)</f>
        <v>0</v>
      </c>
    </row>
    <row r="386" spans="1:107" x14ac:dyDescent="0.2">
      <c r="A386">
        <f>ROW(Source!A174)</f>
        <v>174</v>
      </c>
      <c r="B386">
        <v>42244845</v>
      </c>
      <c r="C386">
        <v>42250906</v>
      </c>
      <c r="D386">
        <v>39029121</v>
      </c>
      <c r="E386">
        <v>1</v>
      </c>
      <c r="F386">
        <v>1</v>
      </c>
      <c r="G386">
        <v>1</v>
      </c>
      <c r="H386">
        <v>2</v>
      </c>
      <c r="I386" t="s">
        <v>453</v>
      </c>
      <c r="J386" t="s">
        <v>454</v>
      </c>
      <c r="K386" t="s">
        <v>455</v>
      </c>
      <c r="L386">
        <v>1368</v>
      </c>
      <c r="N386">
        <v>1011</v>
      </c>
      <c r="O386" t="s">
        <v>425</v>
      </c>
      <c r="P386" t="s">
        <v>425</v>
      </c>
      <c r="Q386">
        <v>1</v>
      </c>
      <c r="W386">
        <v>0</v>
      </c>
      <c r="X386">
        <v>1230759911</v>
      </c>
      <c r="Y386">
        <v>3.7499999999999999E-2</v>
      </c>
      <c r="AA386">
        <v>0</v>
      </c>
      <c r="AB386">
        <v>887.39</v>
      </c>
      <c r="AC386">
        <v>348.58</v>
      </c>
      <c r="AD386">
        <v>0</v>
      </c>
      <c r="AE386">
        <v>0</v>
      </c>
      <c r="AF386">
        <v>87.17</v>
      </c>
      <c r="AG386">
        <v>11.6</v>
      </c>
      <c r="AH386">
        <v>0</v>
      </c>
      <c r="AI386">
        <v>1</v>
      </c>
      <c r="AJ386">
        <v>10.18</v>
      </c>
      <c r="AK386">
        <v>30.05</v>
      </c>
      <c r="AL386">
        <v>1</v>
      </c>
      <c r="AN386">
        <v>0</v>
      </c>
      <c r="AO386">
        <v>1</v>
      </c>
      <c r="AP386">
        <v>1</v>
      </c>
      <c r="AQ386">
        <v>0</v>
      </c>
      <c r="AR386">
        <v>0</v>
      </c>
      <c r="AS386" t="s">
        <v>3</v>
      </c>
      <c r="AT386">
        <v>0.03</v>
      </c>
      <c r="AU386" t="s">
        <v>33</v>
      </c>
      <c r="AV386">
        <v>0</v>
      </c>
      <c r="AW386">
        <v>2</v>
      </c>
      <c r="AX386">
        <v>42250921</v>
      </c>
      <c r="AY386">
        <v>1</v>
      </c>
      <c r="AZ386">
        <v>0</v>
      </c>
      <c r="BA386">
        <v>343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Y386*Source!I174</f>
        <v>0.36434999999999995</v>
      </c>
      <c r="CY386">
        <f>AB386</f>
        <v>887.39</v>
      </c>
      <c r="CZ386">
        <f>AF386</f>
        <v>87.17</v>
      </c>
      <c r="DA386">
        <f>AJ386</f>
        <v>10.18</v>
      </c>
      <c r="DB386">
        <f>ROUND((ROUND(AT386*CZ386,2)*1.25),6)</f>
        <v>3.2749999999999999</v>
      </c>
      <c r="DC386">
        <f>ROUND((ROUND(AT386*AG386,2)*1.25),6)</f>
        <v>0.4375</v>
      </c>
    </row>
    <row r="387" spans="1:107" x14ac:dyDescent="0.2">
      <c r="A387">
        <f>ROW(Source!A174)</f>
        <v>174</v>
      </c>
      <c r="B387">
        <v>42244845</v>
      </c>
      <c r="C387">
        <v>42250906</v>
      </c>
      <c r="D387">
        <v>38997341</v>
      </c>
      <c r="E387">
        <v>1</v>
      </c>
      <c r="F387">
        <v>1</v>
      </c>
      <c r="G387">
        <v>1</v>
      </c>
      <c r="H387">
        <v>3</v>
      </c>
      <c r="I387" t="s">
        <v>128</v>
      </c>
      <c r="J387" t="s">
        <v>130</v>
      </c>
      <c r="K387" t="s">
        <v>280</v>
      </c>
      <c r="L387">
        <v>1327</v>
      </c>
      <c r="N387">
        <v>1005</v>
      </c>
      <c r="O387" t="s">
        <v>91</v>
      </c>
      <c r="P387" t="s">
        <v>91</v>
      </c>
      <c r="Q387">
        <v>1</v>
      </c>
      <c r="W387">
        <v>0</v>
      </c>
      <c r="X387">
        <v>1172413619</v>
      </c>
      <c r="Y387">
        <v>3.0876899999999998</v>
      </c>
      <c r="AA387">
        <v>479.59</v>
      </c>
      <c r="AB387">
        <v>0</v>
      </c>
      <c r="AC387">
        <v>0</v>
      </c>
      <c r="AD387">
        <v>0</v>
      </c>
      <c r="AE387">
        <v>74.47</v>
      </c>
      <c r="AF387">
        <v>0</v>
      </c>
      <c r="AG387">
        <v>0</v>
      </c>
      <c r="AH387">
        <v>0</v>
      </c>
      <c r="AI387">
        <v>6.44</v>
      </c>
      <c r="AJ387">
        <v>1</v>
      </c>
      <c r="AK387">
        <v>1</v>
      </c>
      <c r="AL387">
        <v>1</v>
      </c>
      <c r="AN387">
        <v>0</v>
      </c>
      <c r="AO387">
        <v>0</v>
      </c>
      <c r="AP387">
        <v>0</v>
      </c>
      <c r="AQ387">
        <v>0</v>
      </c>
      <c r="AR387">
        <v>0</v>
      </c>
      <c r="AS387" t="s">
        <v>3</v>
      </c>
      <c r="AT387">
        <v>3.0876899999999998</v>
      </c>
      <c r="AU387" t="s">
        <v>3</v>
      </c>
      <c r="AV387">
        <v>0</v>
      </c>
      <c r="AW387">
        <v>1</v>
      </c>
      <c r="AX387">
        <v>-1</v>
      </c>
      <c r="AY387">
        <v>0</v>
      </c>
      <c r="AZ387">
        <v>0</v>
      </c>
      <c r="BA387" t="s">
        <v>3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Y387*Source!I174</f>
        <v>29.999996039999996</v>
      </c>
      <c r="CY387">
        <f>AA387</f>
        <v>479.59</v>
      </c>
      <c r="CZ387">
        <f>AE387</f>
        <v>74.47</v>
      </c>
      <c r="DA387">
        <f>AI387</f>
        <v>6.44</v>
      </c>
      <c r="DB387">
        <f>ROUND(ROUND(AT387*CZ387,2),6)</f>
        <v>229.94</v>
      </c>
      <c r="DC387">
        <f>ROUND(ROUND(AT387*AG387,2),6)</f>
        <v>0</v>
      </c>
    </row>
    <row r="388" spans="1:107" x14ac:dyDescent="0.2">
      <c r="A388">
        <f>ROW(Source!A174)</f>
        <v>174</v>
      </c>
      <c r="B388">
        <v>42244845</v>
      </c>
      <c r="C388">
        <v>42250906</v>
      </c>
      <c r="D388">
        <v>38997356</v>
      </c>
      <c r="E388">
        <v>1</v>
      </c>
      <c r="F388">
        <v>1</v>
      </c>
      <c r="G388">
        <v>1</v>
      </c>
      <c r="H388">
        <v>3</v>
      </c>
      <c r="I388" t="s">
        <v>124</v>
      </c>
      <c r="J388" t="s">
        <v>126</v>
      </c>
      <c r="K388" t="s">
        <v>125</v>
      </c>
      <c r="L388">
        <v>1327</v>
      </c>
      <c r="N388">
        <v>1005</v>
      </c>
      <c r="O388" t="s">
        <v>91</v>
      </c>
      <c r="P388" t="s">
        <v>91</v>
      </c>
      <c r="Q388">
        <v>1</v>
      </c>
      <c r="W388">
        <v>0</v>
      </c>
      <c r="X388">
        <v>102865112</v>
      </c>
      <c r="Y388">
        <v>0</v>
      </c>
      <c r="AA388">
        <v>363.04</v>
      </c>
      <c r="AB388">
        <v>0</v>
      </c>
      <c r="AC388">
        <v>0</v>
      </c>
      <c r="AD388">
        <v>0</v>
      </c>
      <c r="AE388">
        <v>78.58</v>
      </c>
      <c r="AF388">
        <v>0</v>
      </c>
      <c r="AG388">
        <v>0</v>
      </c>
      <c r="AH388">
        <v>0</v>
      </c>
      <c r="AI388">
        <v>4.62</v>
      </c>
      <c r="AJ388">
        <v>1</v>
      </c>
      <c r="AK388">
        <v>1</v>
      </c>
      <c r="AL388">
        <v>1</v>
      </c>
      <c r="AN388">
        <v>0</v>
      </c>
      <c r="AO388">
        <v>0</v>
      </c>
      <c r="AP388">
        <v>0</v>
      </c>
      <c r="AQ388">
        <v>0</v>
      </c>
      <c r="AR388">
        <v>0</v>
      </c>
      <c r="AS388" t="s">
        <v>3</v>
      </c>
      <c r="AT388">
        <v>0</v>
      </c>
      <c r="AU388" t="s">
        <v>3</v>
      </c>
      <c r="AV388">
        <v>0</v>
      </c>
      <c r="AW388">
        <v>1</v>
      </c>
      <c r="AX388">
        <v>-1</v>
      </c>
      <c r="AY388">
        <v>0</v>
      </c>
      <c r="AZ388">
        <v>0</v>
      </c>
      <c r="BA388" t="s">
        <v>3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Y388*Source!I174</f>
        <v>0</v>
      </c>
      <c r="CY388">
        <f>AA388</f>
        <v>363.04</v>
      </c>
      <c r="CZ388">
        <f>AE388</f>
        <v>78.58</v>
      </c>
      <c r="DA388">
        <f>AI388</f>
        <v>4.62</v>
      </c>
      <c r="DB388">
        <f>ROUND(ROUND(AT388*CZ388,2),6)</f>
        <v>0</v>
      </c>
      <c r="DC388">
        <f>ROUND(ROUND(AT388*AG388,2),6)</f>
        <v>0</v>
      </c>
    </row>
    <row r="389" spans="1:107" x14ac:dyDescent="0.2">
      <c r="A389">
        <f>ROW(Source!A174)</f>
        <v>174</v>
      </c>
      <c r="B389">
        <v>42244845</v>
      </c>
      <c r="C389">
        <v>42250906</v>
      </c>
      <c r="D389">
        <v>39001143</v>
      </c>
      <c r="E389">
        <v>1</v>
      </c>
      <c r="F389">
        <v>1</v>
      </c>
      <c r="G389">
        <v>1</v>
      </c>
      <c r="H389">
        <v>3</v>
      </c>
      <c r="I389" t="s">
        <v>207</v>
      </c>
      <c r="J389" t="s">
        <v>210</v>
      </c>
      <c r="K389" t="s">
        <v>208</v>
      </c>
      <c r="L389">
        <v>1339</v>
      </c>
      <c r="N389">
        <v>1007</v>
      </c>
      <c r="O389" t="s">
        <v>209</v>
      </c>
      <c r="P389" t="s">
        <v>209</v>
      </c>
      <c r="Q389">
        <v>1</v>
      </c>
      <c r="W389">
        <v>0</v>
      </c>
      <c r="X389">
        <v>-1147251145</v>
      </c>
      <c r="Y389">
        <v>0.05</v>
      </c>
      <c r="AA389">
        <v>550.39</v>
      </c>
      <c r="AB389">
        <v>0</v>
      </c>
      <c r="AC389">
        <v>0</v>
      </c>
      <c r="AD389">
        <v>0</v>
      </c>
      <c r="AE389">
        <v>55.26</v>
      </c>
      <c r="AF389">
        <v>0</v>
      </c>
      <c r="AG389">
        <v>0</v>
      </c>
      <c r="AH389">
        <v>0</v>
      </c>
      <c r="AI389">
        <v>9.9600000000000009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3</v>
      </c>
      <c r="AT389">
        <v>0.05</v>
      </c>
      <c r="AU389" t="s">
        <v>3</v>
      </c>
      <c r="AV389">
        <v>0</v>
      </c>
      <c r="AW389">
        <v>2</v>
      </c>
      <c r="AX389">
        <v>42250923</v>
      </c>
      <c r="AY389">
        <v>1</v>
      </c>
      <c r="AZ389">
        <v>0</v>
      </c>
      <c r="BA389">
        <v>345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Y389*Source!I174</f>
        <v>0.48580000000000001</v>
      </c>
      <c r="CY389">
        <f>AA389</f>
        <v>550.39</v>
      </c>
      <c r="CZ389">
        <f>AE389</f>
        <v>55.26</v>
      </c>
      <c r="DA389">
        <f>AI389</f>
        <v>9.9600000000000009</v>
      </c>
      <c r="DB389">
        <f>ROUND(ROUND(AT389*CZ389,2),6)</f>
        <v>2.76</v>
      </c>
      <c r="DC389">
        <f>ROUND(ROUND(AT389*AG389,2),6)</f>
        <v>0</v>
      </c>
    </row>
    <row r="390" spans="1:107" x14ac:dyDescent="0.2">
      <c r="A390">
        <f>ROW(Source!A174)</f>
        <v>174</v>
      </c>
      <c r="B390">
        <v>42244845</v>
      </c>
      <c r="C390">
        <v>42250906</v>
      </c>
      <c r="D390">
        <v>39001585</v>
      </c>
      <c r="E390">
        <v>1</v>
      </c>
      <c r="F390">
        <v>1</v>
      </c>
      <c r="G390">
        <v>1</v>
      </c>
      <c r="H390">
        <v>3</v>
      </c>
      <c r="I390" t="s">
        <v>445</v>
      </c>
      <c r="J390" t="s">
        <v>446</v>
      </c>
      <c r="K390" t="s">
        <v>447</v>
      </c>
      <c r="L390">
        <v>1339</v>
      </c>
      <c r="N390">
        <v>1007</v>
      </c>
      <c r="O390" t="s">
        <v>209</v>
      </c>
      <c r="P390" t="s">
        <v>209</v>
      </c>
      <c r="Q390">
        <v>1</v>
      </c>
      <c r="W390">
        <v>0</v>
      </c>
      <c r="X390">
        <v>619799737</v>
      </c>
      <c r="Y390">
        <v>0.2</v>
      </c>
      <c r="AA390">
        <v>21.28</v>
      </c>
      <c r="AB390">
        <v>0</v>
      </c>
      <c r="AC390">
        <v>0</v>
      </c>
      <c r="AD390">
        <v>0</v>
      </c>
      <c r="AE390">
        <v>2.44</v>
      </c>
      <c r="AF390">
        <v>0</v>
      </c>
      <c r="AG390">
        <v>0</v>
      </c>
      <c r="AH390">
        <v>0</v>
      </c>
      <c r="AI390">
        <v>8.7200000000000006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3</v>
      </c>
      <c r="AT390">
        <v>0.2</v>
      </c>
      <c r="AU390" t="s">
        <v>3</v>
      </c>
      <c r="AV390">
        <v>0</v>
      </c>
      <c r="AW390">
        <v>2</v>
      </c>
      <c r="AX390">
        <v>42250924</v>
      </c>
      <c r="AY390">
        <v>1</v>
      </c>
      <c r="AZ390">
        <v>0</v>
      </c>
      <c r="BA390">
        <v>346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Y390*Source!I174</f>
        <v>1.9432</v>
      </c>
      <c r="CY390">
        <f>AA390</f>
        <v>21.28</v>
      </c>
      <c r="CZ390">
        <f>AE390</f>
        <v>2.44</v>
      </c>
      <c r="DA390">
        <f>AI390</f>
        <v>8.7200000000000006</v>
      </c>
      <c r="DB390">
        <f>ROUND(ROUND(AT390*CZ390,2),6)</f>
        <v>0.49</v>
      </c>
      <c r="DC390">
        <f>ROUND(ROUND(AT390*AG390,2),6)</f>
        <v>0</v>
      </c>
    </row>
    <row r="391" spans="1:107" x14ac:dyDescent="0.2">
      <c r="A391">
        <f>ROW(Source!A179)</f>
        <v>179</v>
      </c>
      <c r="B391">
        <v>42244862</v>
      </c>
      <c r="C391">
        <v>42250926</v>
      </c>
      <c r="D391">
        <v>35544461</v>
      </c>
      <c r="E391">
        <v>1</v>
      </c>
      <c r="F391">
        <v>1</v>
      </c>
      <c r="G391">
        <v>1</v>
      </c>
      <c r="H391">
        <v>1</v>
      </c>
      <c r="I391" t="s">
        <v>535</v>
      </c>
      <c r="J391" t="s">
        <v>3</v>
      </c>
      <c r="K391" t="s">
        <v>536</v>
      </c>
      <c r="L391">
        <v>1369</v>
      </c>
      <c r="N391">
        <v>1013</v>
      </c>
      <c r="O391" t="s">
        <v>417</v>
      </c>
      <c r="P391" t="s">
        <v>417</v>
      </c>
      <c r="Q391">
        <v>1</v>
      </c>
      <c r="W391">
        <v>0</v>
      </c>
      <c r="X391">
        <v>-1896518065</v>
      </c>
      <c r="Y391">
        <v>87.49199999999999</v>
      </c>
      <c r="AA391">
        <v>0</v>
      </c>
      <c r="AB391">
        <v>0</v>
      </c>
      <c r="AC391">
        <v>0</v>
      </c>
      <c r="AD391">
        <v>221.77</v>
      </c>
      <c r="AE391">
        <v>0</v>
      </c>
      <c r="AF391">
        <v>0</v>
      </c>
      <c r="AG391">
        <v>0</v>
      </c>
      <c r="AH391">
        <v>221.77</v>
      </c>
      <c r="AI391">
        <v>1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1</v>
      </c>
      <c r="AQ391">
        <v>0</v>
      </c>
      <c r="AR391">
        <v>0</v>
      </c>
      <c r="AS391" t="s">
        <v>3</v>
      </c>
      <c r="AT391">
        <v>76.08</v>
      </c>
      <c r="AU391" t="s">
        <v>34</v>
      </c>
      <c r="AV391">
        <v>1</v>
      </c>
      <c r="AW391">
        <v>2</v>
      </c>
      <c r="AX391">
        <v>42250936</v>
      </c>
      <c r="AY391">
        <v>1</v>
      </c>
      <c r="AZ391">
        <v>0</v>
      </c>
      <c r="BA391">
        <v>347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Y391*Source!I179</f>
        <v>100.61579999999998</v>
      </c>
      <c r="CY391">
        <f>AD391</f>
        <v>221.77</v>
      </c>
      <c r="CZ391">
        <f>AH391</f>
        <v>221.77</v>
      </c>
      <c r="DA391">
        <f>AL391</f>
        <v>1</v>
      </c>
      <c r="DB391">
        <f>ROUND((ROUND(AT391*CZ391,2)*1.15),6)</f>
        <v>19403.098999999998</v>
      </c>
      <c r="DC391">
        <f>ROUND((ROUND(AT391*AG391,2)*1.15),6)</f>
        <v>0</v>
      </c>
    </row>
    <row r="392" spans="1:107" x14ac:dyDescent="0.2">
      <c r="A392">
        <f>ROW(Source!A179)</f>
        <v>179</v>
      </c>
      <c r="B392">
        <v>42244862</v>
      </c>
      <c r="C392">
        <v>42250926</v>
      </c>
      <c r="D392">
        <v>121548</v>
      </c>
      <c r="E392">
        <v>1</v>
      </c>
      <c r="F392">
        <v>1</v>
      </c>
      <c r="G392">
        <v>1</v>
      </c>
      <c r="H392">
        <v>1</v>
      </c>
      <c r="I392" t="s">
        <v>23</v>
      </c>
      <c r="J392" t="s">
        <v>3</v>
      </c>
      <c r="K392" t="s">
        <v>420</v>
      </c>
      <c r="L392">
        <v>608254</v>
      </c>
      <c r="N392">
        <v>1013</v>
      </c>
      <c r="O392" t="s">
        <v>421</v>
      </c>
      <c r="P392" t="s">
        <v>421</v>
      </c>
      <c r="Q392">
        <v>1</v>
      </c>
      <c r="W392">
        <v>0</v>
      </c>
      <c r="X392">
        <v>-185737400</v>
      </c>
      <c r="Y392">
        <v>0.85000000000000009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1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1</v>
      </c>
      <c r="AQ392">
        <v>0</v>
      </c>
      <c r="AR392">
        <v>0</v>
      </c>
      <c r="AS392" t="s">
        <v>3</v>
      </c>
      <c r="AT392">
        <v>0.68</v>
      </c>
      <c r="AU392" t="s">
        <v>33</v>
      </c>
      <c r="AV392">
        <v>2</v>
      </c>
      <c r="AW392">
        <v>2</v>
      </c>
      <c r="AX392">
        <v>42250937</v>
      </c>
      <c r="AY392">
        <v>1</v>
      </c>
      <c r="AZ392">
        <v>0</v>
      </c>
      <c r="BA392">
        <v>348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Y392*Source!I179</f>
        <v>0.97750000000000004</v>
      </c>
      <c r="CY392">
        <f>AD392</f>
        <v>0</v>
      </c>
      <c r="CZ392">
        <f>AH392</f>
        <v>0</v>
      </c>
      <c r="DA392">
        <f>AL392</f>
        <v>1</v>
      </c>
      <c r="DB392">
        <f>ROUND((ROUND(AT392*CZ392,2)*1.25),6)</f>
        <v>0</v>
      </c>
      <c r="DC392">
        <f>ROUND((ROUND(AT392*AG392,2)*1.25),6)</f>
        <v>0</v>
      </c>
    </row>
    <row r="393" spans="1:107" x14ac:dyDescent="0.2">
      <c r="A393">
        <f>ROW(Source!A179)</f>
        <v>179</v>
      </c>
      <c r="B393">
        <v>42244862</v>
      </c>
      <c r="C393">
        <v>42250926</v>
      </c>
      <c r="D393">
        <v>39026431</v>
      </c>
      <c r="E393">
        <v>1</v>
      </c>
      <c r="F393">
        <v>1</v>
      </c>
      <c r="G393">
        <v>1</v>
      </c>
      <c r="H393">
        <v>2</v>
      </c>
      <c r="I393" t="s">
        <v>472</v>
      </c>
      <c r="J393" t="s">
        <v>473</v>
      </c>
      <c r="K393" t="s">
        <v>474</v>
      </c>
      <c r="L393">
        <v>1368</v>
      </c>
      <c r="N393">
        <v>1011</v>
      </c>
      <c r="O393" t="s">
        <v>425</v>
      </c>
      <c r="P393" t="s">
        <v>425</v>
      </c>
      <c r="Q393">
        <v>1</v>
      </c>
      <c r="W393">
        <v>0</v>
      </c>
      <c r="X393">
        <v>1106923569</v>
      </c>
      <c r="Y393">
        <v>0.85000000000000009</v>
      </c>
      <c r="AA393">
        <v>0</v>
      </c>
      <c r="AB393">
        <v>987.84</v>
      </c>
      <c r="AC393">
        <v>368.42</v>
      </c>
      <c r="AD393">
        <v>0</v>
      </c>
      <c r="AE393">
        <v>0</v>
      </c>
      <c r="AF393">
        <v>112</v>
      </c>
      <c r="AG393">
        <v>13.5</v>
      </c>
      <c r="AH393">
        <v>0</v>
      </c>
      <c r="AI393">
        <v>1</v>
      </c>
      <c r="AJ393">
        <v>8.82</v>
      </c>
      <c r="AK393">
        <v>27.29</v>
      </c>
      <c r="AL393">
        <v>1</v>
      </c>
      <c r="AN393">
        <v>0</v>
      </c>
      <c r="AO393">
        <v>1</v>
      </c>
      <c r="AP393">
        <v>1</v>
      </c>
      <c r="AQ393">
        <v>0</v>
      </c>
      <c r="AR393">
        <v>0</v>
      </c>
      <c r="AS393" t="s">
        <v>3</v>
      </c>
      <c r="AT393">
        <v>0.68</v>
      </c>
      <c r="AU393" t="s">
        <v>33</v>
      </c>
      <c r="AV393">
        <v>0</v>
      </c>
      <c r="AW393">
        <v>2</v>
      </c>
      <c r="AX393">
        <v>42250938</v>
      </c>
      <c r="AY393">
        <v>1</v>
      </c>
      <c r="AZ393">
        <v>0</v>
      </c>
      <c r="BA393">
        <v>349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Y393*Source!I179</f>
        <v>0.97750000000000004</v>
      </c>
      <c r="CY393">
        <f>AB393</f>
        <v>987.84</v>
      </c>
      <c r="CZ393">
        <f>AF393</f>
        <v>112</v>
      </c>
      <c r="DA393">
        <f>AJ393</f>
        <v>8.82</v>
      </c>
      <c r="DB393">
        <f>ROUND((ROUND(AT393*CZ393,2)*1.25),6)</f>
        <v>95.2</v>
      </c>
      <c r="DC393">
        <f>ROUND((ROUND(AT393*AG393,2)*1.25),6)</f>
        <v>11.475</v>
      </c>
    </row>
    <row r="394" spans="1:107" x14ac:dyDescent="0.2">
      <c r="A394">
        <f>ROW(Source!A179)</f>
        <v>179</v>
      </c>
      <c r="B394">
        <v>42244862</v>
      </c>
      <c r="C394">
        <v>42250926</v>
      </c>
      <c r="D394">
        <v>39029121</v>
      </c>
      <c r="E394">
        <v>1</v>
      </c>
      <c r="F394">
        <v>1</v>
      </c>
      <c r="G394">
        <v>1</v>
      </c>
      <c r="H394">
        <v>2</v>
      </c>
      <c r="I394" t="s">
        <v>453</v>
      </c>
      <c r="J394" t="s">
        <v>454</v>
      </c>
      <c r="K394" t="s">
        <v>455</v>
      </c>
      <c r="L394">
        <v>1368</v>
      </c>
      <c r="N394">
        <v>1011</v>
      </c>
      <c r="O394" t="s">
        <v>425</v>
      </c>
      <c r="P394" t="s">
        <v>425</v>
      </c>
      <c r="Q394">
        <v>1</v>
      </c>
      <c r="W394">
        <v>0</v>
      </c>
      <c r="X394">
        <v>1230759911</v>
      </c>
      <c r="Y394">
        <v>0.05</v>
      </c>
      <c r="AA394">
        <v>0</v>
      </c>
      <c r="AB394">
        <v>842.06</v>
      </c>
      <c r="AC394">
        <v>316.56</v>
      </c>
      <c r="AD394">
        <v>0</v>
      </c>
      <c r="AE394">
        <v>0</v>
      </c>
      <c r="AF394">
        <v>87.17</v>
      </c>
      <c r="AG394">
        <v>11.6</v>
      </c>
      <c r="AH394">
        <v>0</v>
      </c>
      <c r="AI394">
        <v>1</v>
      </c>
      <c r="AJ394">
        <v>9.66</v>
      </c>
      <c r="AK394">
        <v>27.29</v>
      </c>
      <c r="AL394">
        <v>1</v>
      </c>
      <c r="AN394">
        <v>0</v>
      </c>
      <c r="AO394">
        <v>1</v>
      </c>
      <c r="AP394">
        <v>1</v>
      </c>
      <c r="AQ394">
        <v>0</v>
      </c>
      <c r="AR394">
        <v>0</v>
      </c>
      <c r="AS394" t="s">
        <v>3</v>
      </c>
      <c r="AT394">
        <v>0.04</v>
      </c>
      <c r="AU394" t="s">
        <v>33</v>
      </c>
      <c r="AV394">
        <v>0</v>
      </c>
      <c r="AW394">
        <v>2</v>
      </c>
      <c r="AX394">
        <v>42250939</v>
      </c>
      <c r="AY394">
        <v>1</v>
      </c>
      <c r="AZ394">
        <v>0</v>
      </c>
      <c r="BA394">
        <v>350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Y394*Source!I179</f>
        <v>5.7499999999999996E-2</v>
      </c>
      <c r="CY394">
        <f>AB394</f>
        <v>842.06</v>
      </c>
      <c r="CZ394">
        <f>AF394</f>
        <v>87.17</v>
      </c>
      <c r="DA394">
        <f>AJ394</f>
        <v>9.66</v>
      </c>
      <c r="DB394">
        <f>ROUND((ROUND(AT394*CZ394,2)*1.25),6)</f>
        <v>4.3624999999999998</v>
      </c>
      <c r="DC394">
        <f>ROUND((ROUND(AT394*AG394,2)*1.25),6)</f>
        <v>0.57499999999999996</v>
      </c>
    </row>
    <row r="395" spans="1:107" x14ac:dyDescent="0.2">
      <c r="A395">
        <f>ROW(Source!A179)</f>
        <v>179</v>
      </c>
      <c r="B395">
        <v>42244862</v>
      </c>
      <c r="C395">
        <v>42250926</v>
      </c>
      <c r="D395">
        <v>38963663</v>
      </c>
      <c r="E395">
        <v>1</v>
      </c>
      <c r="F395">
        <v>1</v>
      </c>
      <c r="G395">
        <v>1</v>
      </c>
      <c r="H395">
        <v>3</v>
      </c>
      <c r="I395" t="s">
        <v>537</v>
      </c>
      <c r="J395" t="s">
        <v>538</v>
      </c>
      <c r="K395" t="s">
        <v>539</v>
      </c>
      <c r="L395">
        <v>1348</v>
      </c>
      <c r="N395">
        <v>1009</v>
      </c>
      <c r="O395" t="s">
        <v>49</v>
      </c>
      <c r="P395" t="s">
        <v>49</v>
      </c>
      <c r="Q395">
        <v>1000</v>
      </c>
      <c r="W395">
        <v>0</v>
      </c>
      <c r="X395">
        <v>1561117559</v>
      </c>
      <c r="Y395">
        <v>1E-3</v>
      </c>
      <c r="AA395">
        <v>53302.1</v>
      </c>
      <c r="AB395">
        <v>0</v>
      </c>
      <c r="AC395">
        <v>0</v>
      </c>
      <c r="AD395">
        <v>0</v>
      </c>
      <c r="AE395">
        <v>11978</v>
      </c>
      <c r="AF395">
        <v>0</v>
      </c>
      <c r="AG395">
        <v>0</v>
      </c>
      <c r="AH395">
        <v>0</v>
      </c>
      <c r="AI395">
        <v>4.45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3</v>
      </c>
      <c r="AT395">
        <v>1E-3</v>
      </c>
      <c r="AU395" t="s">
        <v>3</v>
      </c>
      <c r="AV395">
        <v>0</v>
      </c>
      <c r="AW395">
        <v>2</v>
      </c>
      <c r="AX395">
        <v>42250940</v>
      </c>
      <c r="AY395">
        <v>1</v>
      </c>
      <c r="AZ395">
        <v>0</v>
      </c>
      <c r="BA395">
        <v>351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Y395*Source!I179</f>
        <v>1.15E-3</v>
      </c>
      <c r="CY395">
        <f>AA395</f>
        <v>53302.1</v>
      </c>
      <c r="CZ395">
        <f>AE395</f>
        <v>11978</v>
      </c>
      <c r="DA395">
        <f>AI395</f>
        <v>4.45</v>
      </c>
      <c r="DB395">
        <f>ROUND(ROUND(AT395*CZ395,2),6)</f>
        <v>11.98</v>
      </c>
      <c r="DC395">
        <f>ROUND(ROUND(AT395*AG395,2),6)</f>
        <v>0</v>
      </c>
    </row>
    <row r="396" spans="1:107" x14ac:dyDescent="0.2">
      <c r="A396">
        <f>ROW(Source!A179)</f>
        <v>179</v>
      </c>
      <c r="B396">
        <v>42244862</v>
      </c>
      <c r="C396">
        <v>42250926</v>
      </c>
      <c r="D396">
        <v>38964885</v>
      </c>
      <c r="E396">
        <v>1</v>
      </c>
      <c r="F396">
        <v>1</v>
      </c>
      <c r="G396">
        <v>1</v>
      </c>
      <c r="H396">
        <v>3</v>
      </c>
      <c r="I396" t="s">
        <v>540</v>
      </c>
      <c r="J396" t="s">
        <v>541</v>
      </c>
      <c r="K396" t="s">
        <v>542</v>
      </c>
      <c r="L396">
        <v>1339</v>
      </c>
      <c r="N396">
        <v>1007</v>
      </c>
      <c r="O396" t="s">
        <v>209</v>
      </c>
      <c r="P396" t="s">
        <v>209</v>
      </c>
      <c r="Q396">
        <v>1</v>
      </c>
      <c r="W396">
        <v>0</v>
      </c>
      <c r="X396">
        <v>1964555787</v>
      </c>
      <c r="Y396">
        <v>0.17</v>
      </c>
      <c r="AA396">
        <v>4443.95</v>
      </c>
      <c r="AB396">
        <v>0</v>
      </c>
      <c r="AC396">
        <v>0</v>
      </c>
      <c r="AD396">
        <v>0</v>
      </c>
      <c r="AE396">
        <v>879.99</v>
      </c>
      <c r="AF396">
        <v>0</v>
      </c>
      <c r="AG396">
        <v>0</v>
      </c>
      <c r="AH396">
        <v>0</v>
      </c>
      <c r="AI396">
        <v>5.05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3</v>
      </c>
      <c r="AT396">
        <v>0.17</v>
      </c>
      <c r="AU396" t="s">
        <v>3</v>
      </c>
      <c r="AV396">
        <v>0</v>
      </c>
      <c r="AW396">
        <v>2</v>
      </c>
      <c r="AX396">
        <v>42250941</v>
      </c>
      <c r="AY396">
        <v>1</v>
      </c>
      <c r="AZ396">
        <v>0</v>
      </c>
      <c r="BA396">
        <v>352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Y396*Source!I179</f>
        <v>0.19550000000000001</v>
      </c>
      <c r="CY396">
        <f>AA396</f>
        <v>4443.95</v>
      </c>
      <c r="CZ396">
        <f>AE396</f>
        <v>879.99</v>
      </c>
      <c r="DA396">
        <f>AI396</f>
        <v>5.05</v>
      </c>
      <c r="DB396">
        <f>ROUND(ROUND(AT396*CZ396,2),6)</f>
        <v>149.6</v>
      </c>
      <c r="DC396">
        <f>ROUND(ROUND(AT396*AG396,2),6)</f>
        <v>0</v>
      </c>
    </row>
    <row r="397" spans="1:107" x14ac:dyDescent="0.2">
      <c r="A397">
        <f>ROW(Source!A179)</f>
        <v>179</v>
      </c>
      <c r="B397">
        <v>42244862</v>
      </c>
      <c r="C397">
        <v>42250926</v>
      </c>
      <c r="D397">
        <v>38996342</v>
      </c>
      <c r="E397">
        <v>1</v>
      </c>
      <c r="F397">
        <v>1</v>
      </c>
      <c r="G397">
        <v>1</v>
      </c>
      <c r="H397">
        <v>3</v>
      </c>
      <c r="I397" t="s">
        <v>241</v>
      </c>
      <c r="J397" t="s">
        <v>243</v>
      </c>
      <c r="K397" t="s">
        <v>242</v>
      </c>
      <c r="L397">
        <v>1339</v>
      </c>
      <c r="N397">
        <v>1007</v>
      </c>
      <c r="O397" t="s">
        <v>209</v>
      </c>
      <c r="P397" t="s">
        <v>209</v>
      </c>
      <c r="Q397">
        <v>1</v>
      </c>
      <c r="W397">
        <v>0</v>
      </c>
      <c r="X397">
        <v>-569494662</v>
      </c>
      <c r="Y397">
        <v>5.9</v>
      </c>
      <c r="AA397">
        <v>4053.84</v>
      </c>
      <c r="AB397">
        <v>0</v>
      </c>
      <c r="AC397">
        <v>0</v>
      </c>
      <c r="AD397">
        <v>0</v>
      </c>
      <c r="AE397">
        <v>638.4</v>
      </c>
      <c r="AF397">
        <v>0</v>
      </c>
      <c r="AG397">
        <v>0</v>
      </c>
      <c r="AH397">
        <v>0</v>
      </c>
      <c r="AI397">
        <v>6.35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3</v>
      </c>
      <c r="AT397">
        <v>5.9</v>
      </c>
      <c r="AU397" t="s">
        <v>3</v>
      </c>
      <c r="AV397">
        <v>0</v>
      </c>
      <c r="AW397">
        <v>2</v>
      </c>
      <c r="AX397">
        <v>42250942</v>
      </c>
      <c r="AY397">
        <v>1</v>
      </c>
      <c r="AZ397">
        <v>0</v>
      </c>
      <c r="BA397">
        <v>353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Y397*Source!I179</f>
        <v>6.7850000000000001</v>
      </c>
      <c r="CY397">
        <f>AA397</f>
        <v>4053.84</v>
      </c>
      <c r="CZ397">
        <f>AE397</f>
        <v>638.4</v>
      </c>
      <c r="DA397">
        <f>AI397</f>
        <v>6.35</v>
      </c>
      <c r="DB397">
        <f>ROUND(ROUND(AT397*CZ397,2),6)</f>
        <v>3766.56</v>
      </c>
      <c r="DC397">
        <f>ROUND(ROUND(AT397*AG397,2),6)</f>
        <v>0</v>
      </c>
    </row>
    <row r="398" spans="1:107" x14ac:dyDescent="0.2">
      <c r="A398">
        <f>ROW(Source!A179)</f>
        <v>179</v>
      </c>
      <c r="B398">
        <v>42244862</v>
      </c>
      <c r="C398">
        <v>42250926</v>
      </c>
      <c r="D398">
        <v>38996542</v>
      </c>
      <c r="E398">
        <v>1</v>
      </c>
      <c r="F398">
        <v>1</v>
      </c>
      <c r="G398">
        <v>1</v>
      </c>
      <c r="H398">
        <v>3</v>
      </c>
      <c r="I398" t="s">
        <v>543</v>
      </c>
      <c r="J398" t="s">
        <v>544</v>
      </c>
      <c r="K398" t="s">
        <v>545</v>
      </c>
      <c r="L398">
        <v>1339</v>
      </c>
      <c r="N398">
        <v>1007</v>
      </c>
      <c r="O398" t="s">
        <v>209</v>
      </c>
      <c r="P398" t="s">
        <v>209</v>
      </c>
      <c r="Q398">
        <v>1</v>
      </c>
      <c r="W398">
        <v>0</v>
      </c>
      <c r="X398">
        <v>-211956249</v>
      </c>
      <c r="Y398">
        <v>0.06</v>
      </c>
      <c r="AA398">
        <v>3539.84</v>
      </c>
      <c r="AB398">
        <v>0</v>
      </c>
      <c r="AC398">
        <v>0</v>
      </c>
      <c r="AD398">
        <v>0</v>
      </c>
      <c r="AE398">
        <v>519.79999999999995</v>
      </c>
      <c r="AF398">
        <v>0</v>
      </c>
      <c r="AG398">
        <v>0</v>
      </c>
      <c r="AH398">
        <v>0</v>
      </c>
      <c r="AI398">
        <v>6.81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3</v>
      </c>
      <c r="AT398">
        <v>0.06</v>
      </c>
      <c r="AU398" t="s">
        <v>3</v>
      </c>
      <c r="AV398">
        <v>0</v>
      </c>
      <c r="AW398">
        <v>2</v>
      </c>
      <c r="AX398">
        <v>42250943</v>
      </c>
      <c r="AY398">
        <v>1</v>
      </c>
      <c r="AZ398">
        <v>0</v>
      </c>
      <c r="BA398">
        <v>354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Y398*Source!I179</f>
        <v>6.8999999999999992E-2</v>
      </c>
      <c r="CY398">
        <f>AA398</f>
        <v>3539.84</v>
      </c>
      <c r="CZ398">
        <f>AE398</f>
        <v>519.79999999999995</v>
      </c>
      <c r="DA398">
        <f>AI398</f>
        <v>6.81</v>
      </c>
      <c r="DB398">
        <f>ROUND(ROUND(AT398*CZ398,2),6)</f>
        <v>31.19</v>
      </c>
      <c r="DC398">
        <f>ROUND(ROUND(AT398*AG398,2),6)</f>
        <v>0</v>
      </c>
    </row>
    <row r="399" spans="1:107" x14ac:dyDescent="0.2">
      <c r="A399">
        <f>ROW(Source!A179)</f>
        <v>179</v>
      </c>
      <c r="B399">
        <v>42244862</v>
      </c>
      <c r="C399">
        <v>42250926</v>
      </c>
      <c r="D399">
        <v>38997309</v>
      </c>
      <c r="E399">
        <v>1</v>
      </c>
      <c r="F399">
        <v>1</v>
      </c>
      <c r="G399">
        <v>1</v>
      </c>
      <c r="H399">
        <v>3</v>
      </c>
      <c r="I399" t="s">
        <v>287</v>
      </c>
      <c r="J399" t="s">
        <v>290</v>
      </c>
      <c r="K399" t="s">
        <v>288</v>
      </c>
      <c r="L399">
        <v>1354</v>
      </c>
      <c r="N399">
        <v>1010</v>
      </c>
      <c r="O399" t="s">
        <v>289</v>
      </c>
      <c r="P399" t="s">
        <v>289</v>
      </c>
      <c r="Q399">
        <v>1</v>
      </c>
      <c r="W399">
        <v>0</v>
      </c>
      <c r="X399">
        <v>-1984441546</v>
      </c>
      <c r="Y399">
        <v>29.565217000000001</v>
      </c>
      <c r="AA399">
        <v>119.72</v>
      </c>
      <c r="AB399">
        <v>0</v>
      </c>
      <c r="AC399">
        <v>0</v>
      </c>
      <c r="AD399">
        <v>0</v>
      </c>
      <c r="AE399">
        <v>22.42</v>
      </c>
      <c r="AF399">
        <v>0</v>
      </c>
      <c r="AG399">
        <v>0</v>
      </c>
      <c r="AH399">
        <v>0</v>
      </c>
      <c r="AI399">
        <v>5.34</v>
      </c>
      <c r="AJ399">
        <v>1</v>
      </c>
      <c r="AK399">
        <v>1</v>
      </c>
      <c r="AL399">
        <v>1</v>
      </c>
      <c r="AN399">
        <v>0</v>
      </c>
      <c r="AO399">
        <v>0</v>
      </c>
      <c r="AP399">
        <v>0</v>
      </c>
      <c r="AQ399">
        <v>0</v>
      </c>
      <c r="AR399">
        <v>0</v>
      </c>
      <c r="AS399" t="s">
        <v>3</v>
      </c>
      <c r="AT399">
        <v>29.565217000000001</v>
      </c>
      <c r="AU399" t="s">
        <v>3</v>
      </c>
      <c r="AV399">
        <v>0</v>
      </c>
      <c r="AW399">
        <v>1</v>
      </c>
      <c r="AX399">
        <v>-1</v>
      </c>
      <c r="AY399">
        <v>0</v>
      </c>
      <c r="AZ399">
        <v>0</v>
      </c>
      <c r="BA399" t="s">
        <v>3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Y399*Source!I179</f>
        <v>33.999999549999998</v>
      </c>
      <c r="CY399">
        <f>AA399</f>
        <v>119.72</v>
      </c>
      <c r="CZ399">
        <f>AE399</f>
        <v>22.42</v>
      </c>
      <c r="DA399">
        <f>AI399</f>
        <v>5.34</v>
      </c>
      <c r="DB399">
        <f>ROUND(ROUND(AT399*CZ399,2),6)</f>
        <v>662.85</v>
      </c>
      <c r="DC399">
        <f>ROUND(ROUND(AT399*AG399,2),6)</f>
        <v>0</v>
      </c>
    </row>
    <row r="400" spans="1:107" x14ac:dyDescent="0.2">
      <c r="A400">
        <f>ROW(Source!A180)</f>
        <v>180</v>
      </c>
      <c r="B400">
        <v>42244845</v>
      </c>
      <c r="C400">
        <v>42250926</v>
      </c>
      <c r="D400">
        <v>35544461</v>
      </c>
      <c r="E400">
        <v>1</v>
      </c>
      <c r="F400">
        <v>1</v>
      </c>
      <c r="G400">
        <v>1</v>
      </c>
      <c r="H400">
        <v>1</v>
      </c>
      <c r="I400" t="s">
        <v>535</v>
      </c>
      <c r="J400" t="s">
        <v>3</v>
      </c>
      <c r="K400" t="s">
        <v>536</v>
      </c>
      <c r="L400">
        <v>1369</v>
      </c>
      <c r="N400">
        <v>1013</v>
      </c>
      <c r="O400" t="s">
        <v>417</v>
      </c>
      <c r="P400" t="s">
        <v>417</v>
      </c>
      <c r="Q400">
        <v>1</v>
      </c>
      <c r="W400">
        <v>0</v>
      </c>
      <c r="X400">
        <v>-1896518065</v>
      </c>
      <c r="Y400">
        <v>87.49199999999999</v>
      </c>
      <c r="AA400">
        <v>0</v>
      </c>
      <c r="AB400">
        <v>0</v>
      </c>
      <c r="AC400">
        <v>0</v>
      </c>
      <c r="AD400">
        <v>254.22</v>
      </c>
      <c r="AE400">
        <v>0</v>
      </c>
      <c r="AF400">
        <v>0</v>
      </c>
      <c r="AG400">
        <v>0</v>
      </c>
      <c r="AH400">
        <v>254.22</v>
      </c>
      <c r="AI400">
        <v>1</v>
      </c>
      <c r="AJ400">
        <v>1</v>
      </c>
      <c r="AK400">
        <v>1</v>
      </c>
      <c r="AL400">
        <v>1</v>
      </c>
      <c r="AN400">
        <v>0</v>
      </c>
      <c r="AO400">
        <v>1</v>
      </c>
      <c r="AP400">
        <v>1</v>
      </c>
      <c r="AQ400">
        <v>0</v>
      </c>
      <c r="AR400">
        <v>0</v>
      </c>
      <c r="AS400" t="s">
        <v>3</v>
      </c>
      <c r="AT400">
        <v>76.08</v>
      </c>
      <c r="AU400" t="s">
        <v>34</v>
      </c>
      <c r="AV400">
        <v>1</v>
      </c>
      <c r="AW400">
        <v>2</v>
      </c>
      <c r="AX400">
        <v>42250936</v>
      </c>
      <c r="AY400">
        <v>1</v>
      </c>
      <c r="AZ400">
        <v>0</v>
      </c>
      <c r="BA400">
        <v>356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Y400*Source!I180</f>
        <v>100.61579999999998</v>
      </c>
      <c r="CY400">
        <f>AD400</f>
        <v>254.22</v>
      </c>
      <c r="CZ400">
        <f>AH400</f>
        <v>254.22</v>
      </c>
      <c r="DA400">
        <f>AL400</f>
        <v>1</v>
      </c>
      <c r="DB400">
        <f>ROUND((ROUND(AT400*CZ400,2)*1.15),6)</f>
        <v>22242.219000000001</v>
      </c>
      <c r="DC400">
        <f>ROUND((ROUND(AT400*AG400,2)*1.15),6)</f>
        <v>0</v>
      </c>
    </row>
    <row r="401" spans="1:107" x14ac:dyDescent="0.2">
      <c r="A401">
        <f>ROW(Source!A180)</f>
        <v>180</v>
      </c>
      <c r="B401">
        <v>42244845</v>
      </c>
      <c r="C401">
        <v>42250926</v>
      </c>
      <c r="D401">
        <v>121548</v>
      </c>
      <c r="E401">
        <v>1</v>
      </c>
      <c r="F401">
        <v>1</v>
      </c>
      <c r="G401">
        <v>1</v>
      </c>
      <c r="H401">
        <v>1</v>
      </c>
      <c r="I401" t="s">
        <v>23</v>
      </c>
      <c r="J401" t="s">
        <v>3</v>
      </c>
      <c r="K401" t="s">
        <v>420</v>
      </c>
      <c r="L401">
        <v>608254</v>
      </c>
      <c r="N401">
        <v>1013</v>
      </c>
      <c r="O401" t="s">
        <v>421</v>
      </c>
      <c r="P401" t="s">
        <v>421</v>
      </c>
      <c r="Q401">
        <v>1</v>
      </c>
      <c r="W401">
        <v>0</v>
      </c>
      <c r="X401">
        <v>-185737400</v>
      </c>
      <c r="Y401">
        <v>0.85000000000000009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1</v>
      </c>
      <c r="AQ401">
        <v>0</v>
      </c>
      <c r="AR401">
        <v>0</v>
      </c>
      <c r="AS401" t="s">
        <v>3</v>
      </c>
      <c r="AT401">
        <v>0.68</v>
      </c>
      <c r="AU401" t="s">
        <v>33</v>
      </c>
      <c r="AV401">
        <v>2</v>
      </c>
      <c r="AW401">
        <v>2</v>
      </c>
      <c r="AX401">
        <v>42250937</v>
      </c>
      <c r="AY401">
        <v>1</v>
      </c>
      <c r="AZ401">
        <v>0</v>
      </c>
      <c r="BA401">
        <v>357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Y401*Source!I180</f>
        <v>0.97750000000000004</v>
      </c>
      <c r="CY401">
        <f>AD401</f>
        <v>0</v>
      </c>
      <c r="CZ401">
        <f>AH401</f>
        <v>0</v>
      </c>
      <c r="DA401">
        <f>AL401</f>
        <v>1</v>
      </c>
      <c r="DB401">
        <f>ROUND((ROUND(AT401*CZ401,2)*1.25),6)</f>
        <v>0</v>
      </c>
      <c r="DC401">
        <f>ROUND((ROUND(AT401*AG401,2)*1.25),6)</f>
        <v>0</v>
      </c>
    </row>
    <row r="402" spans="1:107" x14ac:dyDescent="0.2">
      <c r="A402">
        <f>ROW(Source!A180)</f>
        <v>180</v>
      </c>
      <c r="B402">
        <v>42244845</v>
      </c>
      <c r="C402">
        <v>42250926</v>
      </c>
      <c r="D402">
        <v>39026431</v>
      </c>
      <c r="E402">
        <v>1</v>
      </c>
      <c r="F402">
        <v>1</v>
      </c>
      <c r="G402">
        <v>1</v>
      </c>
      <c r="H402">
        <v>2</v>
      </c>
      <c r="I402" t="s">
        <v>472</v>
      </c>
      <c r="J402" t="s">
        <v>473</v>
      </c>
      <c r="K402" t="s">
        <v>474</v>
      </c>
      <c r="L402">
        <v>1368</v>
      </c>
      <c r="N402">
        <v>1011</v>
      </c>
      <c r="O402" t="s">
        <v>425</v>
      </c>
      <c r="P402" t="s">
        <v>425</v>
      </c>
      <c r="Q402">
        <v>1</v>
      </c>
      <c r="W402">
        <v>0</v>
      </c>
      <c r="X402">
        <v>1106923569</v>
      </c>
      <c r="Y402">
        <v>0.85000000000000009</v>
      </c>
      <c r="AA402">
        <v>0</v>
      </c>
      <c r="AB402">
        <v>1046.08</v>
      </c>
      <c r="AC402">
        <v>405.68</v>
      </c>
      <c r="AD402">
        <v>0</v>
      </c>
      <c r="AE402">
        <v>0</v>
      </c>
      <c r="AF402">
        <v>112</v>
      </c>
      <c r="AG402">
        <v>13.5</v>
      </c>
      <c r="AH402">
        <v>0</v>
      </c>
      <c r="AI402">
        <v>1</v>
      </c>
      <c r="AJ402">
        <v>9.34</v>
      </c>
      <c r="AK402">
        <v>30.05</v>
      </c>
      <c r="AL402">
        <v>1</v>
      </c>
      <c r="AN402">
        <v>0</v>
      </c>
      <c r="AO402">
        <v>1</v>
      </c>
      <c r="AP402">
        <v>1</v>
      </c>
      <c r="AQ402">
        <v>0</v>
      </c>
      <c r="AR402">
        <v>0</v>
      </c>
      <c r="AS402" t="s">
        <v>3</v>
      </c>
      <c r="AT402">
        <v>0.68</v>
      </c>
      <c r="AU402" t="s">
        <v>33</v>
      </c>
      <c r="AV402">
        <v>0</v>
      </c>
      <c r="AW402">
        <v>2</v>
      </c>
      <c r="AX402">
        <v>42250938</v>
      </c>
      <c r="AY402">
        <v>1</v>
      </c>
      <c r="AZ402">
        <v>0</v>
      </c>
      <c r="BA402">
        <v>358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Y402*Source!I180</f>
        <v>0.97750000000000004</v>
      </c>
      <c r="CY402">
        <f>AB402</f>
        <v>1046.08</v>
      </c>
      <c r="CZ402">
        <f>AF402</f>
        <v>112</v>
      </c>
      <c r="DA402">
        <f>AJ402</f>
        <v>9.34</v>
      </c>
      <c r="DB402">
        <f>ROUND((ROUND(AT402*CZ402,2)*1.25),6)</f>
        <v>95.2</v>
      </c>
      <c r="DC402">
        <f>ROUND((ROUND(AT402*AG402,2)*1.25),6)</f>
        <v>11.475</v>
      </c>
    </row>
    <row r="403" spans="1:107" x14ac:dyDescent="0.2">
      <c r="A403">
        <f>ROW(Source!A180)</f>
        <v>180</v>
      </c>
      <c r="B403">
        <v>42244845</v>
      </c>
      <c r="C403">
        <v>42250926</v>
      </c>
      <c r="D403">
        <v>39029121</v>
      </c>
      <c r="E403">
        <v>1</v>
      </c>
      <c r="F403">
        <v>1</v>
      </c>
      <c r="G403">
        <v>1</v>
      </c>
      <c r="H403">
        <v>2</v>
      </c>
      <c r="I403" t="s">
        <v>453</v>
      </c>
      <c r="J403" t="s">
        <v>454</v>
      </c>
      <c r="K403" t="s">
        <v>455</v>
      </c>
      <c r="L403">
        <v>1368</v>
      </c>
      <c r="N403">
        <v>1011</v>
      </c>
      <c r="O403" t="s">
        <v>425</v>
      </c>
      <c r="P403" t="s">
        <v>425</v>
      </c>
      <c r="Q403">
        <v>1</v>
      </c>
      <c r="W403">
        <v>0</v>
      </c>
      <c r="X403">
        <v>1230759911</v>
      </c>
      <c r="Y403">
        <v>0.05</v>
      </c>
      <c r="AA403">
        <v>0</v>
      </c>
      <c r="AB403">
        <v>887.39</v>
      </c>
      <c r="AC403">
        <v>348.58</v>
      </c>
      <c r="AD403">
        <v>0</v>
      </c>
      <c r="AE403">
        <v>0</v>
      </c>
      <c r="AF403">
        <v>87.17</v>
      </c>
      <c r="AG403">
        <v>11.6</v>
      </c>
      <c r="AH403">
        <v>0</v>
      </c>
      <c r="AI403">
        <v>1</v>
      </c>
      <c r="AJ403">
        <v>10.18</v>
      </c>
      <c r="AK403">
        <v>30.05</v>
      </c>
      <c r="AL403">
        <v>1</v>
      </c>
      <c r="AN403">
        <v>0</v>
      </c>
      <c r="AO403">
        <v>1</v>
      </c>
      <c r="AP403">
        <v>1</v>
      </c>
      <c r="AQ403">
        <v>0</v>
      </c>
      <c r="AR403">
        <v>0</v>
      </c>
      <c r="AS403" t="s">
        <v>3</v>
      </c>
      <c r="AT403">
        <v>0.04</v>
      </c>
      <c r="AU403" t="s">
        <v>33</v>
      </c>
      <c r="AV403">
        <v>0</v>
      </c>
      <c r="AW403">
        <v>2</v>
      </c>
      <c r="AX403">
        <v>42250939</v>
      </c>
      <c r="AY403">
        <v>1</v>
      </c>
      <c r="AZ403">
        <v>0</v>
      </c>
      <c r="BA403">
        <v>359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Y403*Source!I180</f>
        <v>5.7499999999999996E-2</v>
      </c>
      <c r="CY403">
        <f>AB403</f>
        <v>887.39</v>
      </c>
      <c r="CZ403">
        <f>AF403</f>
        <v>87.17</v>
      </c>
      <c r="DA403">
        <f>AJ403</f>
        <v>10.18</v>
      </c>
      <c r="DB403">
        <f>ROUND((ROUND(AT403*CZ403,2)*1.25),6)</f>
        <v>4.3624999999999998</v>
      </c>
      <c r="DC403">
        <f>ROUND((ROUND(AT403*AG403,2)*1.25),6)</f>
        <v>0.57499999999999996</v>
      </c>
    </row>
    <row r="404" spans="1:107" x14ac:dyDescent="0.2">
      <c r="A404">
        <f>ROW(Source!A180)</f>
        <v>180</v>
      </c>
      <c r="B404">
        <v>42244845</v>
      </c>
      <c r="C404">
        <v>42250926</v>
      </c>
      <c r="D404">
        <v>38963663</v>
      </c>
      <c r="E404">
        <v>1</v>
      </c>
      <c r="F404">
        <v>1</v>
      </c>
      <c r="G404">
        <v>1</v>
      </c>
      <c r="H404">
        <v>3</v>
      </c>
      <c r="I404" t="s">
        <v>537</v>
      </c>
      <c r="J404" t="s">
        <v>538</v>
      </c>
      <c r="K404" t="s">
        <v>539</v>
      </c>
      <c r="L404">
        <v>1348</v>
      </c>
      <c r="N404">
        <v>1009</v>
      </c>
      <c r="O404" t="s">
        <v>49</v>
      </c>
      <c r="P404" t="s">
        <v>49</v>
      </c>
      <c r="Q404">
        <v>1000</v>
      </c>
      <c r="W404">
        <v>0</v>
      </c>
      <c r="X404">
        <v>1561117559</v>
      </c>
      <c r="Y404">
        <v>1E-3</v>
      </c>
      <c r="AA404">
        <v>53302.1</v>
      </c>
      <c r="AB404">
        <v>0</v>
      </c>
      <c r="AC404">
        <v>0</v>
      </c>
      <c r="AD404">
        <v>0</v>
      </c>
      <c r="AE404">
        <v>11978</v>
      </c>
      <c r="AF404">
        <v>0</v>
      </c>
      <c r="AG404">
        <v>0</v>
      </c>
      <c r="AH404">
        <v>0</v>
      </c>
      <c r="AI404">
        <v>4.45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3</v>
      </c>
      <c r="AT404">
        <v>1E-3</v>
      </c>
      <c r="AU404" t="s">
        <v>3</v>
      </c>
      <c r="AV404">
        <v>0</v>
      </c>
      <c r="AW404">
        <v>2</v>
      </c>
      <c r="AX404">
        <v>42250940</v>
      </c>
      <c r="AY404">
        <v>1</v>
      </c>
      <c r="AZ404">
        <v>0</v>
      </c>
      <c r="BA404">
        <v>360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Y404*Source!I180</f>
        <v>1.15E-3</v>
      </c>
      <c r="CY404">
        <f>AA404</f>
        <v>53302.1</v>
      </c>
      <c r="CZ404">
        <f>AE404</f>
        <v>11978</v>
      </c>
      <c r="DA404">
        <f>AI404</f>
        <v>4.45</v>
      </c>
      <c r="DB404">
        <f>ROUND(ROUND(AT404*CZ404,2),6)</f>
        <v>11.98</v>
      </c>
      <c r="DC404">
        <f>ROUND(ROUND(AT404*AG404,2),6)</f>
        <v>0</v>
      </c>
    </row>
    <row r="405" spans="1:107" x14ac:dyDescent="0.2">
      <c r="A405">
        <f>ROW(Source!A180)</f>
        <v>180</v>
      </c>
      <c r="B405">
        <v>42244845</v>
      </c>
      <c r="C405">
        <v>42250926</v>
      </c>
      <c r="D405">
        <v>38964885</v>
      </c>
      <c r="E405">
        <v>1</v>
      </c>
      <c r="F405">
        <v>1</v>
      </c>
      <c r="G405">
        <v>1</v>
      </c>
      <c r="H405">
        <v>3</v>
      </c>
      <c r="I405" t="s">
        <v>540</v>
      </c>
      <c r="J405" t="s">
        <v>541</v>
      </c>
      <c r="K405" t="s">
        <v>542</v>
      </c>
      <c r="L405">
        <v>1339</v>
      </c>
      <c r="N405">
        <v>1007</v>
      </c>
      <c r="O405" t="s">
        <v>209</v>
      </c>
      <c r="P405" t="s">
        <v>209</v>
      </c>
      <c r="Q405">
        <v>1</v>
      </c>
      <c r="W405">
        <v>0</v>
      </c>
      <c r="X405">
        <v>1964555787</v>
      </c>
      <c r="Y405">
        <v>0.17</v>
      </c>
      <c r="AA405">
        <v>4769.55</v>
      </c>
      <c r="AB405">
        <v>0</v>
      </c>
      <c r="AC405">
        <v>0</v>
      </c>
      <c r="AD405">
        <v>0</v>
      </c>
      <c r="AE405">
        <v>879.99</v>
      </c>
      <c r="AF405">
        <v>0</v>
      </c>
      <c r="AG405">
        <v>0</v>
      </c>
      <c r="AH405">
        <v>0</v>
      </c>
      <c r="AI405">
        <v>5.42</v>
      </c>
      <c r="AJ405">
        <v>1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3</v>
      </c>
      <c r="AT405">
        <v>0.17</v>
      </c>
      <c r="AU405" t="s">
        <v>3</v>
      </c>
      <c r="AV405">
        <v>0</v>
      </c>
      <c r="AW405">
        <v>2</v>
      </c>
      <c r="AX405">
        <v>42250941</v>
      </c>
      <c r="AY405">
        <v>1</v>
      </c>
      <c r="AZ405">
        <v>0</v>
      </c>
      <c r="BA405">
        <v>361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Y405*Source!I180</f>
        <v>0.19550000000000001</v>
      </c>
      <c r="CY405">
        <f>AA405</f>
        <v>4769.55</v>
      </c>
      <c r="CZ405">
        <f>AE405</f>
        <v>879.99</v>
      </c>
      <c r="DA405">
        <f>AI405</f>
        <v>5.42</v>
      </c>
      <c r="DB405">
        <f>ROUND(ROUND(AT405*CZ405,2),6)</f>
        <v>149.6</v>
      </c>
      <c r="DC405">
        <f>ROUND(ROUND(AT405*AG405,2),6)</f>
        <v>0</v>
      </c>
    </row>
    <row r="406" spans="1:107" x14ac:dyDescent="0.2">
      <c r="A406">
        <f>ROW(Source!A180)</f>
        <v>180</v>
      </c>
      <c r="B406">
        <v>42244845</v>
      </c>
      <c r="C406">
        <v>42250926</v>
      </c>
      <c r="D406">
        <v>38996342</v>
      </c>
      <c r="E406">
        <v>1</v>
      </c>
      <c r="F406">
        <v>1</v>
      </c>
      <c r="G406">
        <v>1</v>
      </c>
      <c r="H406">
        <v>3</v>
      </c>
      <c r="I406" t="s">
        <v>241</v>
      </c>
      <c r="J406" t="s">
        <v>243</v>
      </c>
      <c r="K406" t="s">
        <v>242</v>
      </c>
      <c r="L406">
        <v>1339</v>
      </c>
      <c r="N406">
        <v>1007</v>
      </c>
      <c r="O406" t="s">
        <v>209</v>
      </c>
      <c r="P406" t="s">
        <v>209</v>
      </c>
      <c r="Q406">
        <v>1</v>
      </c>
      <c r="W406">
        <v>0</v>
      </c>
      <c r="X406">
        <v>-569494662</v>
      </c>
      <c r="Y406">
        <v>5.9</v>
      </c>
      <c r="AA406">
        <v>4155.9799999999996</v>
      </c>
      <c r="AB406">
        <v>0</v>
      </c>
      <c r="AC406">
        <v>0</v>
      </c>
      <c r="AD406">
        <v>0</v>
      </c>
      <c r="AE406">
        <v>638.4</v>
      </c>
      <c r="AF406">
        <v>0</v>
      </c>
      <c r="AG406">
        <v>0</v>
      </c>
      <c r="AH406">
        <v>0</v>
      </c>
      <c r="AI406">
        <v>6.51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3</v>
      </c>
      <c r="AT406">
        <v>5.9</v>
      </c>
      <c r="AU406" t="s">
        <v>3</v>
      </c>
      <c r="AV406">
        <v>0</v>
      </c>
      <c r="AW406">
        <v>2</v>
      </c>
      <c r="AX406">
        <v>42250942</v>
      </c>
      <c r="AY406">
        <v>1</v>
      </c>
      <c r="AZ406">
        <v>0</v>
      </c>
      <c r="BA406">
        <v>362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Y406*Source!I180</f>
        <v>6.7850000000000001</v>
      </c>
      <c r="CY406">
        <f>AA406</f>
        <v>4155.9799999999996</v>
      </c>
      <c r="CZ406">
        <f>AE406</f>
        <v>638.4</v>
      </c>
      <c r="DA406">
        <f>AI406</f>
        <v>6.51</v>
      </c>
      <c r="DB406">
        <f>ROUND(ROUND(AT406*CZ406,2),6)</f>
        <v>3766.56</v>
      </c>
      <c r="DC406">
        <f>ROUND(ROUND(AT406*AG406,2),6)</f>
        <v>0</v>
      </c>
    </row>
    <row r="407" spans="1:107" x14ac:dyDescent="0.2">
      <c r="A407">
        <f>ROW(Source!A180)</f>
        <v>180</v>
      </c>
      <c r="B407">
        <v>42244845</v>
      </c>
      <c r="C407">
        <v>42250926</v>
      </c>
      <c r="D407">
        <v>38996542</v>
      </c>
      <c r="E407">
        <v>1</v>
      </c>
      <c r="F407">
        <v>1</v>
      </c>
      <c r="G407">
        <v>1</v>
      </c>
      <c r="H407">
        <v>3</v>
      </c>
      <c r="I407" t="s">
        <v>543</v>
      </c>
      <c r="J407" t="s">
        <v>544</v>
      </c>
      <c r="K407" t="s">
        <v>545</v>
      </c>
      <c r="L407">
        <v>1339</v>
      </c>
      <c r="N407">
        <v>1007</v>
      </c>
      <c r="O407" t="s">
        <v>209</v>
      </c>
      <c r="P407" t="s">
        <v>209</v>
      </c>
      <c r="Q407">
        <v>1</v>
      </c>
      <c r="W407">
        <v>0</v>
      </c>
      <c r="X407">
        <v>-211956249</v>
      </c>
      <c r="Y407">
        <v>0.06</v>
      </c>
      <c r="AA407">
        <v>3212.36</v>
      </c>
      <c r="AB407">
        <v>0</v>
      </c>
      <c r="AC407">
        <v>0</v>
      </c>
      <c r="AD407">
        <v>0</v>
      </c>
      <c r="AE407">
        <v>519.79999999999995</v>
      </c>
      <c r="AF407">
        <v>0</v>
      </c>
      <c r="AG407">
        <v>0</v>
      </c>
      <c r="AH407">
        <v>0</v>
      </c>
      <c r="AI407">
        <v>6.18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3</v>
      </c>
      <c r="AT407">
        <v>0.06</v>
      </c>
      <c r="AU407" t="s">
        <v>3</v>
      </c>
      <c r="AV407">
        <v>0</v>
      </c>
      <c r="AW407">
        <v>2</v>
      </c>
      <c r="AX407">
        <v>42250943</v>
      </c>
      <c r="AY407">
        <v>1</v>
      </c>
      <c r="AZ407">
        <v>0</v>
      </c>
      <c r="BA407">
        <v>363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Y407*Source!I180</f>
        <v>6.8999999999999992E-2</v>
      </c>
      <c r="CY407">
        <f>AA407</f>
        <v>3212.36</v>
      </c>
      <c r="CZ407">
        <f>AE407</f>
        <v>519.79999999999995</v>
      </c>
      <c r="DA407">
        <f>AI407</f>
        <v>6.18</v>
      </c>
      <c r="DB407">
        <f>ROUND(ROUND(AT407*CZ407,2),6)</f>
        <v>31.19</v>
      </c>
      <c r="DC407">
        <f>ROUND(ROUND(AT407*AG407,2),6)</f>
        <v>0</v>
      </c>
    </row>
    <row r="408" spans="1:107" x14ac:dyDescent="0.2">
      <c r="A408">
        <f>ROW(Source!A180)</f>
        <v>180</v>
      </c>
      <c r="B408">
        <v>42244845</v>
      </c>
      <c r="C408">
        <v>42250926</v>
      </c>
      <c r="D408">
        <v>38997309</v>
      </c>
      <c r="E408">
        <v>1</v>
      </c>
      <c r="F408">
        <v>1</v>
      </c>
      <c r="G408">
        <v>1</v>
      </c>
      <c r="H408">
        <v>3</v>
      </c>
      <c r="I408" t="s">
        <v>287</v>
      </c>
      <c r="J408" t="s">
        <v>290</v>
      </c>
      <c r="K408" t="s">
        <v>288</v>
      </c>
      <c r="L408">
        <v>1354</v>
      </c>
      <c r="N408">
        <v>1010</v>
      </c>
      <c r="O408" t="s">
        <v>289</v>
      </c>
      <c r="P408" t="s">
        <v>289</v>
      </c>
      <c r="Q408">
        <v>1</v>
      </c>
      <c r="W408">
        <v>0</v>
      </c>
      <c r="X408">
        <v>-1984441546</v>
      </c>
      <c r="Y408">
        <v>29.565217000000001</v>
      </c>
      <c r="AA408">
        <v>119.72</v>
      </c>
      <c r="AB408">
        <v>0</v>
      </c>
      <c r="AC408">
        <v>0</v>
      </c>
      <c r="AD408">
        <v>0</v>
      </c>
      <c r="AE408">
        <v>22.42</v>
      </c>
      <c r="AF408">
        <v>0</v>
      </c>
      <c r="AG408">
        <v>0</v>
      </c>
      <c r="AH408">
        <v>0</v>
      </c>
      <c r="AI408">
        <v>5.34</v>
      </c>
      <c r="AJ408">
        <v>1</v>
      </c>
      <c r="AK408">
        <v>1</v>
      </c>
      <c r="AL408">
        <v>1</v>
      </c>
      <c r="AN408">
        <v>0</v>
      </c>
      <c r="AO408">
        <v>0</v>
      </c>
      <c r="AP408">
        <v>0</v>
      </c>
      <c r="AQ408">
        <v>0</v>
      </c>
      <c r="AR408">
        <v>0</v>
      </c>
      <c r="AS408" t="s">
        <v>3</v>
      </c>
      <c r="AT408">
        <v>29.565217000000001</v>
      </c>
      <c r="AU408" t="s">
        <v>3</v>
      </c>
      <c r="AV408">
        <v>0</v>
      </c>
      <c r="AW408">
        <v>1</v>
      </c>
      <c r="AX408">
        <v>-1</v>
      </c>
      <c r="AY408">
        <v>0</v>
      </c>
      <c r="AZ408">
        <v>0</v>
      </c>
      <c r="BA408" t="s">
        <v>3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Y408*Source!I180</f>
        <v>33.999999549999998</v>
      </c>
      <c r="CY408">
        <f>AA408</f>
        <v>119.72</v>
      </c>
      <c r="CZ408">
        <f>AE408</f>
        <v>22.42</v>
      </c>
      <c r="DA408">
        <f>AI408</f>
        <v>5.34</v>
      </c>
      <c r="DB408">
        <f>ROUND(ROUND(AT408*CZ408,2),6)</f>
        <v>662.85</v>
      </c>
      <c r="DC408">
        <f>ROUND(ROUND(AT408*AG408,2),6)</f>
        <v>0</v>
      </c>
    </row>
    <row r="409" spans="1:107" x14ac:dyDescent="0.2">
      <c r="A409">
        <f>ROW(Source!A220)</f>
        <v>220</v>
      </c>
      <c r="B409">
        <v>42244862</v>
      </c>
      <c r="C409">
        <v>42251158</v>
      </c>
      <c r="D409">
        <v>35540618</v>
      </c>
      <c r="E409">
        <v>1</v>
      </c>
      <c r="F409">
        <v>1</v>
      </c>
      <c r="G409">
        <v>1</v>
      </c>
      <c r="H409">
        <v>1</v>
      </c>
      <c r="I409" t="s">
        <v>500</v>
      </c>
      <c r="J409" t="s">
        <v>3</v>
      </c>
      <c r="K409" t="s">
        <v>501</v>
      </c>
      <c r="L409">
        <v>1369</v>
      </c>
      <c r="N409">
        <v>1013</v>
      </c>
      <c r="O409" t="s">
        <v>417</v>
      </c>
      <c r="P409" t="s">
        <v>417</v>
      </c>
      <c r="Q409">
        <v>1</v>
      </c>
      <c r="W409">
        <v>0</v>
      </c>
      <c r="X409">
        <v>254330056</v>
      </c>
      <c r="Y409">
        <v>177.1</v>
      </c>
      <c r="AA409">
        <v>0</v>
      </c>
      <c r="AB409">
        <v>0</v>
      </c>
      <c r="AC409">
        <v>0</v>
      </c>
      <c r="AD409">
        <v>204.47</v>
      </c>
      <c r="AE409">
        <v>0</v>
      </c>
      <c r="AF409">
        <v>0</v>
      </c>
      <c r="AG409">
        <v>0</v>
      </c>
      <c r="AH409">
        <v>204.47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1</v>
      </c>
      <c r="AP409">
        <v>1</v>
      </c>
      <c r="AQ409">
        <v>0</v>
      </c>
      <c r="AR409">
        <v>0</v>
      </c>
      <c r="AS409" t="s">
        <v>3</v>
      </c>
      <c r="AT409">
        <v>154</v>
      </c>
      <c r="AU409" t="s">
        <v>34</v>
      </c>
      <c r="AV409">
        <v>1</v>
      </c>
      <c r="AW409">
        <v>2</v>
      </c>
      <c r="AX409">
        <v>42251160</v>
      </c>
      <c r="AY409">
        <v>1</v>
      </c>
      <c r="AZ409">
        <v>0</v>
      </c>
      <c r="BA409">
        <v>365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Y409*Source!I220</f>
        <v>16.735949999999999</v>
      </c>
      <c r="CY409">
        <f>AD409</f>
        <v>204.47</v>
      </c>
      <c r="CZ409">
        <f>AH409</f>
        <v>204.47</v>
      </c>
      <c r="DA409">
        <f>AL409</f>
        <v>1</v>
      </c>
      <c r="DB409">
        <f>ROUND((ROUND(AT409*CZ409,2)*1.15),6)</f>
        <v>36211.637000000002</v>
      </c>
      <c r="DC409">
        <f>ROUND((ROUND(AT409*AG409,2)*1.15),6)</f>
        <v>0</v>
      </c>
    </row>
    <row r="410" spans="1:107" x14ac:dyDescent="0.2">
      <c r="A410">
        <f>ROW(Source!A221)</f>
        <v>221</v>
      </c>
      <c r="B410">
        <v>42244845</v>
      </c>
      <c r="C410">
        <v>42251158</v>
      </c>
      <c r="D410">
        <v>35540618</v>
      </c>
      <c r="E410">
        <v>1</v>
      </c>
      <c r="F410">
        <v>1</v>
      </c>
      <c r="G410">
        <v>1</v>
      </c>
      <c r="H410">
        <v>1</v>
      </c>
      <c r="I410" t="s">
        <v>500</v>
      </c>
      <c r="J410" t="s">
        <v>3</v>
      </c>
      <c r="K410" t="s">
        <v>501</v>
      </c>
      <c r="L410">
        <v>1369</v>
      </c>
      <c r="N410">
        <v>1013</v>
      </c>
      <c r="O410" t="s">
        <v>417</v>
      </c>
      <c r="P410" t="s">
        <v>417</v>
      </c>
      <c r="Q410">
        <v>1</v>
      </c>
      <c r="W410">
        <v>0</v>
      </c>
      <c r="X410">
        <v>254330056</v>
      </c>
      <c r="Y410">
        <v>177.1</v>
      </c>
      <c r="AA410">
        <v>0</v>
      </c>
      <c r="AB410">
        <v>0</v>
      </c>
      <c r="AC410">
        <v>0</v>
      </c>
      <c r="AD410">
        <v>234.39</v>
      </c>
      <c r="AE410">
        <v>0</v>
      </c>
      <c r="AF410">
        <v>0</v>
      </c>
      <c r="AG410">
        <v>0</v>
      </c>
      <c r="AH410">
        <v>234.39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1</v>
      </c>
      <c r="AQ410">
        <v>0</v>
      </c>
      <c r="AR410">
        <v>0</v>
      </c>
      <c r="AS410" t="s">
        <v>3</v>
      </c>
      <c r="AT410">
        <v>154</v>
      </c>
      <c r="AU410" t="s">
        <v>34</v>
      </c>
      <c r="AV410">
        <v>1</v>
      </c>
      <c r="AW410">
        <v>2</v>
      </c>
      <c r="AX410">
        <v>42251160</v>
      </c>
      <c r="AY410">
        <v>1</v>
      </c>
      <c r="AZ410">
        <v>0</v>
      </c>
      <c r="BA410">
        <v>366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Y410*Source!I221</f>
        <v>16.735949999999999</v>
      </c>
      <c r="CY410">
        <f>AD410</f>
        <v>234.39</v>
      </c>
      <c r="CZ410">
        <f>AH410</f>
        <v>234.39</v>
      </c>
      <c r="DA410">
        <f>AL410</f>
        <v>1</v>
      </c>
      <c r="DB410">
        <f>ROUND((ROUND(AT410*CZ410,2)*1.15),6)</f>
        <v>41510.468999999997</v>
      </c>
      <c r="DC410">
        <f>ROUND((ROUND(AT410*AG410,2)*1.15),6)</f>
        <v>0</v>
      </c>
    </row>
    <row r="411" spans="1:107" x14ac:dyDescent="0.2">
      <c r="A411">
        <f>ROW(Source!A222)</f>
        <v>222</v>
      </c>
      <c r="B411">
        <v>42244862</v>
      </c>
      <c r="C411">
        <v>42251161</v>
      </c>
      <c r="D411">
        <v>35540964</v>
      </c>
      <c r="E411">
        <v>1</v>
      </c>
      <c r="F411">
        <v>1</v>
      </c>
      <c r="G411">
        <v>1</v>
      </c>
      <c r="H411">
        <v>1</v>
      </c>
      <c r="I411" t="s">
        <v>432</v>
      </c>
      <c r="J411" t="s">
        <v>3</v>
      </c>
      <c r="K411" t="s">
        <v>433</v>
      </c>
      <c r="L411">
        <v>1369</v>
      </c>
      <c r="N411">
        <v>1013</v>
      </c>
      <c r="O411" t="s">
        <v>417</v>
      </c>
      <c r="P411" t="s">
        <v>417</v>
      </c>
      <c r="Q411">
        <v>1</v>
      </c>
      <c r="W411">
        <v>0</v>
      </c>
      <c r="X411">
        <v>-931037793</v>
      </c>
      <c r="Y411">
        <v>3.9674999999999998</v>
      </c>
      <c r="AA411">
        <v>0</v>
      </c>
      <c r="AB411">
        <v>0</v>
      </c>
      <c r="AC411">
        <v>0</v>
      </c>
      <c r="AD411">
        <v>223.61</v>
      </c>
      <c r="AE411">
        <v>0</v>
      </c>
      <c r="AF411">
        <v>0</v>
      </c>
      <c r="AG411">
        <v>0</v>
      </c>
      <c r="AH411">
        <v>223.61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1</v>
      </c>
      <c r="AQ411">
        <v>0</v>
      </c>
      <c r="AR411">
        <v>0</v>
      </c>
      <c r="AS411" t="s">
        <v>3</v>
      </c>
      <c r="AT411">
        <v>3.45</v>
      </c>
      <c r="AU411" t="s">
        <v>34</v>
      </c>
      <c r="AV411">
        <v>1</v>
      </c>
      <c r="AW411">
        <v>2</v>
      </c>
      <c r="AX411">
        <v>42251165</v>
      </c>
      <c r="AY411">
        <v>1</v>
      </c>
      <c r="AZ411">
        <v>0</v>
      </c>
      <c r="BA411">
        <v>367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Y411*Source!I222</f>
        <v>0.74985749999999995</v>
      </c>
      <c r="CY411">
        <f>AD411</f>
        <v>223.61</v>
      </c>
      <c r="CZ411">
        <f>AH411</f>
        <v>223.61</v>
      </c>
      <c r="DA411">
        <f>AL411</f>
        <v>1</v>
      </c>
      <c r="DB411">
        <f>ROUND((ROUND(AT411*CZ411,2)*1.15),6)</f>
        <v>887.16750000000002</v>
      </c>
      <c r="DC411">
        <f>ROUND((ROUND(AT411*AG411,2)*1.15),6)</f>
        <v>0</v>
      </c>
    </row>
    <row r="412" spans="1:107" x14ac:dyDescent="0.2">
      <c r="A412">
        <f>ROW(Source!A222)</f>
        <v>222</v>
      </c>
      <c r="B412">
        <v>42244862</v>
      </c>
      <c r="C412">
        <v>42251161</v>
      </c>
      <c r="D412">
        <v>39029121</v>
      </c>
      <c r="E412">
        <v>1</v>
      </c>
      <c r="F412">
        <v>1</v>
      </c>
      <c r="G412">
        <v>1</v>
      </c>
      <c r="H412">
        <v>2</v>
      </c>
      <c r="I412" t="s">
        <v>453</v>
      </c>
      <c r="J412" t="s">
        <v>454</v>
      </c>
      <c r="K412" t="s">
        <v>455</v>
      </c>
      <c r="L412">
        <v>1368</v>
      </c>
      <c r="N412">
        <v>1011</v>
      </c>
      <c r="O412" t="s">
        <v>425</v>
      </c>
      <c r="P412" t="s">
        <v>425</v>
      </c>
      <c r="Q412">
        <v>1</v>
      </c>
      <c r="W412">
        <v>0</v>
      </c>
      <c r="X412">
        <v>1230759911</v>
      </c>
      <c r="Y412">
        <v>2.5000000000000001E-2</v>
      </c>
      <c r="AA412">
        <v>0</v>
      </c>
      <c r="AB412">
        <v>842.06</v>
      </c>
      <c r="AC412">
        <v>316.56</v>
      </c>
      <c r="AD412">
        <v>0</v>
      </c>
      <c r="AE412">
        <v>0</v>
      </c>
      <c r="AF412">
        <v>87.17</v>
      </c>
      <c r="AG412">
        <v>11.6</v>
      </c>
      <c r="AH412">
        <v>0</v>
      </c>
      <c r="AI412">
        <v>1</v>
      </c>
      <c r="AJ412">
        <v>9.66</v>
      </c>
      <c r="AK412">
        <v>27.29</v>
      </c>
      <c r="AL412">
        <v>1</v>
      </c>
      <c r="AN412">
        <v>0</v>
      </c>
      <c r="AO412">
        <v>1</v>
      </c>
      <c r="AP412">
        <v>1</v>
      </c>
      <c r="AQ412">
        <v>0</v>
      </c>
      <c r="AR412">
        <v>0</v>
      </c>
      <c r="AS412" t="s">
        <v>3</v>
      </c>
      <c r="AT412">
        <v>0.02</v>
      </c>
      <c r="AU412" t="s">
        <v>33</v>
      </c>
      <c r="AV412">
        <v>0</v>
      </c>
      <c r="AW412">
        <v>2</v>
      </c>
      <c r="AX412">
        <v>42251166</v>
      </c>
      <c r="AY412">
        <v>1</v>
      </c>
      <c r="AZ412">
        <v>0</v>
      </c>
      <c r="BA412">
        <v>368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Y412*Source!I222</f>
        <v>4.725E-3</v>
      </c>
      <c r="CY412">
        <f>AB412</f>
        <v>842.06</v>
      </c>
      <c r="CZ412">
        <f>AF412</f>
        <v>87.17</v>
      </c>
      <c r="DA412">
        <f>AJ412</f>
        <v>9.66</v>
      </c>
      <c r="DB412">
        <f>ROUND((ROUND(AT412*CZ412,2)*1.25),6)</f>
        <v>2.1749999999999998</v>
      </c>
      <c r="DC412">
        <f>ROUND((ROUND(AT412*AG412,2)*1.25),6)</f>
        <v>0.28749999999999998</v>
      </c>
    </row>
    <row r="413" spans="1:107" x14ac:dyDescent="0.2">
      <c r="A413">
        <f>ROW(Source!A222)</f>
        <v>222</v>
      </c>
      <c r="B413">
        <v>42244862</v>
      </c>
      <c r="C413">
        <v>42251161</v>
      </c>
      <c r="D413">
        <v>38972576</v>
      </c>
      <c r="E413">
        <v>1</v>
      </c>
      <c r="F413">
        <v>1</v>
      </c>
      <c r="G413">
        <v>1</v>
      </c>
      <c r="H413">
        <v>3</v>
      </c>
      <c r="I413" t="s">
        <v>502</v>
      </c>
      <c r="J413" t="s">
        <v>503</v>
      </c>
      <c r="K413" t="s">
        <v>504</v>
      </c>
      <c r="L413">
        <v>1327</v>
      </c>
      <c r="N413">
        <v>1005</v>
      </c>
      <c r="O413" t="s">
        <v>91</v>
      </c>
      <c r="P413" t="s">
        <v>91</v>
      </c>
      <c r="Q413">
        <v>1</v>
      </c>
      <c r="W413">
        <v>0</v>
      </c>
      <c r="X413">
        <v>1034748213</v>
      </c>
      <c r="Y413">
        <v>122.4</v>
      </c>
      <c r="AA413">
        <v>18.350000000000001</v>
      </c>
      <c r="AB413">
        <v>0</v>
      </c>
      <c r="AC413">
        <v>0</v>
      </c>
      <c r="AD413">
        <v>0</v>
      </c>
      <c r="AE413">
        <v>5.92</v>
      </c>
      <c r="AF413">
        <v>0</v>
      </c>
      <c r="AG413">
        <v>0</v>
      </c>
      <c r="AH413">
        <v>0</v>
      </c>
      <c r="AI413">
        <v>3.1</v>
      </c>
      <c r="AJ413">
        <v>1</v>
      </c>
      <c r="AK413">
        <v>1</v>
      </c>
      <c r="AL413">
        <v>1</v>
      </c>
      <c r="AN413">
        <v>0</v>
      </c>
      <c r="AO413">
        <v>1</v>
      </c>
      <c r="AP413">
        <v>0</v>
      </c>
      <c r="AQ413">
        <v>0</v>
      </c>
      <c r="AR413">
        <v>0</v>
      </c>
      <c r="AS413" t="s">
        <v>3</v>
      </c>
      <c r="AT413">
        <v>122.4</v>
      </c>
      <c r="AU413" t="s">
        <v>3</v>
      </c>
      <c r="AV413">
        <v>0</v>
      </c>
      <c r="AW413">
        <v>2</v>
      </c>
      <c r="AX413">
        <v>42251167</v>
      </c>
      <c r="AY413">
        <v>1</v>
      </c>
      <c r="AZ413">
        <v>0</v>
      </c>
      <c r="BA413">
        <v>369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Y413*Source!I222</f>
        <v>23.133600000000001</v>
      </c>
      <c r="CY413">
        <f>AA413</f>
        <v>18.350000000000001</v>
      </c>
      <c r="CZ413">
        <f>AE413</f>
        <v>5.92</v>
      </c>
      <c r="DA413">
        <f>AI413</f>
        <v>3.1</v>
      </c>
      <c r="DB413">
        <f>ROUND(ROUND(AT413*CZ413,2),6)</f>
        <v>724.61</v>
      </c>
      <c r="DC413">
        <f>ROUND(ROUND(AT413*AG413,2),6)</f>
        <v>0</v>
      </c>
    </row>
    <row r="414" spans="1:107" x14ac:dyDescent="0.2">
      <c r="A414">
        <f>ROW(Source!A223)</f>
        <v>223</v>
      </c>
      <c r="B414">
        <v>42244845</v>
      </c>
      <c r="C414">
        <v>42251161</v>
      </c>
      <c r="D414">
        <v>35540964</v>
      </c>
      <c r="E414">
        <v>1</v>
      </c>
      <c r="F414">
        <v>1</v>
      </c>
      <c r="G414">
        <v>1</v>
      </c>
      <c r="H414">
        <v>1</v>
      </c>
      <c r="I414" t="s">
        <v>432</v>
      </c>
      <c r="J414" t="s">
        <v>3</v>
      </c>
      <c r="K414" t="s">
        <v>433</v>
      </c>
      <c r="L414">
        <v>1369</v>
      </c>
      <c r="N414">
        <v>1013</v>
      </c>
      <c r="O414" t="s">
        <v>417</v>
      </c>
      <c r="P414" t="s">
        <v>417</v>
      </c>
      <c r="Q414">
        <v>1</v>
      </c>
      <c r="W414">
        <v>0</v>
      </c>
      <c r="X414">
        <v>-931037793</v>
      </c>
      <c r="Y414">
        <v>3.9674999999999998</v>
      </c>
      <c r="AA414">
        <v>0</v>
      </c>
      <c r="AB414">
        <v>0</v>
      </c>
      <c r="AC414">
        <v>0</v>
      </c>
      <c r="AD414">
        <v>256.33</v>
      </c>
      <c r="AE414">
        <v>0</v>
      </c>
      <c r="AF414">
        <v>0</v>
      </c>
      <c r="AG414">
        <v>0</v>
      </c>
      <c r="AH414">
        <v>256.33</v>
      </c>
      <c r="AI414">
        <v>1</v>
      </c>
      <c r="AJ414">
        <v>1</v>
      </c>
      <c r="AK414">
        <v>1</v>
      </c>
      <c r="AL414">
        <v>1</v>
      </c>
      <c r="AN414">
        <v>0</v>
      </c>
      <c r="AO414">
        <v>1</v>
      </c>
      <c r="AP414">
        <v>1</v>
      </c>
      <c r="AQ414">
        <v>0</v>
      </c>
      <c r="AR414">
        <v>0</v>
      </c>
      <c r="AS414" t="s">
        <v>3</v>
      </c>
      <c r="AT414">
        <v>3.45</v>
      </c>
      <c r="AU414" t="s">
        <v>34</v>
      </c>
      <c r="AV414">
        <v>1</v>
      </c>
      <c r="AW414">
        <v>2</v>
      </c>
      <c r="AX414">
        <v>42251165</v>
      </c>
      <c r="AY414">
        <v>1</v>
      </c>
      <c r="AZ414">
        <v>0</v>
      </c>
      <c r="BA414">
        <v>370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Y414*Source!I223</f>
        <v>0.74985749999999995</v>
      </c>
      <c r="CY414">
        <f>AD414</f>
        <v>256.33</v>
      </c>
      <c r="CZ414">
        <f>AH414</f>
        <v>256.33</v>
      </c>
      <c r="DA414">
        <f>AL414</f>
        <v>1</v>
      </c>
      <c r="DB414">
        <f>ROUND((ROUND(AT414*CZ414,2)*1.15),6)</f>
        <v>1016.991</v>
      </c>
      <c r="DC414">
        <f>ROUND((ROUND(AT414*AG414,2)*1.15),6)</f>
        <v>0</v>
      </c>
    </row>
    <row r="415" spans="1:107" x14ac:dyDescent="0.2">
      <c r="A415">
        <f>ROW(Source!A223)</f>
        <v>223</v>
      </c>
      <c r="B415">
        <v>42244845</v>
      </c>
      <c r="C415">
        <v>42251161</v>
      </c>
      <c r="D415">
        <v>39029121</v>
      </c>
      <c r="E415">
        <v>1</v>
      </c>
      <c r="F415">
        <v>1</v>
      </c>
      <c r="G415">
        <v>1</v>
      </c>
      <c r="H415">
        <v>2</v>
      </c>
      <c r="I415" t="s">
        <v>453</v>
      </c>
      <c r="J415" t="s">
        <v>454</v>
      </c>
      <c r="K415" t="s">
        <v>455</v>
      </c>
      <c r="L415">
        <v>1368</v>
      </c>
      <c r="N415">
        <v>1011</v>
      </c>
      <c r="O415" t="s">
        <v>425</v>
      </c>
      <c r="P415" t="s">
        <v>425</v>
      </c>
      <c r="Q415">
        <v>1</v>
      </c>
      <c r="W415">
        <v>0</v>
      </c>
      <c r="X415">
        <v>1230759911</v>
      </c>
      <c r="Y415">
        <v>2.5000000000000001E-2</v>
      </c>
      <c r="AA415">
        <v>0</v>
      </c>
      <c r="AB415">
        <v>887.39</v>
      </c>
      <c r="AC415">
        <v>348.58</v>
      </c>
      <c r="AD415">
        <v>0</v>
      </c>
      <c r="AE415">
        <v>0</v>
      </c>
      <c r="AF415">
        <v>87.17</v>
      </c>
      <c r="AG415">
        <v>11.6</v>
      </c>
      <c r="AH415">
        <v>0</v>
      </c>
      <c r="AI415">
        <v>1</v>
      </c>
      <c r="AJ415">
        <v>10.18</v>
      </c>
      <c r="AK415">
        <v>30.05</v>
      </c>
      <c r="AL415">
        <v>1</v>
      </c>
      <c r="AN415">
        <v>0</v>
      </c>
      <c r="AO415">
        <v>1</v>
      </c>
      <c r="AP415">
        <v>1</v>
      </c>
      <c r="AQ415">
        <v>0</v>
      </c>
      <c r="AR415">
        <v>0</v>
      </c>
      <c r="AS415" t="s">
        <v>3</v>
      </c>
      <c r="AT415">
        <v>0.02</v>
      </c>
      <c r="AU415" t="s">
        <v>33</v>
      </c>
      <c r="AV415">
        <v>0</v>
      </c>
      <c r="AW415">
        <v>2</v>
      </c>
      <c r="AX415">
        <v>42251166</v>
      </c>
      <c r="AY415">
        <v>1</v>
      </c>
      <c r="AZ415">
        <v>0</v>
      </c>
      <c r="BA415">
        <v>371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Y415*Source!I223</f>
        <v>4.725E-3</v>
      </c>
      <c r="CY415">
        <f>AB415</f>
        <v>887.39</v>
      </c>
      <c r="CZ415">
        <f>AF415</f>
        <v>87.17</v>
      </c>
      <c r="DA415">
        <f>AJ415</f>
        <v>10.18</v>
      </c>
      <c r="DB415">
        <f>ROUND((ROUND(AT415*CZ415,2)*1.25),6)</f>
        <v>2.1749999999999998</v>
      </c>
      <c r="DC415">
        <f>ROUND((ROUND(AT415*AG415,2)*1.25),6)</f>
        <v>0.28749999999999998</v>
      </c>
    </row>
    <row r="416" spans="1:107" x14ac:dyDescent="0.2">
      <c r="A416">
        <f>ROW(Source!A223)</f>
        <v>223</v>
      </c>
      <c r="B416">
        <v>42244845</v>
      </c>
      <c r="C416">
        <v>42251161</v>
      </c>
      <c r="D416">
        <v>38972576</v>
      </c>
      <c r="E416">
        <v>1</v>
      </c>
      <c r="F416">
        <v>1</v>
      </c>
      <c r="G416">
        <v>1</v>
      </c>
      <c r="H416">
        <v>3</v>
      </c>
      <c r="I416" t="s">
        <v>502</v>
      </c>
      <c r="J416" t="s">
        <v>503</v>
      </c>
      <c r="K416" t="s">
        <v>504</v>
      </c>
      <c r="L416">
        <v>1327</v>
      </c>
      <c r="N416">
        <v>1005</v>
      </c>
      <c r="O416" t="s">
        <v>91</v>
      </c>
      <c r="P416" t="s">
        <v>91</v>
      </c>
      <c r="Q416">
        <v>1</v>
      </c>
      <c r="W416">
        <v>0</v>
      </c>
      <c r="X416">
        <v>1034748213</v>
      </c>
      <c r="Y416">
        <v>122.4</v>
      </c>
      <c r="AA416">
        <v>17.760000000000002</v>
      </c>
      <c r="AB416">
        <v>0</v>
      </c>
      <c r="AC416">
        <v>0</v>
      </c>
      <c r="AD416">
        <v>0</v>
      </c>
      <c r="AE416">
        <v>5.92</v>
      </c>
      <c r="AF416">
        <v>0</v>
      </c>
      <c r="AG416">
        <v>0</v>
      </c>
      <c r="AH416">
        <v>0</v>
      </c>
      <c r="AI416">
        <v>3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3</v>
      </c>
      <c r="AT416">
        <v>122.4</v>
      </c>
      <c r="AU416" t="s">
        <v>3</v>
      </c>
      <c r="AV416">
        <v>0</v>
      </c>
      <c r="AW416">
        <v>2</v>
      </c>
      <c r="AX416">
        <v>42251167</v>
      </c>
      <c r="AY416">
        <v>1</v>
      </c>
      <c r="AZ416">
        <v>0</v>
      </c>
      <c r="BA416">
        <v>372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Y416*Source!I223</f>
        <v>23.133600000000001</v>
      </c>
      <c r="CY416">
        <f>AA416</f>
        <v>17.760000000000002</v>
      </c>
      <c r="CZ416">
        <f>AE416</f>
        <v>5.92</v>
      </c>
      <c r="DA416">
        <f>AI416</f>
        <v>3</v>
      </c>
      <c r="DB416">
        <f>ROUND(ROUND(AT416*CZ416,2),6)</f>
        <v>724.61</v>
      </c>
      <c r="DC416">
        <f>ROUND(ROUND(AT416*AG416,2),6)</f>
        <v>0</v>
      </c>
    </row>
    <row r="417" spans="1:107" x14ac:dyDescent="0.2">
      <c r="A417">
        <f>ROW(Source!A224)</f>
        <v>224</v>
      </c>
      <c r="B417">
        <v>42244862</v>
      </c>
      <c r="C417">
        <v>42251168</v>
      </c>
      <c r="D417">
        <v>35540964</v>
      </c>
      <c r="E417">
        <v>1</v>
      </c>
      <c r="F417">
        <v>1</v>
      </c>
      <c r="G417">
        <v>1</v>
      </c>
      <c r="H417">
        <v>1</v>
      </c>
      <c r="I417" t="s">
        <v>432</v>
      </c>
      <c r="J417" t="s">
        <v>3</v>
      </c>
      <c r="K417" t="s">
        <v>433</v>
      </c>
      <c r="L417">
        <v>1369</v>
      </c>
      <c r="N417">
        <v>1013</v>
      </c>
      <c r="O417" t="s">
        <v>417</v>
      </c>
      <c r="P417" t="s">
        <v>417</v>
      </c>
      <c r="Q417">
        <v>1</v>
      </c>
      <c r="W417">
        <v>0</v>
      </c>
      <c r="X417">
        <v>-931037793</v>
      </c>
      <c r="Y417">
        <v>1.0349999999999999</v>
      </c>
      <c r="AA417">
        <v>0</v>
      </c>
      <c r="AB417">
        <v>0</v>
      </c>
      <c r="AC417">
        <v>0</v>
      </c>
      <c r="AD417">
        <v>223.61</v>
      </c>
      <c r="AE417">
        <v>0</v>
      </c>
      <c r="AF417">
        <v>0</v>
      </c>
      <c r="AG417">
        <v>0</v>
      </c>
      <c r="AH417">
        <v>223.61</v>
      </c>
      <c r="AI417">
        <v>1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1</v>
      </c>
      <c r="AQ417">
        <v>0</v>
      </c>
      <c r="AR417">
        <v>0</v>
      </c>
      <c r="AS417" t="s">
        <v>3</v>
      </c>
      <c r="AT417">
        <v>0.9</v>
      </c>
      <c r="AU417" t="s">
        <v>34</v>
      </c>
      <c r="AV417">
        <v>1</v>
      </c>
      <c r="AW417">
        <v>2</v>
      </c>
      <c r="AX417">
        <v>42251170</v>
      </c>
      <c r="AY417">
        <v>1</v>
      </c>
      <c r="AZ417">
        <v>0</v>
      </c>
      <c r="BA417">
        <v>373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Y417*Source!I224</f>
        <v>19.871999999999996</v>
      </c>
      <c r="CY417">
        <f>AD417</f>
        <v>223.61</v>
      </c>
      <c r="CZ417">
        <f>AH417</f>
        <v>223.61</v>
      </c>
      <c r="DA417">
        <f>AL417</f>
        <v>1</v>
      </c>
      <c r="DB417">
        <f>ROUND((ROUND(AT417*CZ417,2)*1.15),6)</f>
        <v>231.4375</v>
      </c>
      <c r="DC417">
        <f>ROUND((ROUND(AT417*AG417,2)*1.15),6)</f>
        <v>0</v>
      </c>
    </row>
    <row r="418" spans="1:107" x14ac:dyDescent="0.2">
      <c r="A418">
        <f>ROW(Source!A225)</f>
        <v>225</v>
      </c>
      <c r="B418">
        <v>42244845</v>
      </c>
      <c r="C418">
        <v>42251168</v>
      </c>
      <c r="D418">
        <v>35540964</v>
      </c>
      <c r="E418">
        <v>1</v>
      </c>
      <c r="F418">
        <v>1</v>
      </c>
      <c r="G418">
        <v>1</v>
      </c>
      <c r="H418">
        <v>1</v>
      </c>
      <c r="I418" t="s">
        <v>432</v>
      </c>
      <c r="J418" t="s">
        <v>3</v>
      </c>
      <c r="K418" t="s">
        <v>433</v>
      </c>
      <c r="L418">
        <v>1369</v>
      </c>
      <c r="N418">
        <v>1013</v>
      </c>
      <c r="O418" t="s">
        <v>417</v>
      </c>
      <c r="P418" t="s">
        <v>417</v>
      </c>
      <c r="Q418">
        <v>1</v>
      </c>
      <c r="W418">
        <v>0</v>
      </c>
      <c r="X418">
        <v>-931037793</v>
      </c>
      <c r="Y418">
        <v>1.0349999999999999</v>
      </c>
      <c r="AA418">
        <v>0</v>
      </c>
      <c r="AB418">
        <v>0</v>
      </c>
      <c r="AC418">
        <v>0</v>
      </c>
      <c r="AD418">
        <v>256.33</v>
      </c>
      <c r="AE418">
        <v>0</v>
      </c>
      <c r="AF418">
        <v>0</v>
      </c>
      <c r="AG418">
        <v>0</v>
      </c>
      <c r="AH418">
        <v>256.33</v>
      </c>
      <c r="AI418">
        <v>1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1</v>
      </c>
      <c r="AQ418">
        <v>0</v>
      </c>
      <c r="AR418">
        <v>0</v>
      </c>
      <c r="AS418" t="s">
        <v>3</v>
      </c>
      <c r="AT418">
        <v>0.9</v>
      </c>
      <c r="AU418" t="s">
        <v>34</v>
      </c>
      <c r="AV418">
        <v>1</v>
      </c>
      <c r="AW418">
        <v>2</v>
      </c>
      <c r="AX418">
        <v>42251170</v>
      </c>
      <c r="AY418">
        <v>1</v>
      </c>
      <c r="AZ418">
        <v>0</v>
      </c>
      <c r="BA418">
        <v>374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Y418*Source!I225</f>
        <v>19.871999999999996</v>
      </c>
      <c r="CY418">
        <f>AD418</f>
        <v>256.33</v>
      </c>
      <c r="CZ418">
        <f>AH418</f>
        <v>256.33</v>
      </c>
      <c r="DA418">
        <f>AL418</f>
        <v>1</v>
      </c>
      <c r="DB418">
        <f>ROUND((ROUND(AT418*CZ418,2)*1.15),6)</f>
        <v>265.30500000000001</v>
      </c>
      <c r="DC418">
        <f>ROUND((ROUND(AT418*AG418,2)*1.15),6)</f>
        <v>0</v>
      </c>
    </row>
    <row r="419" spans="1:107" x14ac:dyDescent="0.2">
      <c r="A419">
        <f>ROW(Source!A226)</f>
        <v>226</v>
      </c>
      <c r="B419">
        <v>42244862</v>
      </c>
      <c r="C419">
        <v>42251171</v>
      </c>
      <c r="D419">
        <v>35547190</v>
      </c>
      <c r="E419">
        <v>1</v>
      </c>
      <c r="F419">
        <v>1</v>
      </c>
      <c r="G419">
        <v>1</v>
      </c>
      <c r="H419">
        <v>1</v>
      </c>
      <c r="I419" t="s">
        <v>434</v>
      </c>
      <c r="J419" t="s">
        <v>3</v>
      </c>
      <c r="K419" t="s">
        <v>435</v>
      </c>
      <c r="L419">
        <v>1369</v>
      </c>
      <c r="N419">
        <v>1013</v>
      </c>
      <c r="O419" t="s">
        <v>417</v>
      </c>
      <c r="P419" t="s">
        <v>417</v>
      </c>
      <c r="Q419">
        <v>1</v>
      </c>
      <c r="W419">
        <v>0</v>
      </c>
      <c r="X419">
        <v>355262106</v>
      </c>
      <c r="Y419">
        <v>59.673499999999997</v>
      </c>
      <c r="AA419">
        <v>0</v>
      </c>
      <c r="AB419">
        <v>0</v>
      </c>
      <c r="AC419">
        <v>0</v>
      </c>
      <c r="AD419">
        <v>240.65</v>
      </c>
      <c r="AE419">
        <v>0</v>
      </c>
      <c r="AF419">
        <v>0</v>
      </c>
      <c r="AG419">
        <v>0</v>
      </c>
      <c r="AH419">
        <v>240.65</v>
      </c>
      <c r="AI419">
        <v>1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1</v>
      </c>
      <c r="AQ419">
        <v>0</v>
      </c>
      <c r="AR419">
        <v>0</v>
      </c>
      <c r="AS419" t="s">
        <v>3</v>
      </c>
      <c r="AT419">
        <v>51.89</v>
      </c>
      <c r="AU419" t="s">
        <v>34</v>
      </c>
      <c r="AV419">
        <v>1</v>
      </c>
      <c r="AW419">
        <v>2</v>
      </c>
      <c r="AX419">
        <v>42251180</v>
      </c>
      <c r="AY419">
        <v>1</v>
      </c>
      <c r="AZ419">
        <v>0</v>
      </c>
      <c r="BA419">
        <v>375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Y419*Source!I226</f>
        <v>11.457312</v>
      </c>
      <c r="CY419">
        <f>AD419</f>
        <v>240.65</v>
      </c>
      <c r="CZ419">
        <f>AH419</f>
        <v>240.65</v>
      </c>
      <c r="DA419">
        <f>AL419</f>
        <v>1</v>
      </c>
      <c r="DB419">
        <f>ROUND((ROUND(AT419*CZ419,2)*1.15),6)</f>
        <v>14360.4295</v>
      </c>
      <c r="DC419">
        <f>ROUND((ROUND(AT419*AG419,2)*1.15),6)</f>
        <v>0</v>
      </c>
    </row>
    <row r="420" spans="1:107" x14ac:dyDescent="0.2">
      <c r="A420">
        <f>ROW(Source!A226)</f>
        <v>226</v>
      </c>
      <c r="B420">
        <v>42244862</v>
      </c>
      <c r="C420">
        <v>42251171</v>
      </c>
      <c r="D420">
        <v>121548</v>
      </c>
      <c r="E420">
        <v>1</v>
      </c>
      <c r="F420">
        <v>1</v>
      </c>
      <c r="G420">
        <v>1</v>
      </c>
      <c r="H420">
        <v>1</v>
      </c>
      <c r="I420" t="s">
        <v>23</v>
      </c>
      <c r="J420" t="s">
        <v>3</v>
      </c>
      <c r="K420" t="s">
        <v>420</v>
      </c>
      <c r="L420">
        <v>608254</v>
      </c>
      <c r="N420">
        <v>1013</v>
      </c>
      <c r="O420" t="s">
        <v>421</v>
      </c>
      <c r="P420" t="s">
        <v>421</v>
      </c>
      <c r="Q420">
        <v>1</v>
      </c>
      <c r="W420">
        <v>0</v>
      </c>
      <c r="X420">
        <v>-185737400</v>
      </c>
      <c r="Y420">
        <v>2.3375000000000004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1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1</v>
      </c>
      <c r="AQ420">
        <v>0</v>
      </c>
      <c r="AR420">
        <v>0</v>
      </c>
      <c r="AS420" t="s">
        <v>3</v>
      </c>
      <c r="AT420">
        <v>1.87</v>
      </c>
      <c r="AU420" t="s">
        <v>33</v>
      </c>
      <c r="AV420">
        <v>2</v>
      </c>
      <c r="AW420">
        <v>2</v>
      </c>
      <c r="AX420">
        <v>42251181</v>
      </c>
      <c r="AY420">
        <v>1</v>
      </c>
      <c r="AZ420">
        <v>0</v>
      </c>
      <c r="BA420">
        <v>376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Y420*Source!I226</f>
        <v>0.44880000000000009</v>
      </c>
      <c r="CY420">
        <f>AD420</f>
        <v>0</v>
      </c>
      <c r="CZ420">
        <f>AH420</f>
        <v>0</v>
      </c>
      <c r="DA420">
        <f>AL420</f>
        <v>1</v>
      </c>
      <c r="DB420">
        <f>ROUND((ROUND(AT420*CZ420,2)*1.25),6)</f>
        <v>0</v>
      </c>
      <c r="DC420">
        <f>ROUND((ROUND(AT420*AG420,2)*1.25),6)</f>
        <v>0</v>
      </c>
    </row>
    <row r="421" spans="1:107" x14ac:dyDescent="0.2">
      <c r="A421">
        <f>ROW(Source!A226)</f>
        <v>226</v>
      </c>
      <c r="B421">
        <v>42244862</v>
      </c>
      <c r="C421">
        <v>42251171</v>
      </c>
      <c r="D421">
        <v>39026531</v>
      </c>
      <c r="E421">
        <v>1</v>
      </c>
      <c r="F421">
        <v>1</v>
      </c>
      <c r="G421">
        <v>1</v>
      </c>
      <c r="H421">
        <v>2</v>
      </c>
      <c r="I421" t="s">
        <v>436</v>
      </c>
      <c r="J421" t="s">
        <v>437</v>
      </c>
      <c r="K421" t="s">
        <v>438</v>
      </c>
      <c r="L421">
        <v>1368</v>
      </c>
      <c r="N421">
        <v>1011</v>
      </c>
      <c r="O421" t="s">
        <v>425</v>
      </c>
      <c r="P421" t="s">
        <v>425</v>
      </c>
      <c r="Q421">
        <v>1</v>
      </c>
      <c r="W421">
        <v>0</v>
      </c>
      <c r="X421">
        <v>1549832887</v>
      </c>
      <c r="Y421">
        <v>0.05</v>
      </c>
      <c r="AA421">
        <v>0</v>
      </c>
      <c r="AB421">
        <v>779.14</v>
      </c>
      <c r="AC421">
        <v>274.54000000000002</v>
      </c>
      <c r="AD421">
        <v>0</v>
      </c>
      <c r="AE421">
        <v>0</v>
      </c>
      <c r="AF421">
        <v>99.89</v>
      </c>
      <c r="AG421">
        <v>10.06</v>
      </c>
      <c r="AH421">
        <v>0</v>
      </c>
      <c r="AI421">
        <v>1</v>
      </c>
      <c r="AJ421">
        <v>7.8</v>
      </c>
      <c r="AK421">
        <v>27.29</v>
      </c>
      <c r="AL421">
        <v>1</v>
      </c>
      <c r="AN421">
        <v>0</v>
      </c>
      <c r="AO421">
        <v>1</v>
      </c>
      <c r="AP421">
        <v>1</v>
      </c>
      <c r="AQ421">
        <v>0</v>
      </c>
      <c r="AR421">
        <v>0</v>
      </c>
      <c r="AS421" t="s">
        <v>3</v>
      </c>
      <c r="AT421">
        <v>0.04</v>
      </c>
      <c r="AU421" t="s">
        <v>33</v>
      </c>
      <c r="AV421">
        <v>0</v>
      </c>
      <c r="AW421">
        <v>2</v>
      </c>
      <c r="AX421">
        <v>42251182</v>
      </c>
      <c r="AY421">
        <v>1</v>
      </c>
      <c r="AZ421">
        <v>0</v>
      </c>
      <c r="BA421">
        <v>377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Y421*Source!I226</f>
        <v>9.6000000000000009E-3</v>
      </c>
      <c r="CY421">
        <f>AB421</f>
        <v>779.14</v>
      </c>
      <c r="CZ421">
        <f>AF421</f>
        <v>99.89</v>
      </c>
      <c r="DA421">
        <f>AJ421</f>
        <v>7.8</v>
      </c>
      <c r="DB421">
        <f>ROUND((ROUND(AT421*CZ421,2)*1.25),6)</f>
        <v>5</v>
      </c>
      <c r="DC421">
        <f>ROUND((ROUND(AT421*AG421,2)*1.25),6)</f>
        <v>0.5</v>
      </c>
    </row>
    <row r="422" spans="1:107" x14ac:dyDescent="0.2">
      <c r="A422">
        <f>ROW(Source!A226)</f>
        <v>226</v>
      </c>
      <c r="B422">
        <v>42244862</v>
      </c>
      <c r="C422">
        <v>42251171</v>
      </c>
      <c r="D422">
        <v>39026610</v>
      </c>
      <c r="E422">
        <v>1</v>
      </c>
      <c r="F422">
        <v>1</v>
      </c>
      <c r="G422">
        <v>1</v>
      </c>
      <c r="H422">
        <v>2</v>
      </c>
      <c r="I422" t="s">
        <v>439</v>
      </c>
      <c r="J422" t="s">
        <v>440</v>
      </c>
      <c r="K422" t="s">
        <v>441</v>
      </c>
      <c r="L422">
        <v>1368</v>
      </c>
      <c r="N422">
        <v>1011</v>
      </c>
      <c r="O422" t="s">
        <v>425</v>
      </c>
      <c r="P422" t="s">
        <v>425</v>
      </c>
      <c r="Q422">
        <v>1</v>
      </c>
      <c r="W422">
        <v>0</v>
      </c>
      <c r="X422">
        <v>344519037</v>
      </c>
      <c r="Y422">
        <v>0.2</v>
      </c>
      <c r="AA422">
        <v>0</v>
      </c>
      <c r="AB422">
        <v>388.56</v>
      </c>
      <c r="AC422">
        <v>368.42</v>
      </c>
      <c r="AD422">
        <v>0</v>
      </c>
      <c r="AE422">
        <v>0</v>
      </c>
      <c r="AF422">
        <v>31.26</v>
      </c>
      <c r="AG422">
        <v>13.5</v>
      </c>
      <c r="AH422">
        <v>0</v>
      </c>
      <c r="AI422">
        <v>1</v>
      </c>
      <c r="AJ422">
        <v>12.43</v>
      </c>
      <c r="AK422">
        <v>27.29</v>
      </c>
      <c r="AL422">
        <v>1</v>
      </c>
      <c r="AN422">
        <v>0</v>
      </c>
      <c r="AO422">
        <v>1</v>
      </c>
      <c r="AP422">
        <v>1</v>
      </c>
      <c r="AQ422">
        <v>0</v>
      </c>
      <c r="AR422">
        <v>0</v>
      </c>
      <c r="AS422" t="s">
        <v>3</v>
      </c>
      <c r="AT422">
        <v>0.16</v>
      </c>
      <c r="AU422" t="s">
        <v>33</v>
      </c>
      <c r="AV422">
        <v>0</v>
      </c>
      <c r="AW422">
        <v>2</v>
      </c>
      <c r="AX422">
        <v>42251183</v>
      </c>
      <c r="AY422">
        <v>1</v>
      </c>
      <c r="AZ422">
        <v>0</v>
      </c>
      <c r="BA422">
        <v>378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Y422*Source!I226</f>
        <v>3.8400000000000004E-2</v>
      </c>
      <c r="CY422">
        <f>AB422</f>
        <v>388.56</v>
      </c>
      <c r="CZ422">
        <f>AF422</f>
        <v>31.26</v>
      </c>
      <c r="DA422">
        <f>AJ422</f>
        <v>12.43</v>
      </c>
      <c r="DB422">
        <f>ROUND((ROUND(AT422*CZ422,2)*1.25),6)</f>
        <v>6.25</v>
      </c>
      <c r="DC422">
        <f>ROUND((ROUND(AT422*AG422,2)*1.25),6)</f>
        <v>2.7</v>
      </c>
    </row>
    <row r="423" spans="1:107" x14ac:dyDescent="0.2">
      <c r="A423">
        <f>ROW(Source!A226)</f>
        <v>226</v>
      </c>
      <c r="B423">
        <v>42244862</v>
      </c>
      <c r="C423">
        <v>42251171</v>
      </c>
      <c r="D423">
        <v>39027208</v>
      </c>
      <c r="E423">
        <v>1</v>
      </c>
      <c r="F423">
        <v>1</v>
      </c>
      <c r="G423">
        <v>1</v>
      </c>
      <c r="H423">
        <v>2</v>
      </c>
      <c r="I423" t="s">
        <v>442</v>
      </c>
      <c r="J423" t="s">
        <v>443</v>
      </c>
      <c r="K423" t="s">
        <v>444</v>
      </c>
      <c r="L423">
        <v>1368</v>
      </c>
      <c r="N423">
        <v>1011</v>
      </c>
      <c r="O423" t="s">
        <v>425</v>
      </c>
      <c r="P423" t="s">
        <v>425</v>
      </c>
      <c r="Q423">
        <v>1</v>
      </c>
      <c r="W423">
        <v>0</v>
      </c>
      <c r="X423">
        <v>-1709160983</v>
      </c>
      <c r="Y423">
        <v>2.0874999999999999</v>
      </c>
      <c r="AA423">
        <v>0</v>
      </c>
      <c r="AB423">
        <v>302.44</v>
      </c>
      <c r="AC423">
        <v>274.54000000000002</v>
      </c>
      <c r="AD423">
        <v>0</v>
      </c>
      <c r="AE423">
        <v>0</v>
      </c>
      <c r="AF423">
        <v>12.4</v>
      </c>
      <c r="AG423">
        <v>10.06</v>
      </c>
      <c r="AH423">
        <v>0</v>
      </c>
      <c r="AI423">
        <v>1</v>
      </c>
      <c r="AJ423">
        <v>24.39</v>
      </c>
      <c r="AK423">
        <v>27.29</v>
      </c>
      <c r="AL423">
        <v>1</v>
      </c>
      <c r="AN423">
        <v>0</v>
      </c>
      <c r="AO423">
        <v>1</v>
      </c>
      <c r="AP423">
        <v>1</v>
      </c>
      <c r="AQ423">
        <v>0</v>
      </c>
      <c r="AR423">
        <v>0</v>
      </c>
      <c r="AS423" t="s">
        <v>3</v>
      </c>
      <c r="AT423">
        <v>1.67</v>
      </c>
      <c r="AU423" t="s">
        <v>33</v>
      </c>
      <c r="AV423">
        <v>0</v>
      </c>
      <c r="AW423">
        <v>2</v>
      </c>
      <c r="AX423">
        <v>42251184</v>
      </c>
      <c r="AY423">
        <v>1</v>
      </c>
      <c r="AZ423">
        <v>0</v>
      </c>
      <c r="BA423">
        <v>379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Y423*Source!I226</f>
        <v>0.40079999999999999</v>
      </c>
      <c r="CY423">
        <f>AB423</f>
        <v>302.44</v>
      </c>
      <c r="CZ423">
        <f>AF423</f>
        <v>12.4</v>
      </c>
      <c r="DA423">
        <f>AJ423</f>
        <v>24.39</v>
      </c>
      <c r="DB423">
        <f>ROUND((ROUND(AT423*CZ423,2)*1.25),6)</f>
        <v>25.887499999999999</v>
      </c>
      <c r="DC423">
        <f>ROUND((ROUND(AT423*AG423,2)*1.25),6)</f>
        <v>21</v>
      </c>
    </row>
    <row r="424" spans="1:107" x14ac:dyDescent="0.2">
      <c r="A424">
        <f>ROW(Source!A226)</f>
        <v>226</v>
      </c>
      <c r="B424">
        <v>42244862</v>
      </c>
      <c r="C424">
        <v>42251171</v>
      </c>
      <c r="D424">
        <v>38958830</v>
      </c>
      <c r="E424">
        <v>1</v>
      </c>
      <c r="F424">
        <v>1</v>
      </c>
      <c r="G424">
        <v>1</v>
      </c>
      <c r="H424">
        <v>3</v>
      </c>
      <c r="I424" t="s">
        <v>47</v>
      </c>
      <c r="J424" t="s">
        <v>50</v>
      </c>
      <c r="K424" t="s">
        <v>48</v>
      </c>
      <c r="L424">
        <v>1348</v>
      </c>
      <c r="N424">
        <v>1009</v>
      </c>
      <c r="O424" t="s">
        <v>49</v>
      </c>
      <c r="P424" t="s">
        <v>49</v>
      </c>
      <c r="Q424">
        <v>1000</v>
      </c>
      <c r="W424">
        <v>0</v>
      </c>
      <c r="X424">
        <v>1197594138</v>
      </c>
      <c r="Y424">
        <v>0.85</v>
      </c>
      <c r="AA424">
        <v>16197.89</v>
      </c>
      <c r="AB424">
        <v>0</v>
      </c>
      <c r="AC424">
        <v>0</v>
      </c>
      <c r="AD424">
        <v>0</v>
      </c>
      <c r="AE424">
        <v>7329.36</v>
      </c>
      <c r="AF424">
        <v>0</v>
      </c>
      <c r="AG424">
        <v>0</v>
      </c>
      <c r="AH424">
        <v>0</v>
      </c>
      <c r="AI424">
        <v>2.21</v>
      </c>
      <c r="AJ424">
        <v>1</v>
      </c>
      <c r="AK424">
        <v>1</v>
      </c>
      <c r="AL424">
        <v>1</v>
      </c>
      <c r="AN424">
        <v>1</v>
      </c>
      <c r="AO424">
        <v>0</v>
      </c>
      <c r="AP424">
        <v>0</v>
      </c>
      <c r="AQ424">
        <v>0</v>
      </c>
      <c r="AR424">
        <v>0</v>
      </c>
      <c r="AS424" t="s">
        <v>3</v>
      </c>
      <c r="AT424">
        <v>0.85</v>
      </c>
      <c r="AU424" t="s">
        <v>3</v>
      </c>
      <c r="AV424">
        <v>0</v>
      </c>
      <c r="AW424">
        <v>1</v>
      </c>
      <c r="AX424">
        <v>-1</v>
      </c>
      <c r="AY424">
        <v>0</v>
      </c>
      <c r="AZ424">
        <v>0</v>
      </c>
      <c r="BA424" t="s">
        <v>3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Y424*Source!I226</f>
        <v>0.16320000000000001</v>
      </c>
      <c r="CY424">
        <f>AA424</f>
        <v>16197.89</v>
      </c>
      <c r="CZ424">
        <f>AE424</f>
        <v>7329.36</v>
      </c>
      <c r="DA424">
        <f>AI424</f>
        <v>2.21</v>
      </c>
      <c r="DB424">
        <f>ROUND(ROUND(AT424*CZ424,2),6)</f>
        <v>6229.96</v>
      </c>
      <c r="DC424">
        <f>ROUND(ROUND(AT424*AG424,2),6)</f>
        <v>0</v>
      </c>
    </row>
    <row r="425" spans="1:107" x14ac:dyDescent="0.2">
      <c r="A425">
        <f>ROW(Source!A226)</f>
        <v>226</v>
      </c>
      <c r="B425">
        <v>42244862</v>
      </c>
      <c r="C425">
        <v>42251171</v>
      </c>
      <c r="D425">
        <v>38996748</v>
      </c>
      <c r="E425">
        <v>1</v>
      </c>
      <c r="F425">
        <v>1</v>
      </c>
      <c r="G425">
        <v>1</v>
      </c>
      <c r="H425">
        <v>3</v>
      </c>
      <c r="I425" t="s">
        <v>52</v>
      </c>
      <c r="J425" t="s">
        <v>54</v>
      </c>
      <c r="K425" t="s">
        <v>53</v>
      </c>
      <c r="L425">
        <v>1348</v>
      </c>
      <c r="N425">
        <v>1009</v>
      </c>
      <c r="O425" t="s">
        <v>49</v>
      </c>
      <c r="P425" t="s">
        <v>49</v>
      </c>
      <c r="Q425">
        <v>1000</v>
      </c>
      <c r="W425">
        <v>0</v>
      </c>
      <c r="X425">
        <v>-1113803170</v>
      </c>
      <c r="Y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0</v>
      </c>
      <c r="AP425">
        <v>0</v>
      </c>
      <c r="AQ425">
        <v>0</v>
      </c>
      <c r="AR425">
        <v>0</v>
      </c>
      <c r="AS425" t="s">
        <v>3</v>
      </c>
      <c r="AT425">
        <v>0</v>
      </c>
      <c r="AU425" t="s">
        <v>3</v>
      </c>
      <c r="AV425">
        <v>0</v>
      </c>
      <c r="AW425">
        <v>2</v>
      </c>
      <c r="AX425">
        <v>42251186</v>
      </c>
      <c r="AY425">
        <v>1</v>
      </c>
      <c r="AZ425">
        <v>6144</v>
      </c>
      <c r="BA425">
        <v>381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Y425*Source!I226</f>
        <v>0</v>
      </c>
      <c r="CY425">
        <f>AA425</f>
        <v>0</v>
      </c>
      <c r="CZ425">
        <f>AE425</f>
        <v>0</v>
      </c>
      <c r="DA425">
        <f>AI425</f>
        <v>1</v>
      </c>
      <c r="DB425">
        <f>ROUND(ROUND(AT425*CZ425,2),6)</f>
        <v>0</v>
      </c>
      <c r="DC425">
        <f>ROUND(ROUND(AT425*AG425,2),6)</f>
        <v>0</v>
      </c>
    </row>
    <row r="426" spans="1:107" x14ac:dyDescent="0.2">
      <c r="A426">
        <f>ROW(Source!A226)</f>
        <v>226</v>
      </c>
      <c r="B426">
        <v>42244862</v>
      </c>
      <c r="C426">
        <v>42251171</v>
      </c>
      <c r="D426">
        <v>39001585</v>
      </c>
      <c r="E426">
        <v>1</v>
      </c>
      <c r="F426">
        <v>1</v>
      </c>
      <c r="G426">
        <v>1</v>
      </c>
      <c r="H426">
        <v>3</v>
      </c>
      <c r="I426" t="s">
        <v>445</v>
      </c>
      <c r="J426" t="s">
        <v>446</v>
      </c>
      <c r="K426" t="s">
        <v>447</v>
      </c>
      <c r="L426">
        <v>1339</v>
      </c>
      <c r="N426">
        <v>1007</v>
      </c>
      <c r="O426" t="s">
        <v>209</v>
      </c>
      <c r="P426" t="s">
        <v>209</v>
      </c>
      <c r="Q426">
        <v>1</v>
      </c>
      <c r="W426">
        <v>0</v>
      </c>
      <c r="X426">
        <v>619799737</v>
      </c>
      <c r="Y426">
        <v>0.63</v>
      </c>
      <c r="AA426">
        <v>19.420000000000002</v>
      </c>
      <c r="AB426">
        <v>0</v>
      </c>
      <c r="AC426">
        <v>0</v>
      </c>
      <c r="AD426">
        <v>0</v>
      </c>
      <c r="AE426">
        <v>2.44</v>
      </c>
      <c r="AF426">
        <v>0</v>
      </c>
      <c r="AG426">
        <v>0</v>
      </c>
      <c r="AH426">
        <v>0</v>
      </c>
      <c r="AI426">
        <v>7.96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0</v>
      </c>
      <c r="AQ426">
        <v>0</v>
      </c>
      <c r="AR426">
        <v>0</v>
      </c>
      <c r="AS426" t="s">
        <v>3</v>
      </c>
      <c r="AT426">
        <v>0.63</v>
      </c>
      <c r="AU426" t="s">
        <v>3</v>
      </c>
      <c r="AV426">
        <v>0</v>
      </c>
      <c r="AW426">
        <v>2</v>
      </c>
      <c r="AX426">
        <v>42251187</v>
      </c>
      <c r="AY426">
        <v>1</v>
      </c>
      <c r="AZ426">
        <v>0</v>
      </c>
      <c r="BA426">
        <v>382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Y426*Source!I226</f>
        <v>0.12096</v>
      </c>
      <c r="CY426">
        <f>AA426</f>
        <v>19.420000000000002</v>
      </c>
      <c r="CZ426">
        <f>AE426</f>
        <v>2.44</v>
      </c>
      <c r="DA426">
        <f>AI426</f>
        <v>7.96</v>
      </c>
      <c r="DB426">
        <f>ROUND(ROUND(AT426*CZ426,2),6)</f>
        <v>1.54</v>
      </c>
      <c r="DC426">
        <f>ROUND(ROUND(AT426*AG426,2),6)</f>
        <v>0</v>
      </c>
    </row>
    <row r="427" spans="1:107" x14ac:dyDescent="0.2">
      <c r="A427">
        <f>ROW(Source!A227)</f>
        <v>227</v>
      </c>
      <c r="B427">
        <v>42244845</v>
      </c>
      <c r="C427">
        <v>42251171</v>
      </c>
      <c r="D427">
        <v>35547190</v>
      </c>
      <c r="E427">
        <v>1</v>
      </c>
      <c r="F427">
        <v>1</v>
      </c>
      <c r="G427">
        <v>1</v>
      </c>
      <c r="H427">
        <v>1</v>
      </c>
      <c r="I427" t="s">
        <v>434</v>
      </c>
      <c r="J427" t="s">
        <v>3</v>
      </c>
      <c r="K427" t="s">
        <v>435</v>
      </c>
      <c r="L427">
        <v>1369</v>
      </c>
      <c r="N427">
        <v>1013</v>
      </c>
      <c r="O427" t="s">
        <v>417</v>
      </c>
      <c r="P427" t="s">
        <v>417</v>
      </c>
      <c r="Q427">
        <v>1</v>
      </c>
      <c r="W427">
        <v>0</v>
      </c>
      <c r="X427">
        <v>355262106</v>
      </c>
      <c r="Y427">
        <v>59.673499999999997</v>
      </c>
      <c r="AA427">
        <v>0</v>
      </c>
      <c r="AB427">
        <v>0</v>
      </c>
      <c r="AC427">
        <v>0</v>
      </c>
      <c r="AD427">
        <v>275.86</v>
      </c>
      <c r="AE427">
        <v>0</v>
      </c>
      <c r="AF427">
        <v>0</v>
      </c>
      <c r="AG427">
        <v>0</v>
      </c>
      <c r="AH427">
        <v>275.86</v>
      </c>
      <c r="AI427">
        <v>1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1</v>
      </c>
      <c r="AQ427">
        <v>0</v>
      </c>
      <c r="AR427">
        <v>0</v>
      </c>
      <c r="AS427" t="s">
        <v>3</v>
      </c>
      <c r="AT427">
        <v>51.89</v>
      </c>
      <c r="AU427" t="s">
        <v>34</v>
      </c>
      <c r="AV427">
        <v>1</v>
      </c>
      <c r="AW427">
        <v>2</v>
      </c>
      <c r="AX427">
        <v>42251180</v>
      </c>
      <c r="AY427">
        <v>1</v>
      </c>
      <c r="AZ427">
        <v>0</v>
      </c>
      <c r="BA427">
        <v>383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Y427*Source!I227</f>
        <v>11.457312</v>
      </c>
      <c r="CY427">
        <f>AD427</f>
        <v>275.86</v>
      </c>
      <c r="CZ427">
        <f>AH427</f>
        <v>275.86</v>
      </c>
      <c r="DA427">
        <f>AL427</f>
        <v>1</v>
      </c>
      <c r="DB427">
        <f>ROUND((ROUND(AT427*CZ427,2)*1.15),6)</f>
        <v>16461.537</v>
      </c>
      <c r="DC427">
        <f>ROUND((ROUND(AT427*AG427,2)*1.15),6)</f>
        <v>0</v>
      </c>
    </row>
    <row r="428" spans="1:107" x14ac:dyDescent="0.2">
      <c r="A428">
        <f>ROW(Source!A227)</f>
        <v>227</v>
      </c>
      <c r="B428">
        <v>42244845</v>
      </c>
      <c r="C428">
        <v>42251171</v>
      </c>
      <c r="D428">
        <v>121548</v>
      </c>
      <c r="E428">
        <v>1</v>
      </c>
      <c r="F428">
        <v>1</v>
      </c>
      <c r="G428">
        <v>1</v>
      </c>
      <c r="H428">
        <v>1</v>
      </c>
      <c r="I428" t="s">
        <v>23</v>
      </c>
      <c r="J428" t="s">
        <v>3</v>
      </c>
      <c r="K428" t="s">
        <v>420</v>
      </c>
      <c r="L428">
        <v>608254</v>
      </c>
      <c r="N428">
        <v>1013</v>
      </c>
      <c r="O428" t="s">
        <v>421</v>
      </c>
      <c r="P428" t="s">
        <v>421</v>
      </c>
      <c r="Q428">
        <v>1</v>
      </c>
      <c r="W428">
        <v>0</v>
      </c>
      <c r="X428">
        <v>-185737400</v>
      </c>
      <c r="Y428">
        <v>2.3375000000000004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1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1</v>
      </c>
      <c r="AQ428">
        <v>0</v>
      </c>
      <c r="AR428">
        <v>0</v>
      </c>
      <c r="AS428" t="s">
        <v>3</v>
      </c>
      <c r="AT428">
        <v>1.87</v>
      </c>
      <c r="AU428" t="s">
        <v>33</v>
      </c>
      <c r="AV428">
        <v>2</v>
      </c>
      <c r="AW428">
        <v>2</v>
      </c>
      <c r="AX428">
        <v>42251181</v>
      </c>
      <c r="AY428">
        <v>1</v>
      </c>
      <c r="AZ428">
        <v>0</v>
      </c>
      <c r="BA428">
        <v>384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Y428*Source!I227</f>
        <v>0.44880000000000009</v>
      </c>
      <c r="CY428">
        <f>AD428</f>
        <v>0</v>
      </c>
      <c r="CZ428">
        <f>AH428</f>
        <v>0</v>
      </c>
      <c r="DA428">
        <f>AL428</f>
        <v>1</v>
      </c>
      <c r="DB428">
        <f>ROUND((ROUND(AT428*CZ428,2)*1.25),6)</f>
        <v>0</v>
      </c>
      <c r="DC428">
        <f>ROUND((ROUND(AT428*AG428,2)*1.25),6)</f>
        <v>0</v>
      </c>
    </row>
    <row r="429" spans="1:107" x14ac:dyDescent="0.2">
      <c r="A429">
        <f>ROW(Source!A227)</f>
        <v>227</v>
      </c>
      <c r="B429">
        <v>42244845</v>
      </c>
      <c r="C429">
        <v>42251171</v>
      </c>
      <c r="D429">
        <v>39026531</v>
      </c>
      <c r="E429">
        <v>1</v>
      </c>
      <c r="F429">
        <v>1</v>
      </c>
      <c r="G429">
        <v>1</v>
      </c>
      <c r="H429">
        <v>2</v>
      </c>
      <c r="I429" t="s">
        <v>436</v>
      </c>
      <c r="J429" t="s">
        <v>437</v>
      </c>
      <c r="K429" t="s">
        <v>438</v>
      </c>
      <c r="L429">
        <v>1368</v>
      </c>
      <c r="N429">
        <v>1011</v>
      </c>
      <c r="O429" t="s">
        <v>425</v>
      </c>
      <c r="P429" t="s">
        <v>425</v>
      </c>
      <c r="Q429">
        <v>1</v>
      </c>
      <c r="W429">
        <v>0</v>
      </c>
      <c r="X429">
        <v>1549832887</v>
      </c>
      <c r="Y429">
        <v>0.05</v>
      </c>
      <c r="AA429">
        <v>0</v>
      </c>
      <c r="AB429">
        <v>843.07</v>
      </c>
      <c r="AC429">
        <v>302.3</v>
      </c>
      <c r="AD429">
        <v>0</v>
      </c>
      <c r="AE429">
        <v>0</v>
      </c>
      <c r="AF429">
        <v>99.89</v>
      </c>
      <c r="AG429">
        <v>10.06</v>
      </c>
      <c r="AH429">
        <v>0</v>
      </c>
      <c r="AI429">
        <v>1</v>
      </c>
      <c r="AJ429">
        <v>8.44</v>
      </c>
      <c r="AK429">
        <v>30.05</v>
      </c>
      <c r="AL429">
        <v>1</v>
      </c>
      <c r="AN429">
        <v>0</v>
      </c>
      <c r="AO429">
        <v>1</v>
      </c>
      <c r="AP429">
        <v>1</v>
      </c>
      <c r="AQ429">
        <v>0</v>
      </c>
      <c r="AR429">
        <v>0</v>
      </c>
      <c r="AS429" t="s">
        <v>3</v>
      </c>
      <c r="AT429">
        <v>0.04</v>
      </c>
      <c r="AU429" t="s">
        <v>33</v>
      </c>
      <c r="AV429">
        <v>0</v>
      </c>
      <c r="AW429">
        <v>2</v>
      </c>
      <c r="AX429">
        <v>42251182</v>
      </c>
      <c r="AY429">
        <v>1</v>
      </c>
      <c r="AZ429">
        <v>0</v>
      </c>
      <c r="BA429">
        <v>385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Y429*Source!I227</f>
        <v>9.6000000000000009E-3</v>
      </c>
      <c r="CY429">
        <f>AB429</f>
        <v>843.07</v>
      </c>
      <c r="CZ429">
        <f>AF429</f>
        <v>99.89</v>
      </c>
      <c r="DA429">
        <f>AJ429</f>
        <v>8.44</v>
      </c>
      <c r="DB429">
        <f>ROUND((ROUND(AT429*CZ429,2)*1.25),6)</f>
        <v>5</v>
      </c>
      <c r="DC429">
        <f>ROUND((ROUND(AT429*AG429,2)*1.25),6)</f>
        <v>0.5</v>
      </c>
    </row>
    <row r="430" spans="1:107" x14ac:dyDescent="0.2">
      <c r="A430">
        <f>ROW(Source!A227)</f>
        <v>227</v>
      </c>
      <c r="B430">
        <v>42244845</v>
      </c>
      <c r="C430">
        <v>42251171</v>
      </c>
      <c r="D430">
        <v>39026610</v>
      </c>
      <c r="E430">
        <v>1</v>
      </c>
      <c r="F430">
        <v>1</v>
      </c>
      <c r="G430">
        <v>1</v>
      </c>
      <c r="H430">
        <v>2</v>
      </c>
      <c r="I430" t="s">
        <v>439</v>
      </c>
      <c r="J430" t="s">
        <v>440</v>
      </c>
      <c r="K430" t="s">
        <v>441</v>
      </c>
      <c r="L430">
        <v>1368</v>
      </c>
      <c r="N430">
        <v>1011</v>
      </c>
      <c r="O430" t="s">
        <v>425</v>
      </c>
      <c r="P430" t="s">
        <v>425</v>
      </c>
      <c r="Q430">
        <v>1</v>
      </c>
      <c r="W430">
        <v>0</v>
      </c>
      <c r="X430">
        <v>344519037</v>
      </c>
      <c r="Y430">
        <v>0.2</v>
      </c>
      <c r="AA430">
        <v>0</v>
      </c>
      <c r="AB430">
        <v>424.51</v>
      </c>
      <c r="AC430">
        <v>405.68</v>
      </c>
      <c r="AD430">
        <v>0</v>
      </c>
      <c r="AE430">
        <v>0</v>
      </c>
      <c r="AF430">
        <v>31.26</v>
      </c>
      <c r="AG430">
        <v>13.5</v>
      </c>
      <c r="AH430">
        <v>0</v>
      </c>
      <c r="AI430">
        <v>1</v>
      </c>
      <c r="AJ430">
        <v>13.58</v>
      </c>
      <c r="AK430">
        <v>30.05</v>
      </c>
      <c r="AL430">
        <v>1</v>
      </c>
      <c r="AN430">
        <v>0</v>
      </c>
      <c r="AO430">
        <v>1</v>
      </c>
      <c r="AP430">
        <v>1</v>
      </c>
      <c r="AQ430">
        <v>0</v>
      </c>
      <c r="AR430">
        <v>0</v>
      </c>
      <c r="AS430" t="s">
        <v>3</v>
      </c>
      <c r="AT430">
        <v>0.16</v>
      </c>
      <c r="AU430" t="s">
        <v>33</v>
      </c>
      <c r="AV430">
        <v>0</v>
      </c>
      <c r="AW430">
        <v>2</v>
      </c>
      <c r="AX430">
        <v>42251183</v>
      </c>
      <c r="AY430">
        <v>1</v>
      </c>
      <c r="AZ430">
        <v>0</v>
      </c>
      <c r="BA430">
        <v>386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Y430*Source!I227</f>
        <v>3.8400000000000004E-2</v>
      </c>
      <c r="CY430">
        <f>AB430</f>
        <v>424.51</v>
      </c>
      <c r="CZ430">
        <f>AF430</f>
        <v>31.26</v>
      </c>
      <c r="DA430">
        <f>AJ430</f>
        <v>13.58</v>
      </c>
      <c r="DB430">
        <f>ROUND((ROUND(AT430*CZ430,2)*1.25),6)</f>
        <v>6.25</v>
      </c>
      <c r="DC430">
        <f>ROUND((ROUND(AT430*AG430,2)*1.25),6)</f>
        <v>2.7</v>
      </c>
    </row>
    <row r="431" spans="1:107" x14ac:dyDescent="0.2">
      <c r="A431">
        <f>ROW(Source!A227)</f>
        <v>227</v>
      </c>
      <c r="B431">
        <v>42244845</v>
      </c>
      <c r="C431">
        <v>42251171</v>
      </c>
      <c r="D431">
        <v>39027208</v>
      </c>
      <c r="E431">
        <v>1</v>
      </c>
      <c r="F431">
        <v>1</v>
      </c>
      <c r="G431">
        <v>1</v>
      </c>
      <c r="H431">
        <v>2</v>
      </c>
      <c r="I431" t="s">
        <v>442</v>
      </c>
      <c r="J431" t="s">
        <v>443</v>
      </c>
      <c r="K431" t="s">
        <v>444</v>
      </c>
      <c r="L431">
        <v>1368</v>
      </c>
      <c r="N431">
        <v>1011</v>
      </c>
      <c r="O431" t="s">
        <v>425</v>
      </c>
      <c r="P431" t="s">
        <v>425</v>
      </c>
      <c r="Q431">
        <v>1</v>
      </c>
      <c r="W431">
        <v>0</v>
      </c>
      <c r="X431">
        <v>-1709160983</v>
      </c>
      <c r="Y431">
        <v>2.0874999999999999</v>
      </c>
      <c r="AA431">
        <v>0</v>
      </c>
      <c r="AB431">
        <v>331.2</v>
      </c>
      <c r="AC431">
        <v>302.3</v>
      </c>
      <c r="AD431">
        <v>0</v>
      </c>
      <c r="AE431">
        <v>0</v>
      </c>
      <c r="AF431">
        <v>12.4</v>
      </c>
      <c r="AG431">
        <v>10.06</v>
      </c>
      <c r="AH431">
        <v>0</v>
      </c>
      <c r="AI431">
        <v>1</v>
      </c>
      <c r="AJ431">
        <v>26.71</v>
      </c>
      <c r="AK431">
        <v>30.05</v>
      </c>
      <c r="AL431">
        <v>1</v>
      </c>
      <c r="AN431">
        <v>0</v>
      </c>
      <c r="AO431">
        <v>1</v>
      </c>
      <c r="AP431">
        <v>1</v>
      </c>
      <c r="AQ431">
        <v>0</v>
      </c>
      <c r="AR431">
        <v>0</v>
      </c>
      <c r="AS431" t="s">
        <v>3</v>
      </c>
      <c r="AT431">
        <v>1.67</v>
      </c>
      <c r="AU431" t="s">
        <v>33</v>
      </c>
      <c r="AV431">
        <v>0</v>
      </c>
      <c r="AW431">
        <v>2</v>
      </c>
      <c r="AX431">
        <v>42251184</v>
      </c>
      <c r="AY431">
        <v>1</v>
      </c>
      <c r="AZ431">
        <v>0</v>
      </c>
      <c r="BA431">
        <v>387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Y431*Source!I227</f>
        <v>0.40079999999999999</v>
      </c>
      <c r="CY431">
        <f>AB431</f>
        <v>331.2</v>
      </c>
      <c r="CZ431">
        <f>AF431</f>
        <v>12.4</v>
      </c>
      <c r="DA431">
        <f>AJ431</f>
        <v>26.71</v>
      </c>
      <c r="DB431">
        <f>ROUND((ROUND(AT431*CZ431,2)*1.25),6)</f>
        <v>25.887499999999999</v>
      </c>
      <c r="DC431">
        <f>ROUND((ROUND(AT431*AG431,2)*1.25),6)</f>
        <v>21</v>
      </c>
    </row>
    <row r="432" spans="1:107" x14ac:dyDescent="0.2">
      <c r="A432">
        <f>ROW(Source!A227)</f>
        <v>227</v>
      </c>
      <c r="B432">
        <v>42244845</v>
      </c>
      <c r="C432">
        <v>42251171</v>
      </c>
      <c r="D432">
        <v>38958830</v>
      </c>
      <c r="E432">
        <v>1</v>
      </c>
      <c r="F432">
        <v>1</v>
      </c>
      <c r="G432">
        <v>1</v>
      </c>
      <c r="H432">
        <v>3</v>
      </c>
      <c r="I432" t="s">
        <v>47</v>
      </c>
      <c r="J432" t="s">
        <v>50</v>
      </c>
      <c r="K432" t="s">
        <v>48</v>
      </c>
      <c r="L432">
        <v>1348</v>
      </c>
      <c r="N432">
        <v>1009</v>
      </c>
      <c r="O432" t="s">
        <v>49</v>
      </c>
      <c r="P432" t="s">
        <v>49</v>
      </c>
      <c r="Q432">
        <v>1000</v>
      </c>
      <c r="W432">
        <v>0</v>
      </c>
      <c r="X432">
        <v>1197594138</v>
      </c>
      <c r="Y432">
        <v>0.85</v>
      </c>
      <c r="AA432">
        <v>17883.64</v>
      </c>
      <c r="AB432">
        <v>0</v>
      </c>
      <c r="AC432">
        <v>0</v>
      </c>
      <c r="AD432">
        <v>0</v>
      </c>
      <c r="AE432">
        <v>7329.36</v>
      </c>
      <c r="AF432">
        <v>0</v>
      </c>
      <c r="AG432">
        <v>0</v>
      </c>
      <c r="AH432">
        <v>0</v>
      </c>
      <c r="AI432">
        <v>2.44</v>
      </c>
      <c r="AJ432">
        <v>1</v>
      </c>
      <c r="AK432">
        <v>1</v>
      </c>
      <c r="AL432">
        <v>1</v>
      </c>
      <c r="AN432">
        <v>1</v>
      </c>
      <c r="AO432">
        <v>0</v>
      </c>
      <c r="AP432">
        <v>0</v>
      </c>
      <c r="AQ432">
        <v>0</v>
      </c>
      <c r="AR432">
        <v>0</v>
      </c>
      <c r="AS432" t="s">
        <v>3</v>
      </c>
      <c r="AT432">
        <v>0.85</v>
      </c>
      <c r="AU432" t="s">
        <v>3</v>
      </c>
      <c r="AV432">
        <v>0</v>
      </c>
      <c r="AW432">
        <v>1</v>
      </c>
      <c r="AX432">
        <v>-1</v>
      </c>
      <c r="AY432">
        <v>0</v>
      </c>
      <c r="AZ432">
        <v>0</v>
      </c>
      <c r="BA432" t="s">
        <v>3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Y432*Source!I227</f>
        <v>0.16320000000000001</v>
      </c>
      <c r="CY432">
        <f>AA432</f>
        <v>17883.64</v>
      </c>
      <c r="CZ432">
        <f>AE432</f>
        <v>7329.36</v>
      </c>
      <c r="DA432">
        <f>AI432</f>
        <v>2.44</v>
      </c>
      <c r="DB432">
        <f>ROUND(ROUND(AT432*CZ432,2),6)</f>
        <v>6229.96</v>
      </c>
      <c r="DC432">
        <f>ROUND(ROUND(AT432*AG432,2),6)</f>
        <v>0</v>
      </c>
    </row>
    <row r="433" spans="1:107" x14ac:dyDescent="0.2">
      <c r="A433">
        <f>ROW(Source!A227)</f>
        <v>227</v>
      </c>
      <c r="B433">
        <v>42244845</v>
      </c>
      <c r="C433">
        <v>42251171</v>
      </c>
      <c r="D433">
        <v>38996748</v>
      </c>
      <c r="E433">
        <v>1</v>
      </c>
      <c r="F433">
        <v>1</v>
      </c>
      <c r="G433">
        <v>1</v>
      </c>
      <c r="H433">
        <v>3</v>
      </c>
      <c r="I433" t="s">
        <v>52</v>
      </c>
      <c r="J433" t="s">
        <v>54</v>
      </c>
      <c r="K433" t="s">
        <v>53</v>
      </c>
      <c r="L433">
        <v>1348</v>
      </c>
      <c r="N433">
        <v>1009</v>
      </c>
      <c r="O433" t="s">
        <v>49</v>
      </c>
      <c r="P433" t="s">
        <v>49</v>
      </c>
      <c r="Q433">
        <v>1000</v>
      </c>
      <c r="W433">
        <v>0</v>
      </c>
      <c r="X433">
        <v>-1113803170</v>
      </c>
      <c r="Y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1</v>
      </c>
      <c r="AJ433">
        <v>1</v>
      </c>
      <c r="AK433">
        <v>1</v>
      </c>
      <c r="AL433">
        <v>1</v>
      </c>
      <c r="AN433">
        <v>0</v>
      </c>
      <c r="AO433">
        <v>0</v>
      </c>
      <c r="AP433">
        <v>0</v>
      </c>
      <c r="AQ433">
        <v>0</v>
      </c>
      <c r="AR433">
        <v>0</v>
      </c>
      <c r="AS433" t="s">
        <v>3</v>
      </c>
      <c r="AT433">
        <v>0</v>
      </c>
      <c r="AU433" t="s">
        <v>3</v>
      </c>
      <c r="AV433">
        <v>0</v>
      </c>
      <c r="AW433">
        <v>2</v>
      </c>
      <c r="AX433">
        <v>42251186</v>
      </c>
      <c r="AY433">
        <v>1</v>
      </c>
      <c r="AZ433">
        <v>6144</v>
      </c>
      <c r="BA433">
        <v>389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Y433*Source!I227</f>
        <v>0</v>
      </c>
      <c r="CY433">
        <f>AA433</f>
        <v>0</v>
      </c>
      <c r="CZ433">
        <f>AE433</f>
        <v>0</v>
      </c>
      <c r="DA433">
        <f>AI433</f>
        <v>1</v>
      </c>
      <c r="DB433">
        <f>ROUND(ROUND(AT433*CZ433,2),6)</f>
        <v>0</v>
      </c>
      <c r="DC433">
        <f>ROUND(ROUND(AT433*AG433,2),6)</f>
        <v>0</v>
      </c>
    </row>
    <row r="434" spans="1:107" x14ac:dyDescent="0.2">
      <c r="A434">
        <f>ROW(Source!A227)</f>
        <v>227</v>
      </c>
      <c r="B434">
        <v>42244845</v>
      </c>
      <c r="C434">
        <v>42251171</v>
      </c>
      <c r="D434">
        <v>39001585</v>
      </c>
      <c r="E434">
        <v>1</v>
      </c>
      <c r="F434">
        <v>1</v>
      </c>
      <c r="G434">
        <v>1</v>
      </c>
      <c r="H434">
        <v>3</v>
      </c>
      <c r="I434" t="s">
        <v>445</v>
      </c>
      <c r="J434" t="s">
        <v>446</v>
      </c>
      <c r="K434" t="s">
        <v>447</v>
      </c>
      <c r="L434">
        <v>1339</v>
      </c>
      <c r="N434">
        <v>1007</v>
      </c>
      <c r="O434" t="s">
        <v>209</v>
      </c>
      <c r="P434" t="s">
        <v>209</v>
      </c>
      <c r="Q434">
        <v>1</v>
      </c>
      <c r="W434">
        <v>0</v>
      </c>
      <c r="X434">
        <v>619799737</v>
      </c>
      <c r="Y434">
        <v>0.63</v>
      </c>
      <c r="AA434">
        <v>21.28</v>
      </c>
      <c r="AB434">
        <v>0</v>
      </c>
      <c r="AC434">
        <v>0</v>
      </c>
      <c r="AD434">
        <v>0</v>
      </c>
      <c r="AE434">
        <v>2.44</v>
      </c>
      <c r="AF434">
        <v>0</v>
      </c>
      <c r="AG434">
        <v>0</v>
      </c>
      <c r="AH434">
        <v>0</v>
      </c>
      <c r="AI434">
        <v>8.7200000000000006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0</v>
      </c>
      <c r="AQ434">
        <v>0</v>
      </c>
      <c r="AR434">
        <v>0</v>
      </c>
      <c r="AS434" t="s">
        <v>3</v>
      </c>
      <c r="AT434">
        <v>0.63</v>
      </c>
      <c r="AU434" t="s">
        <v>3</v>
      </c>
      <c r="AV434">
        <v>0</v>
      </c>
      <c r="AW434">
        <v>2</v>
      </c>
      <c r="AX434">
        <v>42251187</v>
      </c>
      <c r="AY434">
        <v>1</v>
      </c>
      <c r="AZ434">
        <v>0</v>
      </c>
      <c r="BA434">
        <v>390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Y434*Source!I227</f>
        <v>0.12096</v>
      </c>
      <c r="CY434">
        <f>AA434</f>
        <v>21.28</v>
      </c>
      <c r="CZ434">
        <f>AE434</f>
        <v>2.44</v>
      </c>
      <c r="DA434">
        <f>AI434</f>
        <v>8.7200000000000006</v>
      </c>
      <c r="DB434">
        <f>ROUND(ROUND(AT434*CZ434,2),6)</f>
        <v>1.54</v>
      </c>
      <c r="DC434">
        <f>ROUND(ROUND(AT434*AG434,2),6)</f>
        <v>0</v>
      </c>
    </row>
    <row r="435" spans="1:107" x14ac:dyDescent="0.2">
      <c r="A435">
        <f>ROW(Source!A232)</f>
        <v>232</v>
      </c>
      <c r="B435">
        <v>42244862</v>
      </c>
      <c r="C435">
        <v>42251190</v>
      </c>
      <c r="D435">
        <v>35544110</v>
      </c>
      <c r="E435">
        <v>1</v>
      </c>
      <c r="F435">
        <v>1</v>
      </c>
      <c r="G435">
        <v>1</v>
      </c>
      <c r="H435">
        <v>1</v>
      </c>
      <c r="I435" t="s">
        <v>448</v>
      </c>
      <c r="J435" t="s">
        <v>3</v>
      </c>
      <c r="K435" t="s">
        <v>449</v>
      </c>
      <c r="L435">
        <v>1369</v>
      </c>
      <c r="N435">
        <v>1013</v>
      </c>
      <c r="O435" t="s">
        <v>417</v>
      </c>
      <c r="P435" t="s">
        <v>417</v>
      </c>
      <c r="Q435">
        <v>1</v>
      </c>
      <c r="W435">
        <v>0</v>
      </c>
      <c r="X435">
        <v>-464685602</v>
      </c>
      <c r="Y435">
        <v>24.38</v>
      </c>
      <c r="AA435">
        <v>0</v>
      </c>
      <c r="AB435">
        <v>0</v>
      </c>
      <c r="AC435">
        <v>0</v>
      </c>
      <c r="AD435">
        <v>249.3</v>
      </c>
      <c r="AE435">
        <v>0</v>
      </c>
      <c r="AF435">
        <v>0</v>
      </c>
      <c r="AG435">
        <v>0</v>
      </c>
      <c r="AH435">
        <v>249.3</v>
      </c>
      <c r="AI435">
        <v>1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1</v>
      </c>
      <c r="AQ435">
        <v>0</v>
      </c>
      <c r="AR435">
        <v>0</v>
      </c>
      <c r="AS435" t="s">
        <v>3</v>
      </c>
      <c r="AT435">
        <v>21.2</v>
      </c>
      <c r="AU435" t="s">
        <v>34</v>
      </c>
      <c r="AV435">
        <v>1</v>
      </c>
      <c r="AW435">
        <v>2</v>
      </c>
      <c r="AX435">
        <v>42251201</v>
      </c>
      <c r="AY435">
        <v>1</v>
      </c>
      <c r="AZ435">
        <v>0</v>
      </c>
      <c r="BA435">
        <v>391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Y435*Source!I232</f>
        <v>4.6809599999999998</v>
      </c>
      <c r="CY435">
        <f>AD435</f>
        <v>249.3</v>
      </c>
      <c r="CZ435">
        <f>AH435</f>
        <v>249.3</v>
      </c>
      <c r="DA435">
        <f>AL435</f>
        <v>1</v>
      </c>
      <c r="DB435">
        <f>ROUND((ROUND(AT435*CZ435,2)*1.15),6)</f>
        <v>6077.9340000000002</v>
      </c>
      <c r="DC435">
        <f>ROUND((ROUND(AT435*AG435,2)*1.15),6)</f>
        <v>0</v>
      </c>
    </row>
    <row r="436" spans="1:107" x14ac:dyDescent="0.2">
      <c r="A436">
        <f>ROW(Source!A232)</f>
        <v>232</v>
      </c>
      <c r="B436">
        <v>42244862</v>
      </c>
      <c r="C436">
        <v>42251190</v>
      </c>
      <c r="D436">
        <v>39027321</v>
      </c>
      <c r="E436">
        <v>1</v>
      </c>
      <c r="F436">
        <v>1</v>
      </c>
      <c r="G436">
        <v>1</v>
      </c>
      <c r="H436">
        <v>2</v>
      </c>
      <c r="I436" t="s">
        <v>450</v>
      </c>
      <c r="J436" t="s">
        <v>451</v>
      </c>
      <c r="K436" t="s">
        <v>452</v>
      </c>
      <c r="L436">
        <v>1368</v>
      </c>
      <c r="N436">
        <v>1011</v>
      </c>
      <c r="O436" t="s">
        <v>425</v>
      </c>
      <c r="P436" t="s">
        <v>425</v>
      </c>
      <c r="Q436">
        <v>1</v>
      </c>
      <c r="W436">
        <v>0</v>
      </c>
      <c r="X436">
        <v>527313756</v>
      </c>
      <c r="Y436">
        <v>2.4375</v>
      </c>
      <c r="AA436">
        <v>0</v>
      </c>
      <c r="AB436">
        <v>119.4</v>
      </c>
      <c r="AC436">
        <v>0</v>
      </c>
      <c r="AD436">
        <v>0</v>
      </c>
      <c r="AE436">
        <v>0</v>
      </c>
      <c r="AF436">
        <v>30</v>
      </c>
      <c r="AG436">
        <v>0</v>
      </c>
      <c r="AH436">
        <v>0</v>
      </c>
      <c r="AI436">
        <v>1</v>
      </c>
      <c r="AJ436">
        <v>3.98</v>
      </c>
      <c r="AK436">
        <v>27.29</v>
      </c>
      <c r="AL436">
        <v>1</v>
      </c>
      <c r="AN436">
        <v>0</v>
      </c>
      <c r="AO436">
        <v>1</v>
      </c>
      <c r="AP436">
        <v>1</v>
      </c>
      <c r="AQ436">
        <v>0</v>
      </c>
      <c r="AR436">
        <v>0</v>
      </c>
      <c r="AS436" t="s">
        <v>3</v>
      </c>
      <c r="AT436">
        <v>1.95</v>
      </c>
      <c r="AU436" t="s">
        <v>33</v>
      </c>
      <c r="AV436">
        <v>0</v>
      </c>
      <c r="AW436">
        <v>2</v>
      </c>
      <c r="AX436">
        <v>42251202</v>
      </c>
      <c r="AY436">
        <v>1</v>
      </c>
      <c r="AZ436">
        <v>0</v>
      </c>
      <c r="BA436">
        <v>392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Y436*Source!I232</f>
        <v>0.46800000000000003</v>
      </c>
      <c r="CY436">
        <f>AB436</f>
        <v>119.4</v>
      </c>
      <c r="CZ436">
        <f>AF436</f>
        <v>30</v>
      </c>
      <c r="DA436">
        <f>AJ436</f>
        <v>3.98</v>
      </c>
      <c r="DB436">
        <f>ROUND((ROUND(AT436*CZ436,2)*1.25),6)</f>
        <v>73.125</v>
      </c>
      <c r="DC436">
        <f>ROUND((ROUND(AT436*AG436,2)*1.25),6)</f>
        <v>0</v>
      </c>
    </row>
    <row r="437" spans="1:107" x14ac:dyDescent="0.2">
      <c r="A437">
        <f>ROW(Source!A232)</f>
        <v>232</v>
      </c>
      <c r="B437">
        <v>42244862</v>
      </c>
      <c r="C437">
        <v>42251190</v>
      </c>
      <c r="D437">
        <v>39029121</v>
      </c>
      <c r="E437">
        <v>1</v>
      </c>
      <c r="F437">
        <v>1</v>
      </c>
      <c r="G437">
        <v>1</v>
      </c>
      <c r="H437">
        <v>2</v>
      </c>
      <c r="I437" t="s">
        <v>453</v>
      </c>
      <c r="J437" t="s">
        <v>454</v>
      </c>
      <c r="K437" t="s">
        <v>455</v>
      </c>
      <c r="L437">
        <v>1368</v>
      </c>
      <c r="N437">
        <v>1011</v>
      </c>
      <c r="O437" t="s">
        <v>425</v>
      </c>
      <c r="P437" t="s">
        <v>425</v>
      </c>
      <c r="Q437">
        <v>1</v>
      </c>
      <c r="W437">
        <v>0</v>
      </c>
      <c r="X437">
        <v>1230759911</v>
      </c>
      <c r="Y437">
        <v>0.25</v>
      </c>
      <c r="AA437">
        <v>0</v>
      </c>
      <c r="AB437">
        <v>842.06</v>
      </c>
      <c r="AC437">
        <v>316.56</v>
      </c>
      <c r="AD437">
        <v>0</v>
      </c>
      <c r="AE437">
        <v>0</v>
      </c>
      <c r="AF437">
        <v>87.17</v>
      </c>
      <c r="AG437">
        <v>11.6</v>
      </c>
      <c r="AH437">
        <v>0</v>
      </c>
      <c r="AI437">
        <v>1</v>
      </c>
      <c r="AJ437">
        <v>9.66</v>
      </c>
      <c r="AK437">
        <v>27.29</v>
      </c>
      <c r="AL437">
        <v>1</v>
      </c>
      <c r="AN437">
        <v>0</v>
      </c>
      <c r="AO437">
        <v>1</v>
      </c>
      <c r="AP437">
        <v>1</v>
      </c>
      <c r="AQ437">
        <v>0</v>
      </c>
      <c r="AR437">
        <v>0</v>
      </c>
      <c r="AS437" t="s">
        <v>3</v>
      </c>
      <c r="AT437">
        <v>0.2</v>
      </c>
      <c r="AU437" t="s">
        <v>33</v>
      </c>
      <c r="AV437">
        <v>0</v>
      </c>
      <c r="AW437">
        <v>2</v>
      </c>
      <c r="AX437">
        <v>42251203</v>
      </c>
      <c r="AY437">
        <v>1</v>
      </c>
      <c r="AZ437">
        <v>0</v>
      </c>
      <c r="BA437">
        <v>393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Y437*Source!I232</f>
        <v>4.8000000000000001E-2</v>
      </c>
      <c r="CY437">
        <f>AB437</f>
        <v>842.06</v>
      </c>
      <c r="CZ437">
        <f>AF437</f>
        <v>87.17</v>
      </c>
      <c r="DA437">
        <f>AJ437</f>
        <v>9.66</v>
      </c>
      <c r="DB437">
        <f>ROUND((ROUND(AT437*CZ437,2)*1.25),6)</f>
        <v>21.787500000000001</v>
      </c>
      <c r="DC437">
        <f>ROUND((ROUND(AT437*AG437,2)*1.25),6)</f>
        <v>2.9</v>
      </c>
    </row>
    <row r="438" spans="1:107" x14ac:dyDescent="0.2">
      <c r="A438">
        <f>ROW(Source!A232)</f>
        <v>232</v>
      </c>
      <c r="B438">
        <v>42244862</v>
      </c>
      <c r="C438">
        <v>42251190</v>
      </c>
      <c r="D438">
        <v>38957298</v>
      </c>
      <c r="E438">
        <v>1</v>
      </c>
      <c r="F438">
        <v>1</v>
      </c>
      <c r="G438">
        <v>1</v>
      </c>
      <c r="H438">
        <v>3</v>
      </c>
      <c r="I438" t="s">
        <v>456</v>
      </c>
      <c r="J438" t="s">
        <v>457</v>
      </c>
      <c r="K438" t="s">
        <v>458</v>
      </c>
      <c r="L438">
        <v>1348</v>
      </c>
      <c r="N438">
        <v>1009</v>
      </c>
      <c r="O438" t="s">
        <v>49</v>
      </c>
      <c r="P438" t="s">
        <v>49</v>
      </c>
      <c r="Q438">
        <v>1000</v>
      </c>
      <c r="W438">
        <v>0</v>
      </c>
      <c r="X438">
        <v>503556632</v>
      </c>
      <c r="Y438">
        <v>1.6E-2</v>
      </c>
      <c r="AA438">
        <v>20566.849999999999</v>
      </c>
      <c r="AB438">
        <v>0</v>
      </c>
      <c r="AC438">
        <v>0</v>
      </c>
      <c r="AD438">
        <v>0</v>
      </c>
      <c r="AE438">
        <v>1383.11</v>
      </c>
      <c r="AF438">
        <v>0</v>
      </c>
      <c r="AG438">
        <v>0</v>
      </c>
      <c r="AH438">
        <v>0</v>
      </c>
      <c r="AI438">
        <v>14.87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3</v>
      </c>
      <c r="AT438">
        <v>1.6E-2</v>
      </c>
      <c r="AU438" t="s">
        <v>3</v>
      </c>
      <c r="AV438">
        <v>0</v>
      </c>
      <c r="AW438">
        <v>2</v>
      </c>
      <c r="AX438">
        <v>42251204</v>
      </c>
      <c r="AY438">
        <v>1</v>
      </c>
      <c r="AZ438">
        <v>0</v>
      </c>
      <c r="BA438">
        <v>394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Y438*Source!I232</f>
        <v>3.0720000000000001E-3</v>
      </c>
      <c r="CY438">
        <f t="shared" ref="CY438:CY444" si="34">AA438</f>
        <v>20566.849999999999</v>
      </c>
      <c r="CZ438">
        <f t="shared" ref="CZ438:CZ444" si="35">AE438</f>
        <v>1383.11</v>
      </c>
      <c r="DA438">
        <f t="shared" ref="DA438:DA444" si="36">AI438</f>
        <v>14.87</v>
      </c>
      <c r="DB438">
        <f t="shared" ref="DB438:DB444" si="37">ROUND(ROUND(AT438*CZ438,2),6)</f>
        <v>22.13</v>
      </c>
      <c r="DC438">
        <f t="shared" ref="DC438:DC444" si="38">ROUND(ROUND(AT438*AG438,2),6)</f>
        <v>0</v>
      </c>
    </row>
    <row r="439" spans="1:107" x14ac:dyDescent="0.2">
      <c r="A439">
        <f>ROW(Source!A232)</f>
        <v>232</v>
      </c>
      <c r="B439">
        <v>42244862</v>
      </c>
      <c r="C439">
        <v>42251190</v>
      </c>
      <c r="D439">
        <v>38956243</v>
      </c>
      <c r="E439">
        <v>1</v>
      </c>
      <c r="F439">
        <v>1</v>
      </c>
      <c r="G439">
        <v>1</v>
      </c>
      <c r="H439">
        <v>3</v>
      </c>
      <c r="I439" t="s">
        <v>63</v>
      </c>
      <c r="J439" t="s">
        <v>65</v>
      </c>
      <c r="K439" t="s">
        <v>64</v>
      </c>
      <c r="L439">
        <v>1348</v>
      </c>
      <c r="N439">
        <v>1009</v>
      </c>
      <c r="O439" t="s">
        <v>49</v>
      </c>
      <c r="P439" t="s">
        <v>49</v>
      </c>
      <c r="Q439">
        <v>1000</v>
      </c>
      <c r="W439">
        <v>0</v>
      </c>
      <c r="X439">
        <v>1313199458</v>
      </c>
      <c r="Y439">
        <v>2.4E-2</v>
      </c>
      <c r="AA439">
        <v>29796.75</v>
      </c>
      <c r="AB439">
        <v>0</v>
      </c>
      <c r="AC439">
        <v>0</v>
      </c>
      <c r="AD439">
        <v>0</v>
      </c>
      <c r="AE439">
        <v>2606.89</v>
      </c>
      <c r="AF439">
        <v>0</v>
      </c>
      <c r="AG439">
        <v>0</v>
      </c>
      <c r="AH439">
        <v>0</v>
      </c>
      <c r="AI439">
        <v>11.43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3</v>
      </c>
      <c r="AT439">
        <v>2.4E-2</v>
      </c>
      <c r="AU439" t="s">
        <v>3</v>
      </c>
      <c r="AV439">
        <v>0</v>
      </c>
      <c r="AW439">
        <v>2</v>
      </c>
      <c r="AX439">
        <v>42251205</v>
      </c>
      <c r="AY439">
        <v>1</v>
      </c>
      <c r="AZ439">
        <v>0</v>
      </c>
      <c r="BA439">
        <v>395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Y439*Source!I232</f>
        <v>4.6080000000000001E-3</v>
      </c>
      <c r="CY439">
        <f t="shared" si="34"/>
        <v>29796.75</v>
      </c>
      <c r="CZ439">
        <f t="shared" si="35"/>
        <v>2606.89</v>
      </c>
      <c r="DA439">
        <f t="shared" si="36"/>
        <v>11.43</v>
      </c>
      <c r="DB439">
        <f t="shared" si="37"/>
        <v>62.57</v>
      </c>
      <c r="DC439">
        <f t="shared" si="38"/>
        <v>0</v>
      </c>
    </row>
    <row r="440" spans="1:107" x14ac:dyDescent="0.2">
      <c r="A440">
        <f>ROW(Source!A232)</f>
        <v>232</v>
      </c>
      <c r="B440">
        <v>42244862</v>
      </c>
      <c r="C440">
        <v>42251190</v>
      </c>
      <c r="D440">
        <v>38956243</v>
      </c>
      <c r="E440">
        <v>1</v>
      </c>
      <c r="F440">
        <v>1</v>
      </c>
      <c r="G440">
        <v>1</v>
      </c>
      <c r="H440">
        <v>3</v>
      </c>
      <c r="I440" t="s">
        <v>63</v>
      </c>
      <c r="J440" t="s">
        <v>65</v>
      </c>
      <c r="K440" t="s">
        <v>64</v>
      </c>
      <c r="L440">
        <v>1348</v>
      </c>
      <c r="N440">
        <v>1009</v>
      </c>
      <c r="O440" t="s">
        <v>49</v>
      </c>
      <c r="P440" t="s">
        <v>49</v>
      </c>
      <c r="Q440">
        <v>1000</v>
      </c>
      <c r="W440">
        <v>0</v>
      </c>
      <c r="X440">
        <v>1313199458</v>
      </c>
      <c r="Y440">
        <v>-2.4E-2</v>
      </c>
      <c r="AA440">
        <v>29796.75</v>
      </c>
      <c r="AB440">
        <v>0</v>
      </c>
      <c r="AC440">
        <v>0</v>
      </c>
      <c r="AD440">
        <v>0</v>
      </c>
      <c r="AE440">
        <v>2606.89</v>
      </c>
      <c r="AF440">
        <v>0</v>
      </c>
      <c r="AG440">
        <v>0</v>
      </c>
      <c r="AH440">
        <v>0</v>
      </c>
      <c r="AI440">
        <v>11.43</v>
      </c>
      <c r="AJ440">
        <v>1</v>
      </c>
      <c r="AK440">
        <v>1</v>
      </c>
      <c r="AL440">
        <v>1</v>
      </c>
      <c r="AN440">
        <v>0</v>
      </c>
      <c r="AO440">
        <v>0</v>
      </c>
      <c r="AP440">
        <v>0</v>
      </c>
      <c r="AQ440">
        <v>0</v>
      </c>
      <c r="AR440">
        <v>0</v>
      </c>
      <c r="AS440" t="s">
        <v>3</v>
      </c>
      <c r="AT440">
        <v>-2.4E-2</v>
      </c>
      <c r="AU440" t="s">
        <v>3</v>
      </c>
      <c r="AV440">
        <v>0</v>
      </c>
      <c r="AW440">
        <v>1</v>
      </c>
      <c r="AX440">
        <v>-1</v>
      </c>
      <c r="AY440">
        <v>0</v>
      </c>
      <c r="AZ440">
        <v>0</v>
      </c>
      <c r="BA440" t="s">
        <v>3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Y440*Source!I232</f>
        <v>-4.6080000000000001E-3</v>
      </c>
      <c r="CY440">
        <f t="shared" si="34"/>
        <v>29796.75</v>
      </c>
      <c r="CZ440">
        <f t="shared" si="35"/>
        <v>2606.89</v>
      </c>
      <c r="DA440">
        <f t="shared" si="36"/>
        <v>11.43</v>
      </c>
      <c r="DB440">
        <f t="shared" si="37"/>
        <v>-62.57</v>
      </c>
      <c r="DC440">
        <f t="shared" si="38"/>
        <v>0</v>
      </c>
    </row>
    <row r="441" spans="1:107" x14ac:dyDescent="0.2">
      <c r="A441">
        <f>ROW(Source!A232)</f>
        <v>232</v>
      </c>
      <c r="B441">
        <v>42244862</v>
      </c>
      <c r="C441">
        <v>42251190</v>
      </c>
      <c r="D441">
        <v>38957326</v>
      </c>
      <c r="E441">
        <v>1</v>
      </c>
      <c r="F441">
        <v>1</v>
      </c>
      <c r="G441">
        <v>1</v>
      </c>
      <c r="H441">
        <v>3</v>
      </c>
      <c r="I441" t="s">
        <v>67</v>
      </c>
      <c r="J441" t="s">
        <v>69</v>
      </c>
      <c r="K441" t="s">
        <v>68</v>
      </c>
      <c r="L441">
        <v>1348</v>
      </c>
      <c r="N441">
        <v>1009</v>
      </c>
      <c r="O441" t="s">
        <v>49</v>
      </c>
      <c r="P441" t="s">
        <v>49</v>
      </c>
      <c r="Q441">
        <v>1000</v>
      </c>
      <c r="W441">
        <v>0</v>
      </c>
      <c r="X441">
        <v>-1622221180</v>
      </c>
      <c r="Y441">
        <v>0.24</v>
      </c>
      <c r="AA441">
        <v>20611.2</v>
      </c>
      <c r="AB441">
        <v>0</v>
      </c>
      <c r="AC441">
        <v>0</v>
      </c>
      <c r="AD441">
        <v>0</v>
      </c>
      <c r="AE441">
        <v>3390</v>
      </c>
      <c r="AF441">
        <v>0</v>
      </c>
      <c r="AG441">
        <v>0</v>
      </c>
      <c r="AH441">
        <v>0</v>
      </c>
      <c r="AI441">
        <v>6.08</v>
      </c>
      <c r="AJ441">
        <v>1</v>
      </c>
      <c r="AK441">
        <v>1</v>
      </c>
      <c r="AL441">
        <v>1</v>
      </c>
      <c r="AN441">
        <v>0</v>
      </c>
      <c r="AO441">
        <v>1</v>
      </c>
      <c r="AP441">
        <v>0</v>
      </c>
      <c r="AQ441">
        <v>0</v>
      </c>
      <c r="AR441">
        <v>0</v>
      </c>
      <c r="AS441" t="s">
        <v>3</v>
      </c>
      <c r="AT441">
        <v>0.24</v>
      </c>
      <c r="AU441" t="s">
        <v>3</v>
      </c>
      <c r="AV441">
        <v>0</v>
      </c>
      <c r="AW441">
        <v>2</v>
      </c>
      <c r="AX441">
        <v>42251206</v>
      </c>
      <c r="AY441">
        <v>1</v>
      </c>
      <c r="AZ441">
        <v>0</v>
      </c>
      <c r="BA441">
        <v>396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Y441*Source!I232</f>
        <v>4.6079999999999996E-2</v>
      </c>
      <c r="CY441">
        <f t="shared" si="34"/>
        <v>20611.2</v>
      </c>
      <c r="CZ441">
        <f t="shared" si="35"/>
        <v>3390</v>
      </c>
      <c r="DA441">
        <f t="shared" si="36"/>
        <v>6.08</v>
      </c>
      <c r="DB441">
        <f t="shared" si="37"/>
        <v>813.6</v>
      </c>
      <c r="DC441">
        <f t="shared" si="38"/>
        <v>0</v>
      </c>
    </row>
    <row r="442" spans="1:107" x14ac:dyDescent="0.2">
      <c r="A442">
        <f>ROW(Source!A232)</f>
        <v>232</v>
      </c>
      <c r="B442">
        <v>42244862</v>
      </c>
      <c r="C442">
        <v>42251190</v>
      </c>
      <c r="D442">
        <v>38957326</v>
      </c>
      <c r="E442">
        <v>1</v>
      </c>
      <c r="F442">
        <v>1</v>
      </c>
      <c r="G442">
        <v>1</v>
      </c>
      <c r="H442">
        <v>3</v>
      </c>
      <c r="I442" t="s">
        <v>67</v>
      </c>
      <c r="J442" t="s">
        <v>69</v>
      </c>
      <c r="K442" t="s">
        <v>68</v>
      </c>
      <c r="L442">
        <v>1348</v>
      </c>
      <c r="N442">
        <v>1009</v>
      </c>
      <c r="O442" t="s">
        <v>49</v>
      </c>
      <c r="P442" t="s">
        <v>49</v>
      </c>
      <c r="Q442">
        <v>1000</v>
      </c>
      <c r="W442">
        <v>0</v>
      </c>
      <c r="X442">
        <v>-1622221180</v>
      </c>
      <c r="Y442">
        <v>-0.24</v>
      </c>
      <c r="AA442">
        <v>20611.2</v>
      </c>
      <c r="AB442">
        <v>0</v>
      </c>
      <c r="AC442">
        <v>0</v>
      </c>
      <c r="AD442">
        <v>0</v>
      </c>
      <c r="AE442">
        <v>3390</v>
      </c>
      <c r="AF442">
        <v>0</v>
      </c>
      <c r="AG442">
        <v>0</v>
      </c>
      <c r="AH442">
        <v>0</v>
      </c>
      <c r="AI442">
        <v>6.08</v>
      </c>
      <c r="AJ442">
        <v>1</v>
      </c>
      <c r="AK442">
        <v>1</v>
      </c>
      <c r="AL442">
        <v>1</v>
      </c>
      <c r="AN442">
        <v>0</v>
      </c>
      <c r="AO442">
        <v>0</v>
      </c>
      <c r="AP442">
        <v>0</v>
      </c>
      <c r="AQ442">
        <v>0</v>
      </c>
      <c r="AR442">
        <v>0</v>
      </c>
      <c r="AS442" t="s">
        <v>3</v>
      </c>
      <c r="AT442">
        <v>-0.24</v>
      </c>
      <c r="AU442" t="s">
        <v>3</v>
      </c>
      <c r="AV442">
        <v>0</v>
      </c>
      <c r="AW442">
        <v>1</v>
      </c>
      <c r="AX442">
        <v>-1</v>
      </c>
      <c r="AY442">
        <v>0</v>
      </c>
      <c r="AZ442">
        <v>0</v>
      </c>
      <c r="BA442" t="s">
        <v>3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Y442*Source!I232</f>
        <v>-4.6079999999999996E-2</v>
      </c>
      <c r="CY442">
        <f t="shared" si="34"/>
        <v>20611.2</v>
      </c>
      <c r="CZ442">
        <f t="shared" si="35"/>
        <v>3390</v>
      </c>
      <c r="DA442">
        <f t="shared" si="36"/>
        <v>6.08</v>
      </c>
      <c r="DB442">
        <f t="shared" si="37"/>
        <v>-813.6</v>
      </c>
      <c r="DC442">
        <f t="shared" si="38"/>
        <v>0</v>
      </c>
    </row>
    <row r="443" spans="1:107" x14ac:dyDescent="0.2">
      <c r="A443">
        <f>ROW(Source!A232)</f>
        <v>232</v>
      </c>
      <c r="B443">
        <v>42244862</v>
      </c>
      <c r="C443">
        <v>42251190</v>
      </c>
      <c r="D443">
        <v>38956650</v>
      </c>
      <c r="E443">
        <v>1</v>
      </c>
      <c r="F443">
        <v>1</v>
      </c>
      <c r="G443">
        <v>1</v>
      </c>
      <c r="H443">
        <v>3</v>
      </c>
      <c r="I443" t="s">
        <v>459</v>
      </c>
      <c r="J443" t="s">
        <v>460</v>
      </c>
      <c r="K443" t="s">
        <v>461</v>
      </c>
      <c r="L443">
        <v>1346</v>
      </c>
      <c r="N443">
        <v>1009</v>
      </c>
      <c r="O443" t="s">
        <v>73</v>
      </c>
      <c r="P443" t="s">
        <v>73</v>
      </c>
      <c r="Q443">
        <v>1</v>
      </c>
      <c r="W443">
        <v>0</v>
      </c>
      <c r="X443">
        <v>644139035</v>
      </c>
      <c r="Y443">
        <v>0.1</v>
      </c>
      <c r="AA443">
        <v>45.3</v>
      </c>
      <c r="AB443">
        <v>0</v>
      </c>
      <c r="AC443">
        <v>0</v>
      </c>
      <c r="AD443">
        <v>0</v>
      </c>
      <c r="AE443">
        <v>1.81</v>
      </c>
      <c r="AF443">
        <v>0</v>
      </c>
      <c r="AG443">
        <v>0</v>
      </c>
      <c r="AH443">
        <v>0</v>
      </c>
      <c r="AI443">
        <v>25.03</v>
      </c>
      <c r="AJ443">
        <v>1</v>
      </c>
      <c r="AK443">
        <v>1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S443" t="s">
        <v>3</v>
      </c>
      <c r="AT443">
        <v>0.1</v>
      </c>
      <c r="AU443" t="s">
        <v>3</v>
      </c>
      <c r="AV443">
        <v>0</v>
      </c>
      <c r="AW443">
        <v>2</v>
      </c>
      <c r="AX443">
        <v>42251207</v>
      </c>
      <c r="AY443">
        <v>1</v>
      </c>
      <c r="AZ443">
        <v>0</v>
      </c>
      <c r="BA443">
        <v>397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Y443*Source!I232</f>
        <v>1.9200000000000002E-2</v>
      </c>
      <c r="CY443">
        <f t="shared" si="34"/>
        <v>45.3</v>
      </c>
      <c r="CZ443">
        <f t="shared" si="35"/>
        <v>1.81</v>
      </c>
      <c r="DA443">
        <f t="shared" si="36"/>
        <v>25.03</v>
      </c>
      <c r="DB443">
        <f t="shared" si="37"/>
        <v>0.18</v>
      </c>
      <c r="DC443">
        <f t="shared" si="38"/>
        <v>0</v>
      </c>
    </row>
    <row r="444" spans="1:107" x14ac:dyDescent="0.2">
      <c r="A444">
        <f>ROW(Source!A232)</f>
        <v>232</v>
      </c>
      <c r="B444">
        <v>42244862</v>
      </c>
      <c r="C444">
        <v>42251190</v>
      </c>
      <c r="D444">
        <v>38957349</v>
      </c>
      <c r="E444">
        <v>1</v>
      </c>
      <c r="F444">
        <v>1</v>
      </c>
      <c r="G444">
        <v>1</v>
      </c>
      <c r="H444">
        <v>3</v>
      </c>
      <c r="I444" t="s">
        <v>71</v>
      </c>
      <c r="J444" t="s">
        <v>74</v>
      </c>
      <c r="K444" t="s">
        <v>72</v>
      </c>
      <c r="L444">
        <v>1346</v>
      </c>
      <c r="N444">
        <v>1009</v>
      </c>
      <c r="O444" t="s">
        <v>73</v>
      </c>
      <c r="P444" t="s">
        <v>73</v>
      </c>
      <c r="Q444">
        <v>1</v>
      </c>
      <c r="W444">
        <v>0</v>
      </c>
      <c r="X444">
        <v>1622857882</v>
      </c>
      <c r="Y444">
        <v>480</v>
      </c>
      <c r="AA444">
        <v>136.03</v>
      </c>
      <c r="AB444">
        <v>0</v>
      </c>
      <c r="AC444">
        <v>0</v>
      </c>
      <c r="AD444">
        <v>0</v>
      </c>
      <c r="AE444">
        <v>14.41</v>
      </c>
      <c r="AF444">
        <v>0</v>
      </c>
      <c r="AG444">
        <v>0</v>
      </c>
      <c r="AH444">
        <v>0</v>
      </c>
      <c r="AI444">
        <v>9.44</v>
      </c>
      <c r="AJ444">
        <v>1</v>
      </c>
      <c r="AK444">
        <v>1</v>
      </c>
      <c r="AL444">
        <v>1</v>
      </c>
      <c r="AN444">
        <v>0</v>
      </c>
      <c r="AO444">
        <v>0</v>
      </c>
      <c r="AP444">
        <v>0</v>
      </c>
      <c r="AQ444">
        <v>0</v>
      </c>
      <c r="AR444">
        <v>0</v>
      </c>
      <c r="AS444" t="s">
        <v>3</v>
      </c>
      <c r="AT444">
        <v>480</v>
      </c>
      <c r="AU444" t="s">
        <v>3</v>
      </c>
      <c r="AV444">
        <v>0</v>
      </c>
      <c r="AW444">
        <v>1</v>
      </c>
      <c r="AX444">
        <v>-1</v>
      </c>
      <c r="AY444">
        <v>0</v>
      </c>
      <c r="AZ444">
        <v>0</v>
      </c>
      <c r="BA444" t="s">
        <v>3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Y444*Source!I232</f>
        <v>92.16</v>
      </c>
      <c r="CY444">
        <f t="shared" si="34"/>
        <v>136.03</v>
      </c>
      <c r="CZ444">
        <f t="shared" si="35"/>
        <v>14.41</v>
      </c>
      <c r="DA444">
        <f t="shared" si="36"/>
        <v>9.44</v>
      </c>
      <c r="DB444">
        <f t="shared" si="37"/>
        <v>6916.8</v>
      </c>
      <c r="DC444">
        <f t="shared" si="38"/>
        <v>0</v>
      </c>
    </row>
    <row r="445" spans="1:107" x14ac:dyDescent="0.2">
      <c r="A445">
        <f>ROW(Source!A233)</f>
        <v>233</v>
      </c>
      <c r="B445">
        <v>42244845</v>
      </c>
      <c r="C445">
        <v>42251190</v>
      </c>
      <c r="D445">
        <v>35544110</v>
      </c>
      <c r="E445">
        <v>1</v>
      </c>
      <c r="F445">
        <v>1</v>
      </c>
      <c r="G445">
        <v>1</v>
      </c>
      <c r="H445">
        <v>1</v>
      </c>
      <c r="I445" t="s">
        <v>448</v>
      </c>
      <c r="J445" t="s">
        <v>3</v>
      </c>
      <c r="K445" t="s">
        <v>449</v>
      </c>
      <c r="L445">
        <v>1369</v>
      </c>
      <c r="N445">
        <v>1013</v>
      </c>
      <c r="O445" t="s">
        <v>417</v>
      </c>
      <c r="P445" t="s">
        <v>417</v>
      </c>
      <c r="Q445">
        <v>1</v>
      </c>
      <c r="W445">
        <v>0</v>
      </c>
      <c r="X445">
        <v>-464685602</v>
      </c>
      <c r="Y445">
        <v>24.38</v>
      </c>
      <c r="AA445">
        <v>0</v>
      </c>
      <c r="AB445">
        <v>0</v>
      </c>
      <c r="AC445">
        <v>0</v>
      </c>
      <c r="AD445">
        <v>285.77</v>
      </c>
      <c r="AE445">
        <v>0</v>
      </c>
      <c r="AF445">
        <v>0</v>
      </c>
      <c r="AG445">
        <v>0</v>
      </c>
      <c r="AH445">
        <v>285.77</v>
      </c>
      <c r="AI445">
        <v>1</v>
      </c>
      <c r="AJ445">
        <v>1</v>
      </c>
      <c r="AK445">
        <v>1</v>
      </c>
      <c r="AL445">
        <v>1</v>
      </c>
      <c r="AN445">
        <v>0</v>
      </c>
      <c r="AO445">
        <v>1</v>
      </c>
      <c r="AP445">
        <v>1</v>
      </c>
      <c r="AQ445">
        <v>0</v>
      </c>
      <c r="AR445">
        <v>0</v>
      </c>
      <c r="AS445" t="s">
        <v>3</v>
      </c>
      <c r="AT445">
        <v>21.2</v>
      </c>
      <c r="AU445" t="s">
        <v>34</v>
      </c>
      <c r="AV445">
        <v>1</v>
      </c>
      <c r="AW445">
        <v>2</v>
      </c>
      <c r="AX445">
        <v>42251201</v>
      </c>
      <c r="AY445">
        <v>1</v>
      </c>
      <c r="AZ445">
        <v>0</v>
      </c>
      <c r="BA445">
        <v>398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Y445*Source!I233</f>
        <v>4.6809599999999998</v>
      </c>
      <c r="CY445">
        <f>AD445</f>
        <v>285.77</v>
      </c>
      <c r="CZ445">
        <f>AH445</f>
        <v>285.77</v>
      </c>
      <c r="DA445">
        <f>AL445</f>
        <v>1</v>
      </c>
      <c r="DB445">
        <f>ROUND((ROUND(AT445*CZ445,2)*1.15),6)</f>
        <v>6967.0680000000002</v>
      </c>
      <c r="DC445">
        <f>ROUND((ROUND(AT445*AG445,2)*1.15),6)</f>
        <v>0</v>
      </c>
    </row>
    <row r="446" spans="1:107" x14ac:dyDescent="0.2">
      <c r="A446">
        <f>ROW(Source!A233)</f>
        <v>233</v>
      </c>
      <c r="B446">
        <v>42244845</v>
      </c>
      <c r="C446">
        <v>42251190</v>
      </c>
      <c r="D446">
        <v>39027321</v>
      </c>
      <c r="E446">
        <v>1</v>
      </c>
      <c r="F446">
        <v>1</v>
      </c>
      <c r="G446">
        <v>1</v>
      </c>
      <c r="H446">
        <v>2</v>
      </c>
      <c r="I446" t="s">
        <v>450</v>
      </c>
      <c r="J446" t="s">
        <v>451</v>
      </c>
      <c r="K446" t="s">
        <v>452</v>
      </c>
      <c r="L446">
        <v>1368</v>
      </c>
      <c r="N446">
        <v>1011</v>
      </c>
      <c r="O446" t="s">
        <v>425</v>
      </c>
      <c r="P446" t="s">
        <v>425</v>
      </c>
      <c r="Q446">
        <v>1</v>
      </c>
      <c r="W446">
        <v>0</v>
      </c>
      <c r="X446">
        <v>527313756</v>
      </c>
      <c r="Y446">
        <v>2.4375</v>
      </c>
      <c r="AA446">
        <v>0</v>
      </c>
      <c r="AB446">
        <v>122.1</v>
      </c>
      <c r="AC446">
        <v>0</v>
      </c>
      <c r="AD446">
        <v>0</v>
      </c>
      <c r="AE446">
        <v>0</v>
      </c>
      <c r="AF446">
        <v>30</v>
      </c>
      <c r="AG446">
        <v>0</v>
      </c>
      <c r="AH446">
        <v>0</v>
      </c>
      <c r="AI446">
        <v>1</v>
      </c>
      <c r="AJ446">
        <v>4.07</v>
      </c>
      <c r="AK446">
        <v>30.05</v>
      </c>
      <c r="AL446">
        <v>1</v>
      </c>
      <c r="AN446">
        <v>0</v>
      </c>
      <c r="AO446">
        <v>1</v>
      </c>
      <c r="AP446">
        <v>1</v>
      </c>
      <c r="AQ446">
        <v>0</v>
      </c>
      <c r="AR446">
        <v>0</v>
      </c>
      <c r="AS446" t="s">
        <v>3</v>
      </c>
      <c r="AT446">
        <v>1.95</v>
      </c>
      <c r="AU446" t="s">
        <v>33</v>
      </c>
      <c r="AV446">
        <v>0</v>
      </c>
      <c r="AW446">
        <v>2</v>
      </c>
      <c r="AX446">
        <v>42251202</v>
      </c>
      <c r="AY446">
        <v>1</v>
      </c>
      <c r="AZ446">
        <v>0</v>
      </c>
      <c r="BA446">
        <v>399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Y446*Source!I233</f>
        <v>0.46800000000000003</v>
      </c>
      <c r="CY446">
        <f>AB446</f>
        <v>122.1</v>
      </c>
      <c r="CZ446">
        <f>AF446</f>
        <v>30</v>
      </c>
      <c r="DA446">
        <f>AJ446</f>
        <v>4.07</v>
      </c>
      <c r="DB446">
        <f>ROUND((ROUND(AT446*CZ446,2)*1.25),6)</f>
        <v>73.125</v>
      </c>
      <c r="DC446">
        <f>ROUND((ROUND(AT446*AG446,2)*1.25),6)</f>
        <v>0</v>
      </c>
    </row>
    <row r="447" spans="1:107" x14ac:dyDescent="0.2">
      <c r="A447">
        <f>ROW(Source!A233)</f>
        <v>233</v>
      </c>
      <c r="B447">
        <v>42244845</v>
      </c>
      <c r="C447">
        <v>42251190</v>
      </c>
      <c r="D447">
        <v>39029121</v>
      </c>
      <c r="E447">
        <v>1</v>
      </c>
      <c r="F447">
        <v>1</v>
      </c>
      <c r="G447">
        <v>1</v>
      </c>
      <c r="H447">
        <v>2</v>
      </c>
      <c r="I447" t="s">
        <v>453</v>
      </c>
      <c r="J447" t="s">
        <v>454</v>
      </c>
      <c r="K447" t="s">
        <v>455</v>
      </c>
      <c r="L447">
        <v>1368</v>
      </c>
      <c r="N447">
        <v>1011</v>
      </c>
      <c r="O447" t="s">
        <v>425</v>
      </c>
      <c r="P447" t="s">
        <v>425</v>
      </c>
      <c r="Q447">
        <v>1</v>
      </c>
      <c r="W447">
        <v>0</v>
      </c>
      <c r="X447">
        <v>1230759911</v>
      </c>
      <c r="Y447">
        <v>0.25</v>
      </c>
      <c r="AA447">
        <v>0</v>
      </c>
      <c r="AB447">
        <v>887.39</v>
      </c>
      <c r="AC447">
        <v>348.58</v>
      </c>
      <c r="AD447">
        <v>0</v>
      </c>
      <c r="AE447">
        <v>0</v>
      </c>
      <c r="AF447">
        <v>87.17</v>
      </c>
      <c r="AG447">
        <v>11.6</v>
      </c>
      <c r="AH447">
        <v>0</v>
      </c>
      <c r="AI447">
        <v>1</v>
      </c>
      <c r="AJ447">
        <v>10.18</v>
      </c>
      <c r="AK447">
        <v>30.05</v>
      </c>
      <c r="AL447">
        <v>1</v>
      </c>
      <c r="AN447">
        <v>0</v>
      </c>
      <c r="AO447">
        <v>1</v>
      </c>
      <c r="AP447">
        <v>1</v>
      </c>
      <c r="AQ447">
        <v>0</v>
      </c>
      <c r="AR447">
        <v>0</v>
      </c>
      <c r="AS447" t="s">
        <v>3</v>
      </c>
      <c r="AT447">
        <v>0.2</v>
      </c>
      <c r="AU447" t="s">
        <v>33</v>
      </c>
      <c r="AV447">
        <v>0</v>
      </c>
      <c r="AW447">
        <v>2</v>
      </c>
      <c r="AX447">
        <v>42251203</v>
      </c>
      <c r="AY447">
        <v>1</v>
      </c>
      <c r="AZ447">
        <v>0</v>
      </c>
      <c r="BA447">
        <v>400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Y447*Source!I233</f>
        <v>4.8000000000000001E-2</v>
      </c>
      <c r="CY447">
        <f>AB447</f>
        <v>887.39</v>
      </c>
      <c r="CZ447">
        <f>AF447</f>
        <v>87.17</v>
      </c>
      <c r="DA447">
        <f>AJ447</f>
        <v>10.18</v>
      </c>
      <c r="DB447">
        <f>ROUND((ROUND(AT447*CZ447,2)*1.25),6)</f>
        <v>21.787500000000001</v>
      </c>
      <c r="DC447">
        <f>ROUND((ROUND(AT447*AG447,2)*1.25),6)</f>
        <v>2.9</v>
      </c>
    </row>
    <row r="448" spans="1:107" x14ac:dyDescent="0.2">
      <c r="A448">
        <f>ROW(Source!A233)</f>
        <v>233</v>
      </c>
      <c r="B448">
        <v>42244845</v>
      </c>
      <c r="C448">
        <v>42251190</v>
      </c>
      <c r="D448">
        <v>38957298</v>
      </c>
      <c r="E448">
        <v>1</v>
      </c>
      <c r="F448">
        <v>1</v>
      </c>
      <c r="G448">
        <v>1</v>
      </c>
      <c r="H448">
        <v>3</v>
      </c>
      <c r="I448" t="s">
        <v>456</v>
      </c>
      <c r="J448" t="s">
        <v>457</v>
      </c>
      <c r="K448" t="s">
        <v>458</v>
      </c>
      <c r="L448">
        <v>1348</v>
      </c>
      <c r="N448">
        <v>1009</v>
      </c>
      <c r="O448" t="s">
        <v>49</v>
      </c>
      <c r="P448" t="s">
        <v>49</v>
      </c>
      <c r="Q448">
        <v>1000</v>
      </c>
      <c r="W448">
        <v>0</v>
      </c>
      <c r="X448">
        <v>503556632</v>
      </c>
      <c r="Y448">
        <v>1.6E-2</v>
      </c>
      <c r="AA448">
        <v>21355.22</v>
      </c>
      <c r="AB448">
        <v>0</v>
      </c>
      <c r="AC448">
        <v>0</v>
      </c>
      <c r="AD448">
        <v>0</v>
      </c>
      <c r="AE448">
        <v>1383.11</v>
      </c>
      <c r="AF448">
        <v>0</v>
      </c>
      <c r="AG448">
        <v>0</v>
      </c>
      <c r="AH448">
        <v>0</v>
      </c>
      <c r="AI448">
        <v>15.44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3</v>
      </c>
      <c r="AT448">
        <v>1.6E-2</v>
      </c>
      <c r="AU448" t="s">
        <v>3</v>
      </c>
      <c r="AV448">
        <v>0</v>
      </c>
      <c r="AW448">
        <v>2</v>
      </c>
      <c r="AX448">
        <v>42251204</v>
      </c>
      <c r="AY448">
        <v>1</v>
      </c>
      <c r="AZ448">
        <v>0</v>
      </c>
      <c r="BA448">
        <v>401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Y448*Source!I233</f>
        <v>3.0720000000000001E-3</v>
      </c>
      <c r="CY448">
        <f t="shared" ref="CY448:CY454" si="39">AA448</f>
        <v>21355.22</v>
      </c>
      <c r="CZ448">
        <f t="shared" ref="CZ448:CZ454" si="40">AE448</f>
        <v>1383.11</v>
      </c>
      <c r="DA448">
        <f t="shared" ref="DA448:DA454" si="41">AI448</f>
        <v>15.44</v>
      </c>
      <c r="DB448">
        <f t="shared" ref="DB448:DB454" si="42">ROUND(ROUND(AT448*CZ448,2),6)</f>
        <v>22.13</v>
      </c>
      <c r="DC448">
        <f t="shared" ref="DC448:DC454" si="43">ROUND(ROUND(AT448*AG448,2),6)</f>
        <v>0</v>
      </c>
    </row>
    <row r="449" spans="1:107" x14ac:dyDescent="0.2">
      <c r="A449">
        <f>ROW(Source!A233)</f>
        <v>233</v>
      </c>
      <c r="B449">
        <v>42244845</v>
      </c>
      <c r="C449">
        <v>42251190</v>
      </c>
      <c r="D449">
        <v>38956243</v>
      </c>
      <c r="E449">
        <v>1</v>
      </c>
      <c r="F449">
        <v>1</v>
      </c>
      <c r="G449">
        <v>1</v>
      </c>
      <c r="H449">
        <v>3</v>
      </c>
      <c r="I449" t="s">
        <v>63</v>
      </c>
      <c r="J449" t="s">
        <v>65</v>
      </c>
      <c r="K449" t="s">
        <v>64</v>
      </c>
      <c r="L449">
        <v>1348</v>
      </c>
      <c r="N449">
        <v>1009</v>
      </c>
      <c r="O449" t="s">
        <v>49</v>
      </c>
      <c r="P449" t="s">
        <v>49</v>
      </c>
      <c r="Q449">
        <v>1000</v>
      </c>
      <c r="W449">
        <v>0</v>
      </c>
      <c r="X449">
        <v>1313199458</v>
      </c>
      <c r="Y449">
        <v>2.4E-2</v>
      </c>
      <c r="AA449">
        <v>33785.29</v>
      </c>
      <c r="AB449">
        <v>0</v>
      </c>
      <c r="AC449">
        <v>0</v>
      </c>
      <c r="AD449">
        <v>0</v>
      </c>
      <c r="AE449">
        <v>2606.89</v>
      </c>
      <c r="AF449">
        <v>0</v>
      </c>
      <c r="AG449">
        <v>0</v>
      </c>
      <c r="AH449">
        <v>0</v>
      </c>
      <c r="AI449">
        <v>12.96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3</v>
      </c>
      <c r="AT449">
        <v>2.4E-2</v>
      </c>
      <c r="AU449" t="s">
        <v>3</v>
      </c>
      <c r="AV449">
        <v>0</v>
      </c>
      <c r="AW449">
        <v>2</v>
      </c>
      <c r="AX449">
        <v>42251205</v>
      </c>
      <c r="AY449">
        <v>1</v>
      </c>
      <c r="AZ449">
        <v>0</v>
      </c>
      <c r="BA449">
        <v>402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Y449*Source!I233</f>
        <v>4.6080000000000001E-3</v>
      </c>
      <c r="CY449">
        <f t="shared" si="39"/>
        <v>33785.29</v>
      </c>
      <c r="CZ449">
        <f t="shared" si="40"/>
        <v>2606.89</v>
      </c>
      <c r="DA449">
        <f t="shared" si="41"/>
        <v>12.96</v>
      </c>
      <c r="DB449">
        <f t="shared" si="42"/>
        <v>62.57</v>
      </c>
      <c r="DC449">
        <f t="shared" si="43"/>
        <v>0</v>
      </c>
    </row>
    <row r="450" spans="1:107" x14ac:dyDescent="0.2">
      <c r="A450">
        <f>ROW(Source!A233)</f>
        <v>233</v>
      </c>
      <c r="B450">
        <v>42244845</v>
      </c>
      <c r="C450">
        <v>42251190</v>
      </c>
      <c r="D450">
        <v>38956243</v>
      </c>
      <c r="E450">
        <v>1</v>
      </c>
      <c r="F450">
        <v>1</v>
      </c>
      <c r="G450">
        <v>1</v>
      </c>
      <c r="H450">
        <v>3</v>
      </c>
      <c r="I450" t="s">
        <v>63</v>
      </c>
      <c r="J450" t="s">
        <v>65</v>
      </c>
      <c r="K450" t="s">
        <v>64</v>
      </c>
      <c r="L450">
        <v>1348</v>
      </c>
      <c r="N450">
        <v>1009</v>
      </c>
      <c r="O450" t="s">
        <v>49</v>
      </c>
      <c r="P450" t="s">
        <v>49</v>
      </c>
      <c r="Q450">
        <v>1000</v>
      </c>
      <c r="W450">
        <v>0</v>
      </c>
      <c r="X450">
        <v>1313199458</v>
      </c>
      <c r="Y450">
        <v>-2.4E-2</v>
      </c>
      <c r="AA450">
        <v>33785.29</v>
      </c>
      <c r="AB450">
        <v>0</v>
      </c>
      <c r="AC450">
        <v>0</v>
      </c>
      <c r="AD450">
        <v>0</v>
      </c>
      <c r="AE450">
        <v>2606.89</v>
      </c>
      <c r="AF450">
        <v>0</v>
      </c>
      <c r="AG450">
        <v>0</v>
      </c>
      <c r="AH450">
        <v>0</v>
      </c>
      <c r="AI450">
        <v>12.96</v>
      </c>
      <c r="AJ450">
        <v>1</v>
      </c>
      <c r="AK450">
        <v>1</v>
      </c>
      <c r="AL450">
        <v>1</v>
      </c>
      <c r="AN450">
        <v>0</v>
      </c>
      <c r="AO450">
        <v>0</v>
      </c>
      <c r="AP450">
        <v>0</v>
      </c>
      <c r="AQ450">
        <v>0</v>
      </c>
      <c r="AR450">
        <v>0</v>
      </c>
      <c r="AS450" t="s">
        <v>3</v>
      </c>
      <c r="AT450">
        <v>-2.4E-2</v>
      </c>
      <c r="AU450" t="s">
        <v>3</v>
      </c>
      <c r="AV450">
        <v>0</v>
      </c>
      <c r="AW450">
        <v>1</v>
      </c>
      <c r="AX450">
        <v>-1</v>
      </c>
      <c r="AY450">
        <v>0</v>
      </c>
      <c r="AZ450">
        <v>0</v>
      </c>
      <c r="BA450" t="s">
        <v>3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Y450*Source!I233</f>
        <v>-4.6080000000000001E-3</v>
      </c>
      <c r="CY450">
        <f t="shared" si="39"/>
        <v>33785.29</v>
      </c>
      <c r="CZ450">
        <f t="shared" si="40"/>
        <v>2606.89</v>
      </c>
      <c r="DA450">
        <f t="shared" si="41"/>
        <v>12.96</v>
      </c>
      <c r="DB450">
        <f t="shared" si="42"/>
        <v>-62.57</v>
      </c>
      <c r="DC450">
        <f t="shared" si="43"/>
        <v>0</v>
      </c>
    </row>
    <row r="451" spans="1:107" x14ac:dyDescent="0.2">
      <c r="A451">
        <f>ROW(Source!A233)</f>
        <v>233</v>
      </c>
      <c r="B451">
        <v>42244845</v>
      </c>
      <c r="C451">
        <v>42251190</v>
      </c>
      <c r="D451">
        <v>38957326</v>
      </c>
      <c r="E451">
        <v>1</v>
      </c>
      <c r="F451">
        <v>1</v>
      </c>
      <c r="G451">
        <v>1</v>
      </c>
      <c r="H451">
        <v>3</v>
      </c>
      <c r="I451" t="s">
        <v>67</v>
      </c>
      <c r="J451" t="s">
        <v>69</v>
      </c>
      <c r="K451" t="s">
        <v>68</v>
      </c>
      <c r="L451">
        <v>1348</v>
      </c>
      <c r="N451">
        <v>1009</v>
      </c>
      <c r="O451" t="s">
        <v>49</v>
      </c>
      <c r="P451" t="s">
        <v>49</v>
      </c>
      <c r="Q451">
        <v>1000</v>
      </c>
      <c r="W451">
        <v>0</v>
      </c>
      <c r="X451">
        <v>-1622221180</v>
      </c>
      <c r="Y451">
        <v>0.24</v>
      </c>
      <c r="AA451">
        <v>21085.8</v>
      </c>
      <c r="AB451">
        <v>0</v>
      </c>
      <c r="AC451">
        <v>0</v>
      </c>
      <c r="AD451">
        <v>0</v>
      </c>
      <c r="AE451">
        <v>3390</v>
      </c>
      <c r="AF451">
        <v>0</v>
      </c>
      <c r="AG451">
        <v>0</v>
      </c>
      <c r="AH451">
        <v>0</v>
      </c>
      <c r="AI451">
        <v>6.22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3</v>
      </c>
      <c r="AT451">
        <v>0.24</v>
      </c>
      <c r="AU451" t="s">
        <v>3</v>
      </c>
      <c r="AV451">
        <v>0</v>
      </c>
      <c r="AW451">
        <v>2</v>
      </c>
      <c r="AX451">
        <v>42251206</v>
      </c>
      <c r="AY451">
        <v>1</v>
      </c>
      <c r="AZ451">
        <v>0</v>
      </c>
      <c r="BA451">
        <v>403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Y451*Source!I233</f>
        <v>4.6079999999999996E-2</v>
      </c>
      <c r="CY451">
        <f t="shared" si="39"/>
        <v>21085.8</v>
      </c>
      <c r="CZ451">
        <f t="shared" si="40"/>
        <v>3390</v>
      </c>
      <c r="DA451">
        <f t="shared" si="41"/>
        <v>6.22</v>
      </c>
      <c r="DB451">
        <f t="shared" si="42"/>
        <v>813.6</v>
      </c>
      <c r="DC451">
        <f t="shared" si="43"/>
        <v>0</v>
      </c>
    </row>
    <row r="452" spans="1:107" x14ac:dyDescent="0.2">
      <c r="A452">
        <f>ROW(Source!A233)</f>
        <v>233</v>
      </c>
      <c r="B452">
        <v>42244845</v>
      </c>
      <c r="C452">
        <v>42251190</v>
      </c>
      <c r="D452">
        <v>38957326</v>
      </c>
      <c r="E452">
        <v>1</v>
      </c>
      <c r="F452">
        <v>1</v>
      </c>
      <c r="G452">
        <v>1</v>
      </c>
      <c r="H452">
        <v>3</v>
      </c>
      <c r="I452" t="s">
        <v>67</v>
      </c>
      <c r="J452" t="s">
        <v>69</v>
      </c>
      <c r="K452" t="s">
        <v>68</v>
      </c>
      <c r="L452">
        <v>1348</v>
      </c>
      <c r="N452">
        <v>1009</v>
      </c>
      <c r="O452" t="s">
        <v>49</v>
      </c>
      <c r="P452" t="s">
        <v>49</v>
      </c>
      <c r="Q452">
        <v>1000</v>
      </c>
      <c r="W452">
        <v>0</v>
      </c>
      <c r="X452">
        <v>-1622221180</v>
      </c>
      <c r="Y452">
        <v>-0.24</v>
      </c>
      <c r="AA452">
        <v>21085.8</v>
      </c>
      <c r="AB452">
        <v>0</v>
      </c>
      <c r="AC452">
        <v>0</v>
      </c>
      <c r="AD452">
        <v>0</v>
      </c>
      <c r="AE452">
        <v>3390</v>
      </c>
      <c r="AF452">
        <v>0</v>
      </c>
      <c r="AG452">
        <v>0</v>
      </c>
      <c r="AH452">
        <v>0</v>
      </c>
      <c r="AI452">
        <v>6.22</v>
      </c>
      <c r="AJ452">
        <v>1</v>
      </c>
      <c r="AK452">
        <v>1</v>
      </c>
      <c r="AL452">
        <v>1</v>
      </c>
      <c r="AN452">
        <v>0</v>
      </c>
      <c r="AO452">
        <v>0</v>
      </c>
      <c r="AP452">
        <v>0</v>
      </c>
      <c r="AQ452">
        <v>0</v>
      </c>
      <c r="AR452">
        <v>0</v>
      </c>
      <c r="AS452" t="s">
        <v>3</v>
      </c>
      <c r="AT452">
        <v>-0.24</v>
      </c>
      <c r="AU452" t="s">
        <v>3</v>
      </c>
      <c r="AV452">
        <v>0</v>
      </c>
      <c r="AW452">
        <v>1</v>
      </c>
      <c r="AX452">
        <v>-1</v>
      </c>
      <c r="AY452">
        <v>0</v>
      </c>
      <c r="AZ452">
        <v>0</v>
      </c>
      <c r="BA452" t="s">
        <v>3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Y452*Source!I233</f>
        <v>-4.6079999999999996E-2</v>
      </c>
      <c r="CY452">
        <f t="shared" si="39"/>
        <v>21085.8</v>
      </c>
      <c r="CZ452">
        <f t="shared" si="40"/>
        <v>3390</v>
      </c>
      <c r="DA452">
        <f t="shared" si="41"/>
        <v>6.22</v>
      </c>
      <c r="DB452">
        <f t="shared" si="42"/>
        <v>-813.6</v>
      </c>
      <c r="DC452">
        <f t="shared" si="43"/>
        <v>0</v>
      </c>
    </row>
    <row r="453" spans="1:107" x14ac:dyDescent="0.2">
      <c r="A453">
        <f>ROW(Source!A233)</f>
        <v>233</v>
      </c>
      <c r="B453">
        <v>42244845</v>
      </c>
      <c r="C453">
        <v>42251190</v>
      </c>
      <c r="D453">
        <v>38956650</v>
      </c>
      <c r="E453">
        <v>1</v>
      </c>
      <c r="F453">
        <v>1</v>
      </c>
      <c r="G453">
        <v>1</v>
      </c>
      <c r="H453">
        <v>3</v>
      </c>
      <c r="I453" t="s">
        <v>459</v>
      </c>
      <c r="J453" t="s">
        <v>460</v>
      </c>
      <c r="K453" t="s">
        <v>461</v>
      </c>
      <c r="L453">
        <v>1346</v>
      </c>
      <c r="N453">
        <v>1009</v>
      </c>
      <c r="O453" t="s">
        <v>73</v>
      </c>
      <c r="P453" t="s">
        <v>73</v>
      </c>
      <c r="Q453">
        <v>1</v>
      </c>
      <c r="W453">
        <v>0</v>
      </c>
      <c r="X453">
        <v>644139035</v>
      </c>
      <c r="Y453">
        <v>0.1</v>
      </c>
      <c r="AA453">
        <v>46.59</v>
      </c>
      <c r="AB453">
        <v>0</v>
      </c>
      <c r="AC453">
        <v>0</v>
      </c>
      <c r="AD453">
        <v>0</v>
      </c>
      <c r="AE453">
        <v>1.81</v>
      </c>
      <c r="AF453">
        <v>0</v>
      </c>
      <c r="AG453">
        <v>0</v>
      </c>
      <c r="AH453">
        <v>0</v>
      </c>
      <c r="AI453">
        <v>25.74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3</v>
      </c>
      <c r="AT453">
        <v>0.1</v>
      </c>
      <c r="AU453" t="s">
        <v>3</v>
      </c>
      <c r="AV453">
        <v>0</v>
      </c>
      <c r="AW453">
        <v>2</v>
      </c>
      <c r="AX453">
        <v>42251207</v>
      </c>
      <c r="AY453">
        <v>1</v>
      </c>
      <c r="AZ453">
        <v>0</v>
      </c>
      <c r="BA453">
        <v>404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Y453*Source!I233</f>
        <v>1.9200000000000002E-2</v>
      </c>
      <c r="CY453">
        <f t="shared" si="39"/>
        <v>46.59</v>
      </c>
      <c r="CZ453">
        <f t="shared" si="40"/>
        <v>1.81</v>
      </c>
      <c r="DA453">
        <f t="shared" si="41"/>
        <v>25.74</v>
      </c>
      <c r="DB453">
        <f t="shared" si="42"/>
        <v>0.18</v>
      </c>
      <c r="DC453">
        <f t="shared" si="43"/>
        <v>0</v>
      </c>
    </row>
    <row r="454" spans="1:107" x14ac:dyDescent="0.2">
      <c r="A454">
        <f>ROW(Source!A233)</f>
        <v>233</v>
      </c>
      <c r="B454">
        <v>42244845</v>
      </c>
      <c r="C454">
        <v>42251190</v>
      </c>
      <c r="D454">
        <v>38957349</v>
      </c>
      <c r="E454">
        <v>1</v>
      </c>
      <c r="F454">
        <v>1</v>
      </c>
      <c r="G454">
        <v>1</v>
      </c>
      <c r="H454">
        <v>3</v>
      </c>
      <c r="I454" t="s">
        <v>71</v>
      </c>
      <c r="J454" t="s">
        <v>74</v>
      </c>
      <c r="K454" t="s">
        <v>72</v>
      </c>
      <c r="L454">
        <v>1346</v>
      </c>
      <c r="N454">
        <v>1009</v>
      </c>
      <c r="O454" t="s">
        <v>73</v>
      </c>
      <c r="P454" t="s">
        <v>73</v>
      </c>
      <c r="Q454">
        <v>1</v>
      </c>
      <c r="W454">
        <v>0</v>
      </c>
      <c r="X454">
        <v>1622857882</v>
      </c>
      <c r="Y454">
        <v>480</v>
      </c>
      <c r="AA454">
        <v>150.01</v>
      </c>
      <c r="AB454">
        <v>0</v>
      </c>
      <c r="AC454">
        <v>0</v>
      </c>
      <c r="AD454">
        <v>0</v>
      </c>
      <c r="AE454">
        <v>14.41</v>
      </c>
      <c r="AF454">
        <v>0</v>
      </c>
      <c r="AG454">
        <v>0</v>
      </c>
      <c r="AH454">
        <v>0</v>
      </c>
      <c r="AI454">
        <v>10.41</v>
      </c>
      <c r="AJ454">
        <v>1</v>
      </c>
      <c r="AK454">
        <v>1</v>
      </c>
      <c r="AL454">
        <v>1</v>
      </c>
      <c r="AN454">
        <v>0</v>
      </c>
      <c r="AO454">
        <v>0</v>
      </c>
      <c r="AP454">
        <v>0</v>
      </c>
      <c r="AQ454">
        <v>0</v>
      </c>
      <c r="AR454">
        <v>0</v>
      </c>
      <c r="AS454" t="s">
        <v>3</v>
      </c>
      <c r="AT454">
        <v>480</v>
      </c>
      <c r="AU454" t="s">
        <v>3</v>
      </c>
      <c r="AV454">
        <v>0</v>
      </c>
      <c r="AW454">
        <v>1</v>
      </c>
      <c r="AX454">
        <v>-1</v>
      </c>
      <c r="AY454">
        <v>0</v>
      </c>
      <c r="AZ454">
        <v>0</v>
      </c>
      <c r="BA454" t="s">
        <v>3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Y454*Source!I233</f>
        <v>92.16</v>
      </c>
      <c r="CY454">
        <f t="shared" si="39"/>
        <v>150.01</v>
      </c>
      <c r="CZ454">
        <f t="shared" si="40"/>
        <v>14.41</v>
      </c>
      <c r="DA454">
        <f t="shared" si="41"/>
        <v>10.41</v>
      </c>
      <c r="DB454">
        <f t="shared" si="42"/>
        <v>6916.8</v>
      </c>
      <c r="DC454">
        <f t="shared" si="43"/>
        <v>0</v>
      </c>
    </row>
    <row r="455" spans="1:107" x14ac:dyDescent="0.2">
      <c r="A455">
        <f>ROW(Source!A240)</f>
        <v>240</v>
      </c>
      <c r="B455">
        <v>42244862</v>
      </c>
      <c r="C455">
        <v>42251211</v>
      </c>
      <c r="D455">
        <v>35541888</v>
      </c>
      <c r="E455">
        <v>1</v>
      </c>
      <c r="F455">
        <v>1</v>
      </c>
      <c r="G455">
        <v>1</v>
      </c>
      <c r="H455">
        <v>1</v>
      </c>
      <c r="I455" t="s">
        <v>505</v>
      </c>
      <c r="J455" t="s">
        <v>3</v>
      </c>
      <c r="K455" t="s">
        <v>506</v>
      </c>
      <c r="L455">
        <v>1369</v>
      </c>
      <c r="N455">
        <v>1013</v>
      </c>
      <c r="O455" t="s">
        <v>417</v>
      </c>
      <c r="P455" t="s">
        <v>417</v>
      </c>
      <c r="Q455">
        <v>1</v>
      </c>
      <c r="W455">
        <v>0</v>
      </c>
      <c r="X455">
        <v>-886480961</v>
      </c>
      <c r="Y455">
        <v>18.077999999999999</v>
      </c>
      <c r="AA455">
        <v>0</v>
      </c>
      <c r="AB455">
        <v>0</v>
      </c>
      <c r="AC455">
        <v>0</v>
      </c>
      <c r="AD455">
        <v>210.24</v>
      </c>
      <c r="AE455">
        <v>0</v>
      </c>
      <c r="AF455">
        <v>0</v>
      </c>
      <c r="AG455">
        <v>0</v>
      </c>
      <c r="AH455">
        <v>210.24</v>
      </c>
      <c r="AI455">
        <v>1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1</v>
      </c>
      <c r="AQ455">
        <v>0</v>
      </c>
      <c r="AR455">
        <v>0</v>
      </c>
      <c r="AS455" t="s">
        <v>3</v>
      </c>
      <c r="AT455">
        <v>15.72</v>
      </c>
      <c r="AU455" t="s">
        <v>34</v>
      </c>
      <c r="AV455">
        <v>1</v>
      </c>
      <c r="AW455">
        <v>2</v>
      </c>
      <c r="AX455">
        <v>42251220</v>
      </c>
      <c r="AY455">
        <v>1</v>
      </c>
      <c r="AZ455">
        <v>0</v>
      </c>
      <c r="BA455">
        <v>405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>Y455*Source!I240</f>
        <v>0.34167419999999998</v>
      </c>
      <c r="CY455">
        <f>AD455</f>
        <v>210.24</v>
      </c>
      <c r="CZ455">
        <f>AH455</f>
        <v>210.24</v>
      </c>
      <c r="DA455">
        <f>AL455</f>
        <v>1</v>
      </c>
      <c r="DB455">
        <f>ROUND((ROUND(AT455*CZ455,2)*1.15),6)</f>
        <v>3800.7154999999998</v>
      </c>
      <c r="DC455">
        <f>ROUND((ROUND(AT455*AG455,2)*1.15),6)</f>
        <v>0</v>
      </c>
    </row>
    <row r="456" spans="1:107" x14ac:dyDescent="0.2">
      <c r="A456">
        <f>ROW(Source!A240)</f>
        <v>240</v>
      </c>
      <c r="B456">
        <v>42244862</v>
      </c>
      <c r="C456">
        <v>42251211</v>
      </c>
      <c r="D456">
        <v>121548</v>
      </c>
      <c r="E456">
        <v>1</v>
      </c>
      <c r="F456">
        <v>1</v>
      </c>
      <c r="G456">
        <v>1</v>
      </c>
      <c r="H456">
        <v>1</v>
      </c>
      <c r="I456" t="s">
        <v>23</v>
      </c>
      <c r="J456" t="s">
        <v>3</v>
      </c>
      <c r="K456" t="s">
        <v>420</v>
      </c>
      <c r="L456">
        <v>608254</v>
      </c>
      <c r="N456">
        <v>1013</v>
      </c>
      <c r="O456" t="s">
        <v>421</v>
      </c>
      <c r="P456" t="s">
        <v>421</v>
      </c>
      <c r="Q456">
        <v>1</v>
      </c>
      <c r="W456">
        <v>0</v>
      </c>
      <c r="X456">
        <v>-185737400</v>
      </c>
      <c r="Y456">
        <v>17.350000000000001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1</v>
      </c>
      <c r="AJ456">
        <v>1</v>
      </c>
      <c r="AK456">
        <v>1</v>
      </c>
      <c r="AL456">
        <v>1</v>
      </c>
      <c r="AN456">
        <v>0</v>
      </c>
      <c r="AO456">
        <v>1</v>
      </c>
      <c r="AP456">
        <v>1</v>
      </c>
      <c r="AQ456">
        <v>0</v>
      </c>
      <c r="AR456">
        <v>0</v>
      </c>
      <c r="AS456" t="s">
        <v>3</v>
      </c>
      <c r="AT456">
        <v>13.88</v>
      </c>
      <c r="AU456" t="s">
        <v>33</v>
      </c>
      <c r="AV456">
        <v>2</v>
      </c>
      <c r="AW456">
        <v>2</v>
      </c>
      <c r="AX456">
        <v>42251221</v>
      </c>
      <c r="AY456">
        <v>1</v>
      </c>
      <c r="AZ456">
        <v>0</v>
      </c>
      <c r="BA456">
        <v>406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>Y456*Source!I240</f>
        <v>0.32791500000000001</v>
      </c>
      <c r="CY456">
        <f>AD456</f>
        <v>0</v>
      </c>
      <c r="CZ456">
        <f>AH456</f>
        <v>0</v>
      </c>
      <c r="DA456">
        <f>AL456</f>
        <v>1</v>
      </c>
      <c r="DB456">
        <f>ROUND((ROUND(AT456*CZ456,2)*1.25),6)</f>
        <v>0</v>
      </c>
      <c r="DC456">
        <f>ROUND((ROUND(AT456*AG456,2)*1.25),6)</f>
        <v>0</v>
      </c>
    </row>
    <row r="457" spans="1:107" x14ac:dyDescent="0.2">
      <c r="A457">
        <f>ROW(Source!A240)</f>
        <v>240</v>
      </c>
      <c r="B457">
        <v>42244862</v>
      </c>
      <c r="C457">
        <v>42251211</v>
      </c>
      <c r="D457">
        <v>39026531</v>
      </c>
      <c r="E457">
        <v>1</v>
      </c>
      <c r="F457">
        <v>1</v>
      </c>
      <c r="G457">
        <v>1</v>
      </c>
      <c r="H457">
        <v>2</v>
      </c>
      <c r="I457" t="s">
        <v>436</v>
      </c>
      <c r="J457" t="s">
        <v>437</v>
      </c>
      <c r="K457" t="s">
        <v>438</v>
      </c>
      <c r="L457">
        <v>1368</v>
      </c>
      <c r="N457">
        <v>1011</v>
      </c>
      <c r="O457" t="s">
        <v>425</v>
      </c>
      <c r="P457" t="s">
        <v>425</v>
      </c>
      <c r="Q457">
        <v>1</v>
      </c>
      <c r="W457">
        <v>0</v>
      </c>
      <c r="X457">
        <v>1549832887</v>
      </c>
      <c r="Y457">
        <v>5.3624999999999998</v>
      </c>
      <c r="AA457">
        <v>0</v>
      </c>
      <c r="AB457">
        <v>779.14</v>
      </c>
      <c r="AC457">
        <v>274.54000000000002</v>
      </c>
      <c r="AD457">
        <v>0</v>
      </c>
      <c r="AE457">
        <v>0</v>
      </c>
      <c r="AF457">
        <v>99.89</v>
      </c>
      <c r="AG457">
        <v>10.06</v>
      </c>
      <c r="AH457">
        <v>0</v>
      </c>
      <c r="AI457">
        <v>1</v>
      </c>
      <c r="AJ457">
        <v>7.8</v>
      </c>
      <c r="AK457">
        <v>27.29</v>
      </c>
      <c r="AL457">
        <v>1</v>
      </c>
      <c r="AN457">
        <v>0</v>
      </c>
      <c r="AO457">
        <v>1</v>
      </c>
      <c r="AP457">
        <v>1</v>
      </c>
      <c r="AQ457">
        <v>0</v>
      </c>
      <c r="AR457">
        <v>0</v>
      </c>
      <c r="AS457" t="s">
        <v>3</v>
      </c>
      <c r="AT457">
        <v>4.29</v>
      </c>
      <c r="AU457" t="s">
        <v>33</v>
      </c>
      <c r="AV457">
        <v>0</v>
      </c>
      <c r="AW457">
        <v>2</v>
      </c>
      <c r="AX457">
        <v>42251222</v>
      </c>
      <c r="AY457">
        <v>1</v>
      </c>
      <c r="AZ457">
        <v>0</v>
      </c>
      <c r="BA457">
        <v>407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>Y457*Source!I240</f>
        <v>0.10135125</v>
      </c>
      <c r="CY457">
        <f>AB457</f>
        <v>779.14</v>
      </c>
      <c r="CZ457">
        <f>AF457</f>
        <v>99.89</v>
      </c>
      <c r="DA457">
        <f>AJ457</f>
        <v>7.8</v>
      </c>
      <c r="DB457">
        <f>ROUND((ROUND(AT457*CZ457,2)*1.25),6)</f>
        <v>535.66250000000002</v>
      </c>
      <c r="DC457">
        <f>ROUND((ROUND(AT457*AG457,2)*1.25),6)</f>
        <v>53.95</v>
      </c>
    </row>
    <row r="458" spans="1:107" x14ac:dyDescent="0.2">
      <c r="A458">
        <f>ROW(Source!A240)</f>
        <v>240</v>
      </c>
      <c r="B458">
        <v>42244862</v>
      </c>
      <c r="C458">
        <v>42251211</v>
      </c>
      <c r="D458">
        <v>39027250</v>
      </c>
      <c r="E458">
        <v>1</v>
      </c>
      <c r="F458">
        <v>1</v>
      </c>
      <c r="G458">
        <v>1</v>
      </c>
      <c r="H458">
        <v>2</v>
      </c>
      <c r="I458" t="s">
        <v>507</v>
      </c>
      <c r="J458" t="s">
        <v>508</v>
      </c>
      <c r="K458" t="s">
        <v>509</v>
      </c>
      <c r="L458">
        <v>1368</v>
      </c>
      <c r="N458">
        <v>1011</v>
      </c>
      <c r="O458" t="s">
        <v>425</v>
      </c>
      <c r="P458" t="s">
        <v>425</v>
      </c>
      <c r="Q458">
        <v>1</v>
      </c>
      <c r="W458">
        <v>0</v>
      </c>
      <c r="X458">
        <v>-1754144589</v>
      </c>
      <c r="Y458">
        <v>2.2124999999999999</v>
      </c>
      <c r="AA458">
        <v>0</v>
      </c>
      <c r="AB458">
        <v>1073.79</v>
      </c>
      <c r="AC458">
        <v>368.42</v>
      </c>
      <c r="AD458">
        <v>0</v>
      </c>
      <c r="AE458">
        <v>0</v>
      </c>
      <c r="AF458">
        <v>123</v>
      </c>
      <c r="AG458">
        <v>13.5</v>
      </c>
      <c r="AH458">
        <v>0</v>
      </c>
      <c r="AI458">
        <v>1</v>
      </c>
      <c r="AJ458">
        <v>8.73</v>
      </c>
      <c r="AK458">
        <v>27.29</v>
      </c>
      <c r="AL458">
        <v>1</v>
      </c>
      <c r="AN458">
        <v>0</v>
      </c>
      <c r="AO458">
        <v>1</v>
      </c>
      <c r="AP458">
        <v>1</v>
      </c>
      <c r="AQ458">
        <v>0</v>
      </c>
      <c r="AR458">
        <v>0</v>
      </c>
      <c r="AS458" t="s">
        <v>3</v>
      </c>
      <c r="AT458">
        <v>1.77</v>
      </c>
      <c r="AU458" t="s">
        <v>33</v>
      </c>
      <c r="AV458">
        <v>0</v>
      </c>
      <c r="AW458">
        <v>2</v>
      </c>
      <c r="AX458">
        <v>42251223</v>
      </c>
      <c r="AY458">
        <v>1</v>
      </c>
      <c r="AZ458">
        <v>0</v>
      </c>
      <c r="BA458">
        <v>408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>Y458*Source!I240</f>
        <v>4.1816249999999999E-2</v>
      </c>
      <c r="CY458">
        <f>AB458</f>
        <v>1073.79</v>
      </c>
      <c r="CZ458">
        <f>AF458</f>
        <v>123</v>
      </c>
      <c r="DA458">
        <f>AJ458</f>
        <v>8.73</v>
      </c>
      <c r="DB458">
        <f>ROUND((ROUND(AT458*CZ458,2)*1.25),6)</f>
        <v>272.13749999999999</v>
      </c>
      <c r="DC458">
        <f>ROUND((ROUND(AT458*AG458,2)*1.25),6)</f>
        <v>29.875</v>
      </c>
    </row>
    <row r="459" spans="1:107" x14ac:dyDescent="0.2">
      <c r="A459">
        <f>ROW(Source!A240)</f>
        <v>240</v>
      </c>
      <c r="B459">
        <v>42244862</v>
      </c>
      <c r="C459">
        <v>42251211</v>
      </c>
      <c r="D459">
        <v>39027301</v>
      </c>
      <c r="E459">
        <v>1</v>
      </c>
      <c r="F459">
        <v>1</v>
      </c>
      <c r="G459">
        <v>1</v>
      </c>
      <c r="H459">
        <v>2</v>
      </c>
      <c r="I459" t="s">
        <v>510</v>
      </c>
      <c r="J459" t="s">
        <v>511</v>
      </c>
      <c r="K459" t="s">
        <v>512</v>
      </c>
      <c r="L459">
        <v>1368</v>
      </c>
      <c r="N459">
        <v>1011</v>
      </c>
      <c r="O459" t="s">
        <v>425</v>
      </c>
      <c r="P459" t="s">
        <v>425</v>
      </c>
      <c r="Q459">
        <v>1</v>
      </c>
      <c r="W459">
        <v>0</v>
      </c>
      <c r="X459">
        <v>1606831026</v>
      </c>
      <c r="Y459">
        <v>8.85</v>
      </c>
      <c r="AA459">
        <v>0</v>
      </c>
      <c r="AB459">
        <v>1188.68</v>
      </c>
      <c r="AC459">
        <v>392.98</v>
      </c>
      <c r="AD459">
        <v>0</v>
      </c>
      <c r="AE459">
        <v>0</v>
      </c>
      <c r="AF459">
        <v>206.01</v>
      </c>
      <c r="AG459">
        <v>14.4</v>
      </c>
      <c r="AH459">
        <v>0</v>
      </c>
      <c r="AI459">
        <v>1</v>
      </c>
      <c r="AJ459">
        <v>5.77</v>
      </c>
      <c r="AK459">
        <v>27.29</v>
      </c>
      <c r="AL459">
        <v>1</v>
      </c>
      <c r="AN459">
        <v>0</v>
      </c>
      <c r="AO459">
        <v>1</v>
      </c>
      <c r="AP459">
        <v>1</v>
      </c>
      <c r="AQ459">
        <v>0</v>
      </c>
      <c r="AR459">
        <v>0</v>
      </c>
      <c r="AS459" t="s">
        <v>3</v>
      </c>
      <c r="AT459">
        <v>7.08</v>
      </c>
      <c r="AU459" t="s">
        <v>33</v>
      </c>
      <c r="AV459">
        <v>0</v>
      </c>
      <c r="AW459">
        <v>2</v>
      </c>
      <c r="AX459">
        <v>42251224</v>
      </c>
      <c r="AY459">
        <v>1</v>
      </c>
      <c r="AZ459">
        <v>0</v>
      </c>
      <c r="BA459">
        <v>409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>Y459*Source!I240</f>
        <v>0.167265</v>
      </c>
      <c r="CY459">
        <f>AB459</f>
        <v>1188.68</v>
      </c>
      <c r="CZ459">
        <f>AF459</f>
        <v>206.01</v>
      </c>
      <c r="DA459">
        <f>AJ459</f>
        <v>5.77</v>
      </c>
      <c r="DB459">
        <f>ROUND((ROUND(AT459*CZ459,2)*1.25),6)</f>
        <v>1823.1875</v>
      </c>
      <c r="DC459">
        <f>ROUND((ROUND(AT459*AG459,2)*1.25),6)</f>
        <v>127.4375</v>
      </c>
    </row>
    <row r="460" spans="1:107" x14ac:dyDescent="0.2">
      <c r="A460">
        <f>ROW(Source!A240)</f>
        <v>240</v>
      </c>
      <c r="B460">
        <v>42244862</v>
      </c>
      <c r="C460">
        <v>42251211</v>
      </c>
      <c r="D460">
        <v>39027363</v>
      </c>
      <c r="E460">
        <v>1</v>
      </c>
      <c r="F460">
        <v>1</v>
      </c>
      <c r="G460">
        <v>1</v>
      </c>
      <c r="H460">
        <v>2</v>
      </c>
      <c r="I460" t="s">
        <v>486</v>
      </c>
      <c r="J460" t="s">
        <v>487</v>
      </c>
      <c r="K460" t="s">
        <v>488</v>
      </c>
      <c r="L460">
        <v>1368</v>
      </c>
      <c r="N460">
        <v>1011</v>
      </c>
      <c r="O460" t="s">
        <v>425</v>
      </c>
      <c r="P460" t="s">
        <v>425</v>
      </c>
      <c r="Q460">
        <v>1</v>
      </c>
      <c r="W460">
        <v>0</v>
      </c>
      <c r="X460">
        <v>-962845729</v>
      </c>
      <c r="Y460">
        <v>0.92500000000000004</v>
      </c>
      <c r="AA460">
        <v>0</v>
      </c>
      <c r="AB460">
        <v>797.5</v>
      </c>
      <c r="AC460">
        <v>316.56</v>
      </c>
      <c r="AD460">
        <v>0</v>
      </c>
      <c r="AE460">
        <v>0</v>
      </c>
      <c r="AF460">
        <v>110</v>
      </c>
      <c r="AG460">
        <v>11.6</v>
      </c>
      <c r="AH460">
        <v>0</v>
      </c>
      <c r="AI460">
        <v>1</v>
      </c>
      <c r="AJ460">
        <v>7.25</v>
      </c>
      <c r="AK460">
        <v>27.29</v>
      </c>
      <c r="AL460">
        <v>1</v>
      </c>
      <c r="AN460">
        <v>0</v>
      </c>
      <c r="AO460">
        <v>1</v>
      </c>
      <c r="AP460">
        <v>1</v>
      </c>
      <c r="AQ460">
        <v>0</v>
      </c>
      <c r="AR460">
        <v>0</v>
      </c>
      <c r="AS460" t="s">
        <v>3</v>
      </c>
      <c r="AT460">
        <v>0.74</v>
      </c>
      <c r="AU460" t="s">
        <v>33</v>
      </c>
      <c r="AV460">
        <v>0</v>
      </c>
      <c r="AW460">
        <v>2</v>
      </c>
      <c r="AX460">
        <v>42251225</v>
      </c>
      <c r="AY460">
        <v>1</v>
      </c>
      <c r="AZ460">
        <v>0</v>
      </c>
      <c r="BA460">
        <v>410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>Y460*Source!I240</f>
        <v>1.7482500000000002E-2</v>
      </c>
      <c r="CY460">
        <f>AB460</f>
        <v>797.5</v>
      </c>
      <c r="CZ460">
        <f>AF460</f>
        <v>110</v>
      </c>
      <c r="DA460">
        <f>AJ460</f>
        <v>7.25</v>
      </c>
      <c r="DB460">
        <f>ROUND((ROUND(AT460*CZ460,2)*1.25),6)</f>
        <v>101.75</v>
      </c>
      <c r="DC460">
        <f>ROUND((ROUND(AT460*AG460,2)*1.25),6)</f>
        <v>10.725</v>
      </c>
    </row>
    <row r="461" spans="1:107" x14ac:dyDescent="0.2">
      <c r="A461">
        <f>ROW(Source!A240)</f>
        <v>240</v>
      </c>
      <c r="B461">
        <v>42244862</v>
      </c>
      <c r="C461">
        <v>42251211</v>
      </c>
      <c r="D461">
        <v>39001143</v>
      </c>
      <c r="E461">
        <v>1</v>
      </c>
      <c r="F461">
        <v>1</v>
      </c>
      <c r="G461">
        <v>1</v>
      </c>
      <c r="H461">
        <v>3</v>
      </c>
      <c r="I461" t="s">
        <v>207</v>
      </c>
      <c r="J461" t="s">
        <v>210</v>
      </c>
      <c r="K461" t="s">
        <v>208</v>
      </c>
      <c r="L461">
        <v>1339</v>
      </c>
      <c r="N461">
        <v>1007</v>
      </c>
      <c r="O461" t="s">
        <v>209</v>
      </c>
      <c r="P461" t="s">
        <v>209</v>
      </c>
      <c r="Q461">
        <v>1</v>
      </c>
      <c r="W461">
        <v>0</v>
      </c>
      <c r="X461">
        <v>-1147251145</v>
      </c>
      <c r="Y461">
        <v>103.703704</v>
      </c>
      <c r="AA461">
        <v>588.52</v>
      </c>
      <c r="AB461">
        <v>0</v>
      </c>
      <c r="AC461">
        <v>0</v>
      </c>
      <c r="AD461">
        <v>0</v>
      </c>
      <c r="AE461">
        <v>55.26</v>
      </c>
      <c r="AF461">
        <v>0</v>
      </c>
      <c r="AG461">
        <v>0</v>
      </c>
      <c r="AH461">
        <v>0</v>
      </c>
      <c r="AI461">
        <v>10.65</v>
      </c>
      <c r="AJ461">
        <v>1</v>
      </c>
      <c r="AK461">
        <v>1</v>
      </c>
      <c r="AL461">
        <v>1</v>
      </c>
      <c r="AN461">
        <v>1</v>
      </c>
      <c r="AO461">
        <v>0</v>
      </c>
      <c r="AP461">
        <v>0</v>
      </c>
      <c r="AQ461">
        <v>0</v>
      </c>
      <c r="AR461">
        <v>0</v>
      </c>
      <c r="AS461" t="s">
        <v>3</v>
      </c>
      <c r="AT461">
        <v>103.703704</v>
      </c>
      <c r="AU461" t="s">
        <v>3</v>
      </c>
      <c r="AV461">
        <v>0</v>
      </c>
      <c r="AW461">
        <v>1</v>
      </c>
      <c r="AX461">
        <v>-1</v>
      </c>
      <c r="AY461">
        <v>0</v>
      </c>
      <c r="AZ461">
        <v>0</v>
      </c>
      <c r="BA461" t="s">
        <v>3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>Y461*Source!I240</f>
        <v>1.9600000056</v>
      </c>
      <c r="CY461">
        <f>AA461</f>
        <v>588.52</v>
      </c>
      <c r="CZ461">
        <f>AE461</f>
        <v>55.26</v>
      </c>
      <c r="DA461">
        <f>AI461</f>
        <v>10.65</v>
      </c>
      <c r="DB461">
        <f>ROUND(ROUND(AT461*CZ461,2),6)</f>
        <v>5730.67</v>
      </c>
      <c r="DC461">
        <f>ROUND(ROUND(AT461*AG461,2),6)</f>
        <v>0</v>
      </c>
    </row>
    <row r="462" spans="1:107" x14ac:dyDescent="0.2">
      <c r="A462">
        <f>ROW(Source!A240)</f>
        <v>240</v>
      </c>
      <c r="B462">
        <v>42244862</v>
      </c>
      <c r="C462">
        <v>42251211</v>
      </c>
      <c r="D462">
        <v>39001585</v>
      </c>
      <c r="E462">
        <v>1</v>
      </c>
      <c r="F462">
        <v>1</v>
      </c>
      <c r="G462">
        <v>1</v>
      </c>
      <c r="H462">
        <v>3</v>
      </c>
      <c r="I462" t="s">
        <v>445</v>
      </c>
      <c r="J462" t="s">
        <v>446</v>
      </c>
      <c r="K462" t="s">
        <v>447</v>
      </c>
      <c r="L462">
        <v>1339</v>
      </c>
      <c r="N462">
        <v>1007</v>
      </c>
      <c r="O462" t="s">
        <v>209</v>
      </c>
      <c r="P462" t="s">
        <v>209</v>
      </c>
      <c r="Q462">
        <v>1</v>
      </c>
      <c r="W462">
        <v>0</v>
      </c>
      <c r="X462">
        <v>619799737</v>
      </c>
      <c r="Y462">
        <v>5</v>
      </c>
      <c r="AA462">
        <v>19.420000000000002</v>
      </c>
      <c r="AB462">
        <v>0</v>
      </c>
      <c r="AC462">
        <v>0</v>
      </c>
      <c r="AD462">
        <v>0</v>
      </c>
      <c r="AE462">
        <v>2.44</v>
      </c>
      <c r="AF462">
        <v>0</v>
      </c>
      <c r="AG462">
        <v>0</v>
      </c>
      <c r="AH462">
        <v>0</v>
      </c>
      <c r="AI462">
        <v>7.96</v>
      </c>
      <c r="AJ462">
        <v>1</v>
      </c>
      <c r="AK462">
        <v>1</v>
      </c>
      <c r="AL462">
        <v>1</v>
      </c>
      <c r="AN462">
        <v>0</v>
      </c>
      <c r="AO462">
        <v>1</v>
      </c>
      <c r="AP462">
        <v>0</v>
      </c>
      <c r="AQ462">
        <v>0</v>
      </c>
      <c r="AR462">
        <v>0</v>
      </c>
      <c r="AS462" t="s">
        <v>3</v>
      </c>
      <c r="AT462">
        <v>5</v>
      </c>
      <c r="AU462" t="s">
        <v>3</v>
      </c>
      <c r="AV462">
        <v>0</v>
      </c>
      <c r="AW462">
        <v>2</v>
      </c>
      <c r="AX462">
        <v>42251227</v>
      </c>
      <c r="AY462">
        <v>1</v>
      </c>
      <c r="AZ462">
        <v>0</v>
      </c>
      <c r="BA462">
        <v>412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>Y462*Source!I240</f>
        <v>9.4500000000000001E-2</v>
      </c>
      <c r="CY462">
        <f>AA462</f>
        <v>19.420000000000002</v>
      </c>
      <c r="CZ462">
        <f>AE462</f>
        <v>2.44</v>
      </c>
      <c r="DA462">
        <f>AI462</f>
        <v>7.96</v>
      </c>
      <c r="DB462">
        <f>ROUND(ROUND(AT462*CZ462,2),6)</f>
        <v>12.2</v>
      </c>
      <c r="DC462">
        <f>ROUND(ROUND(AT462*AG462,2),6)</f>
        <v>0</v>
      </c>
    </row>
    <row r="463" spans="1:107" x14ac:dyDescent="0.2">
      <c r="A463">
        <f>ROW(Source!A241)</f>
        <v>241</v>
      </c>
      <c r="B463">
        <v>42244845</v>
      </c>
      <c r="C463">
        <v>42251211</v>
      </c>
      <c r="D463">
        <v>35541888</v>
      </c>
      <c r="E463">
        <v>1</v>
      </c>
      <c r="F463">
        <v>1</v>
      </c>
      <c r="G463">
        <v>1</v>
      </c>
      <c r="H463">
        <v>1</v>
      </c>
      <c r="I463" t="s">
        <v>505</v>
      </c>
      <c r="J463" t="s">
        <v>3</v>
      </c>
      <c r="K463" t="s">
        <v>506</v>
      </c>
      <c r="L463">
        <v>1369</v>
      </c>
      <c r="N463">
        <v>1013</v>
      </c>
      <c r="O463" t="s">
        <v>417</v>
      </c>
      <c r="P463" t="s">
        <v>417</v>
      </c>
      <c r="Q463">
        <v>1</v>
      </c>
      <c r="W463">
        <v>0</v>
      </c>
      <c r="X463">
        <v>-886480961</v>
      </c>
      <c r="Y463">
        <v>18.077999999999999</v>
      </c>
      <c r="AA463">
        <v>0</v>
      </c>
      <c r="AB463">
        <v>0</v>
      </c>
      <c r="AC463">
        <v>0</v>
      </c>
      <c r="AD463">
        <v>241</v>
      </c>
      <c r="AE463">
        <v>0</v>
      </c>
      <c r="AF463">
        <v>0</v>
      </c>
      <c r="AG463">
        <v>0</v>
      </c>
      <c r="AH463">
        <v>241</v>
      </c>
      <c r="AI463">
        <v>1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1</v>
      </c>
      <c r="AQ463">
        <v>0</v>
      </c>
      <c r="AR463">
        <v>0</v>
      </c>
      <c r="AS463" t="s">
        <v>3</v>
      </c>
      <c r="AT463">
        <v>15.72</v>
      </c>
      <c r="AU463" t="s">
        <v>34</v>
      </c>
      <c r="AV463">
        <v>1</v>
      </c>
      <c r="AW463">
        <v>2</v>
      </c>
      <c r="AX463">
        <v>42251220</v>
      </c>
      <c r="AY463">
        <v>1</v>
      </c>
      <c r="AZ463">
        <v>0</v>
      </c>
      <c r="BA463">
        <v>413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>Y463*Source!I241</f>
        <v>0.34167419999999998</v>
      </c>
      <c r="CY463">
        <f>AD463</f>
        <v>241</v>
      </c>
      <c r="CZ463">
        <f>AH463</f>
        <v>241</v>
      </c>
      <c r="DA463">
        <f>AL463</f>
        <v>1</v>
      </c>
      <c r="DB463">
        <f>ROUND((ROUND(AT463*CZ463,2)*1.15),6)</f>
        <v>4356.7979999999998</v>
      </c>
      <c r="DC463">
        <f>ROUND((ROUND(AT463*AG463,2)*1.15),6)</f>
        <v>0</v>
      </c>
    </row>
    <row r="464" spans="1:107" x14ac:dyDescent="0.2">
      <c r="A464">
        <f>ROW(Source!A241)</f>
        <v>241</v>
      </c>
      <c r="B464">
        <v>42244845</v>
      </c>
      <c r="C464">
        <v>42251211</v>
      </c>
      <c r="D464">
        <v>121548</v>
      </c>
      <c r="E464">
        <v>1</v>
      </c>
      <c r="F464">
        <v>1</v>
      </c>
      <c r="G464">
        <v>1</v>
      </c>
      <c r="H464">
        <v>1</v>
      </c>
      <c r="I464" t="s">
        <v>23</v>
      </c>
      <c r="J464" t="s">
        <v>3</v>
      </c>
      <c r="K464" t="s">
        <v>420</v>
      </c>
      <c r="L464">
        <v>608254</v>
      </c>
      <c r="N464">
        <v>1013</v>
      </c>
      <c r="O464" t="s">
        <v>421</v>
      </c>
      <c r="P464" t="s">
        <v>421</v>
      </c>
      <c r="Q464">
        <v>1</v>
      </c>
      <c r="W464">
        <v>0</v>
      </c>
      <c r="X464">
        <v>-185737400</v>
      </c>
      <c r="Y464">
        <v>17.350000000000001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1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1</v>
      </c>
      <c r="AQ464">
        <v>0</v>
      </c>
      <c r="AR464">
        <v>0</v>
      </c>
      <c r="AS464" t="s">
        <v>3</v>
      </c>
      <c r="AT464">
        <v>13.88</v>
      </c>
      <c r="AU464" t="s">
        <v>33</v>
      </c>
      <c r="AV464">
        <v>2</v>
      </c>
      <c r="AW464">
        <v>2</v>
      </c>
      <c r="AX464">
        <v>42251221</v>
      </c>
      <c r="AY464">
        <v>1</v>
      </c>
      <c r="AZ464">
        <v>0</v>
      </c>
      <c r="BA464">
        <v>414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>Y464*Source!I241</f>
        <v>0.32791500000000001</v>
      </c>
      <c r="CY464">
        <f>AD464</f>
        <v>0</v>
      </c>
      <c r="CZ464">
        <f>AH464</f>
        <v>0</v>
      </c>
      <c r="DA464">
        <f>AL464</f>
        <v>1</v>
      </c>
      <c r="DB464">
        <f>ROUND((ROUND(AT464*CZ464,2)*1.25),6)</f>
        <v>0</v>
      </c>
      <c r="DC464">
        <f>ROUND((ROUND(AT464*AG464,2)*1.25),6)</f>
        <v>0</v>
      </c>
    </row>
    <row r="465" spans="1:107" x14ac:dyDescent="0.2">
      <c r="A465">
        <f>ROW(Source!A241)</f>
        <v>241</v>
      </c>
      <c r="B465">
        <v>42244845</v>
      </c>
      <c r="C465">
        <v>42251211</v>
      </c>
      <c r="D465">
        <v>39026531</v>
      </c>
      <c r="E465">
        <v>1</v>
      </c>
      <c r="F465">
        <v>1</v>
      </c>
      <c r="G465">
        <v>1</v>
      </c>
      <c r="H465">
        <v>2</v>
      </c>
      <c r="I465" t="s">
        <v>436</v>
      </c>
      <c r="J465" t="s">
        <v>437</v>
      </c>
      <c r="K465" t="s">
        <v>438</v>
      </c>
      <c r="L465">
        <v>1368</v>
      </c>
      <c r="N465">
        <v>1011</v>
      </c>
      <c r="O465" t="s">
        <v>425</v>
      </c>
      <c r="P465" t="s">
        <v>425</v>
      </c>
      <c r="Q465">
        <v>1</v>
      </c>
      <c r="W465">
        <v>0</v>
      </c>
      <c r="X465">
        <v>1549832887</v>
      </c>
      <c r="Y465">
        <v>5.3624999999999998</v>
      </c>
      <c r="AA465">
        <v>0</v>
      </c>
      <c r="AB465">
        <v>843.07</v>
      </c>
      <c r="AC465">
        <v>302.3</v>
      </c>
      <c r="AD465">
        <v>0</v>
      </c>
      <c r="AE465">
        <v>0</v>
      </c>
      <c r="AF465">
        <v>99.89</v>
      </c>
      <c r="AG465">
        <v>10.06</v>
      </c>
      <c r="AH465">
        <v>0</v>
      </c>
      <c r="AI465">
        <v>1</v>
      </c>
      <c r="AJ465">
        <v>8.44</v>
      </c>
      <c r="AK465">
        <v>30.05</v>
      </c>
      <c r="AL465">
        <v>1</v>
      </c>
      <c r="AN465">
        <v>0</v>
      </c>
      <c r="AO465">
        <v>1</v>
      </c>
      <c r="AP465">
        <v>1</v>
      </c>
      <c r="AQ465">
        <v>0</v>
      </c>
      <c r="AR465">
        <v>0</v>
      </c>
      <c r="AS465" t="s">
        <v>3</v>
      </c>
      <c r="AT465">
        <v>4.29</v>
      </c>
      <c r="AU465" t="s">
        <v>33</v>
      </c>
      <c r="AV465">
        <v>0</v>
      </c>
      <c r="AW465">
        <v>2</v>
      </c>
      <c r="AX465">
        <v>42251222</v>
      </c>
      <c r="AY465">
        <v>1</v>
      </c>
      <c r="AZ465">
        <v>0</v>
      </c>
      <c r="BA465">
        <v>415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>Y465*Source!I241</f>
        <v>0.10135125</v>
      </c>
      <c r="CY465">
        <f>AB465</f>
        <v>843.07</v>
      </c>
      <c r="CZ465">
        <f>AF465</f>
        <v>99.89</v>
      </c>
      <c r="DA465">
        <f>AJ465</f>
        <v>8.44</v>
      </c>
      <c r="DB465">
        <f>ROUND((ROUND(AT465*CZ465,2)*1.25),6)</f>
        <v>535.66250000000002</v>
      </c>
      <c r="DC465">
        <f>ROUND((ROUND(AT465*AG465,2)*1.25),6)</f>
        <v>53.95</v>
      </c>
    </row>
    <row r="466" spans="1:107" x14ac:dyDescent="0.2">
      <c r="A466">
        <f>ROW(Source!A241)</f>
        <v>241</v>
      </c>
      <c r="B466">
        <v>42244845</v>
      </c>
      <c r="C466">
        <v>42251211</v>
      </c>
      <c r="D466">
        <v>39027250</v>
      </c>
      <c r="E466">
        <v>1</v>
      </c>
      <c r="F466">
        <v>1</v>
      </c>
      <c r="G466">
        <v>1</v>
      </c>
      <c r="H466">
        <v>2</v>
      </c>
      <c r="I466" t="s">
        <v>507</v>
      </c>
      <c r="J466" t="s">
        <v>508</v>
      </c>
      <c r="K466" t="s">
        <v>509</v>
      </c>
      <c r="L466">
        <v>1368</v>
      </c>
      <c r="N466">
        <v>1011</v>
      </c>
      <c r="O466" t="s">
        <v>425</v>
      </c>
      <c r="P466" t="s">
        <v>425</v>
      </c>
      <c r="Q466">
        <v>1</v>
      </c>
      <c r="W466">
        <v>0</v>
      </c>
      <c r="X466">
        <v>-1754144589</v>
      </c>
      <c r="Y466">
        <v>2.2124999999999999</v>
      </c>
      <c r="AA466">
        <v>0</v>
      </c>
      <c r="AB466">
        <v>1140.21</v>
      </c>
      <c r="AC466">
        <v>405.68</v>
      </c>
      <c r="AD466">
        <v>0</v>
      </c>
      <c r="AE466">
        <v>0</v>
      </c>
      <c r="AF466">
        <v>123</v>
      </c>
      <c r="AG466">
        <v>13.5</v>
      </c>
      <c r="AH466">
        <v>0</v>
      </c>
      <c r="AI466">
        <v>1</v>
      </c>
      <c r="AJ466">
        <v>9.27</v>
      </c>
      <c r="AK466">
        <v>30.05</v>
      </c>
      <c r="AL466">
        <v>1</v>
      </c>
      <c r="AN466">
        <v>0</v>
      </c>
      <c r="AO466">
        <v>1</v>
      </c>
      <c r="AP466">
        <v>1</v>
      </c>
      <c r="AQ466">
        <v>0</v>
      </c>
      <c r="AR466">
        <v>0</v>
      </c>
      <c r="AS466" t="s">
        <v>3</v>
      </c>
      <c r="AT466">
        <v>1.77</v>
      </c>
      <c r="AU466" t="s">
        <v>33</v>
      </c>
      <c r="AV466">
        <v>0</v>
      </c>
      <c r="AW466">
        <v>2</v>
      </c>
      <c r="AX466">
        <v>42251223</v>
      </c>
      <c r="AY466">
        <v>1</v>
      </c>
      <c r="AZ466">
        <v>0</v>
      </c>
      <c r="BA466">
        <v>416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>Y466*Source!I241</f>
        <v>4.1816249999999999E-2</v>
      </c>
      <c r="CY466">
        <f>AB466</f>
        <v>1140.21</v>
      </c>
      <c r="CZ466">
        <f>AF466</f>
        <v>123</v>
      </c>
      <c r="DA466">
        <f>AJ466</f>
        <v>9.27</v>
      </c>
      <c r="DB466">
        <f>ROUND((ROUND(AT466*CZ466,2)*1.25),6)</f>
        <v>272.13749999999999</v>
      </c>
      <c r="DC466">
        <f>ROUND((ROUND(AT466*AG466,2)*1.25),6)</f>
        <v>29.875</v>
      </c>
    </row>
    <row r="467" spans="1:107" x14ac:dyDescent="0.2">
      <c r="A467">
        <f>ROW(Source!A241)</f>
        <v>241</v>
      </c>
      <c r="B467">
        <v>42244845</v>
      </c>
      <c r="C467">
        <v>42251211</v>
      </c>
      <c r="D467">
        <v>39027301</v>
      </c>
      <c r="E467">
        <v>1</v>
      </c>
      <c r="F467">
        <v>1</v>
      </c>
      <c r="G467">
        <v>1</v>
      </c>
      <c r="H467">
        <v>2</v>
      </c>
      <c r="I467" t="s">
        <v>510</v>
      </c>
      <c r="J467" t="s">
        <v>511</v>
      </c>
      <c r="K467" t="s">
        <v>512</v>
      </c>
      <c r="L467">
        <v>1368</v>
      </c>
      <c r="N467">
        <v>1011</v>
      </c>
      <c r="O467" t="s">
        <v>425</v>
      </c>
      <c r="P467" t="s">
        <v>425</v>
      </c>
      <c r="Q467">
        <v>1</v>
      </c>
      <c r="W467">
        <v>0</v>
      </c>
      <c r="X467">
        <v>1606831026</v>
      </c>
      <c r="Y467">
        <v>8.85</v>
      </c>
      <c r="AA467">
        <v>0</v>
      </c>
      <c r="AB467">
        <v>1254.5999999999999</v>
      </c>
      <c r="AC467">
        <v>432.72</v>
      </c>
      <c r="AD467">
        <v>0</v>
      </c>
      <c r="AE467">
        <v>0</v>
      </c>
      <c r="AF467">
        <v>206.01</v>
      </c>
      <c r="AG467">
        <v>14.4</v>
      </c>
      <c r="AH467">
        <v>0</v>
      </c>
      <c r="AI467">
        <v>1</v>
      </c>
      <c r="AJ467">
        <v>6.09</v>
      </c>
      <c r="AK467">
        <v>30.05</v>
      </c>
      <c r="AL467">
        <v>1</v>
      </c>
      <c r="AN467">
        <v>0</v>
      </c>
      <c r="AO467">
        <v>1</v>
      </c>
      <c r="AP467">
        <v>1</v>
      </c>
      <c r="AQ467">
        <v>0</v>
      </c>
      <c r="AR467">
        <v>0</v>
      </c>
      <c r="AS467" t="s">
        <v>3</v>
      </c>
      <c r="AT467">
        <v>7.08</v>
      </c>
      <c r="AU467" t="s">
        <v>33</v>
      </c>
      <c r="AV467">
        <v>0</v>
      </c>
      <c r="AW467">
        <v>2</v>
      </c>
      <c r="AX467">
        <v>42251224</v>
      </c>
      <c r="AY467">
        <v>1</v>
      </c>
      <c r="AZ467">
        <v>0</v>
      </c>
      <c r="BA467">
        <v>417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>Y467*Source!I241</f>
        <v>0.167265</v>
      </c>
      <c r="CY467">
        <f>AB467</f>
        <v>1254.5999999999999</v>
      </c>
      <c r="CZ467">
        <f>AF467</f>
        <v>206.01</v>
      </c>
      <c r="DA467">
        <f>AJ467</f>
        <v>6.09</v>
      </c>
      <c r="DB467">
        <f>ROUND((ROUND(AT467*CZ467,2)*1.25),6)</f>
        <v>1823.1875</v>
      </c>
      <c r="DC467">
        <f>ROUND((ROUND(AT467*AG467,2)*1.25),6)</f>
        <v>127.4375</v>
      </c>
    </row>
    <row r="468" spans="1:107" x14ac:dyDescent="0.2">
      <c r="A468">
        <f>ROW(Source!A241)</f>
        <v>241</v>
      </c>
      <c r="B468">
        <v>42244845</v>
      </c>
      <c r="C468">
        <v>42251211</v>
      </c>
      <c r="D468">
        <v>39027363</v>
      </c>
      <c r="E468">
        <v>1</v>
      </c>
      <c r="F468">
        <v>1</v>
      </c>
      <c r="G468">
        <v>1</v>
      </c>
      <c r="H468">
        <v>2</v>
      </c>
      <c r="I468" t="s">
        <v>486</v>
      </c>
      <c r="J468" t="s">
        <v>487</v>
      </c>
      <c r="K468" t="s">
        <v>488</v>
      </c>
      <c r="L468">
        <v>1368</v>
      </c>
      <c r="N468">
        <v>1011</v>
      </c>
      <c r="O468" t="s">
        <v>425</v>
      </c>
      <c r="P468" t="s">
        <v>425</v>
      </c>
      <c r="Q468">
        <v>1</v>
      </c>
      <c r="W468">
        <v>0</v>
      </c>
      <c r="X468">
        <v>-962845729</v>
      </c>
      <c r="Y468">
        <v>0.92500000000000004</v>
      </c>
      <c r="AA468">
        <v>0</v>
      </c>
      <c r="AB468">
        <v>869</v>
      </c>
      <c r="AC468">
        <v>348.58</v>
      </c>
      <c r="AD468">
        <v>0</v>
      </c>
      <c r="AE468">
        <v>0</v>
      </c>
      <c r="AF468">
        <v>110</v>
      </c>
      <c r="AG468">
        <v>11.6</v>
      </c>
      <c r="AH468">
        <v>0</v>
      </c>
      <c r="AI468">
        <v>1</v>
      </c>
      <c r="AJ468">
        <v>7.9</v>
      </c>
      <c r="AK468">
        <v>30.05</v>
      </c>
      <c r="AL468">
        <v>1</v>
      </c>
      <c r="AN468">
        <v>0</v>
      </c>
      <c r="AO468">
        <v>1</v>
      </c>
      <c r="AP468">
        <v>1</v>
      </c>
      <c r="AQ468">
        <v>0</v>
      </c>
      <c r="AR468">
        <v>0</v>
      </c>
      <c r="AS468" t="s">
        <v>3</v>
      </c>
      <c r="AT468">
        <v>0.74</v>
      </c>
      <c r="AU468" t="s">
        <v>33</v>
      </c>
      <c r="AV468">
        <v>0</v>
      </c>
      <c r="AW468">
        <v>2</v>
      </c>
      <c r="AX468">
        <v>42251225</v>
      </c>
      <c r="AY468">
        <v>1</v>
      </c>
      <c r="AZ468">
        <v>0</v>
      </c>
      <c r="BA468">
        <v>418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>Y468*Source!I241</f>
        <v>1.7482500000000002E-2</v>
      </c>
      <c r="CY468">
        <f>AB468</f>
        <v>869</v>
      </c>
      <c r="CZ468">
        <f>AF468</f>
        <v>110</v>
      </c>
      <c r="DA468">
        <f>AJ468</f>
        <v>7.9</v>
      </c>
      <c r="DB468">
        <f>ROUND((ROUND(AT468*CZ468,2)*1.25),6)</f>
        <v>101.75</v>
      </c>
      <c r="DC468">
        <f>ROUND((ROUND(AT468*AG468,2)*1.25),6)</f>
        <v>10.725</v>
      </c>
    </row>
    <row r="469" spans="1:107" x14ac:dyDescent="0.2">
      <c r="A469">
        <f>ROW(Source!A241)</f>
        <v>241</v>
      </c>
      <c r="B469">
        <v>42244845</v>
      </c>
      <c r="C469">
        <v>42251211</v>
      </c>
      <c r="D469">
        <v>39001143</v>
      </c>
      <c r="E469">
        <v>1</v>
      </c>
      <c r="F469">
        <v>1</v>
      </c>
      <c r="G469">
        <v>1</v>
      </c>
      <c r="H469">
        <v>3</v>
      </c>
      <c r="I469" t="s">
        <v>207</v>
      </c>
      <c r="J469" t="s">
        <v>210</v>
      </c>
      <c r="K469" t="s">
        <v>208</v>
      </c>
      <c r="L469">
        <v>1339</v>
      </c>
      <c r="N469">
        <v>1007</v>
      </c>
      <c r="O469" t="s">
        <v>209</v>
      </c>
      <c r="P469" t="s">
        <v>209</v>
      </c>
      <c r="Q469">
        <v>1</v>
      </c>
      <c r="W469">
        <v>0</v>
      </c>
      <c r="X469">
        <v>-1147251145</v>
      </c>
      <c r="Y469">
        <v>103.703704</v>
      </c>
      <c r="AA469">
        <v>550.39</v>
      </c>
      <c r="AB469">
        <v>0</v>
      </c>
      <c r="AC469">
        <v>0</v>
      </c>
      <c r="AD469">
        <v>0</v>
      </c>
      <c r="AE469">
        <v>55.26</v>
      </c>
      <c r="AF469">
        <v>0</v>
      </c>
      <c r="AG469">
        <v>0</v>
      </c>
      <c r="AH469">
        <v>0</v>
      </c>
      <c r="AI469">
        <v>9.9600000000000009</v>
      </c>
      <c r="AJ469">
        <v>1</v>
      </c>
      <c r="AK469">
        <v>1</v>
      </c>
      <c r="AL469">
        <v>1</v>
      </c>
      <c r="AN469">
        <v>1</v>
      </c>
      <c r="AO469">
        <v>0</v>
      </c>
      <c r="AP469">
        <v>0</v>
      </c>
      <c r="AQ469">
        <v>0</v>
      </c>
      <c r="AR469">
        <v>0</v>
      </c>
      <c r="AS469" t="s">
        <v>3</v>
      </c>
      <c r="AT469">
        <v>103.703704</v>
      </c>
      <c r="AU469" t="s">
        <v>3</v>
      </c>
      <c r="AV469">
        <v>0</v>
      </c>
      <c r="AW469">
        <v>1</v>
      </c>
      <c r="AX469">
        <v>-1</v>
      </c>
      <c r="AY469">
        <v>0</v>
      </c>
      <c r="AZ469">
        <v>0</v>
      </c>
      <c r="BA469" t="s">
        <v>3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>Y469*Source!I241</f>
        <v>1.9600000056</v>
      </c>
      <c r="CY469">
        <f>AA469</f>
        <v>550.39</v>
      </c>
      <c r="CZ469">
        <f>AE469</f>
        <v>55.26</v>
      </c>
      <c r="DA469">
        <f>AI469</f>
        <v>9.9600000000000009</v>
      </c>
      <c r="DB469">
        <f>ROUND(ROUND(AT469*CZ469,2),6)</f>
        <v>5730.67</v>
      </c>
      <c r="DC469">
        <f>ROUND(ROUND(AT469*AG469,2),6)</f>
        <v>0</v>
      </c>
    </row>
    <row r="470" spans="1:107" x14ac:dyDescent="0.2">
      <c r="A470">
        <f>ROW(Source!A241)</f>
        <v>241</v>
      </c>
      <c r="B470">
        <v>42244845</v>
      </c>
      <c r="C470">
        <v>42251211</v>
      </c>
      <c r="D470">
        <v>39001585</v>
      </c>
      <c r="E470">
        <v>1</v>
      </c>
      <c r="F470">
        <v>1</v>
      </c>
      <c r="G470">
        <v>1</v>
      </c>
      <c r="H470">
        <v>3</v>
      </c>
      <c r="I470" t="s">
        <v>445</v>
      </c>
      <c r="J470" t="s">
        <v>446</v>
      </c>
      <c r="K470" t="s">
        <v>447</v>
      </c>
      <c r="L470">
        <v>1339</v>
      </c>
      <c r="N470">
        <v>1007</v>
      </c>
      <c r="O470" t="s">
        <v>209</v>
      </c>
      <c r="P470" t="s">
        <v>209</v>
      </c>
      <c r="Q470">
        <v>1</v>
      </c>
      <c r="W470">
        <v>0</v>
      </c>
      <c r="X470">
        <v>619799737</v>
      </c>
      <c r="Y470">
        <v>5</v>
      </c>
      <c r="AA470">
        <v>21.28</v>
      </c>
      <c r="AB470">
        <v>0</v>
      </c>
      <c r="AC470">
        <v>0</v>
      </c>
      <c r="AD470">
        <v>0</v>
      </c>
      <c r="AE470">
        <v>2.44</v>
      </c>
      <c r="AF470">
        <v>0</v>
      </c>
      <c r="AG470">
        <v>0</v>
      </c>
      <c r="AH470">
        <v>0</v>
      </c>
      <c r="AI470">
        <v>8.7200000000000006</v>
      </c>
      <c r="AJ470">
        <v>1</v>
      </c>
      <c r="AK470">
        <v>1</v>
      </c>
      <c r="AL470">
        <v>1</v>
      </c>
      <c r="AN470">
        <v>0</v>
      </c>
      <c r="AO470">
        <v>1</v>
      </c>
      <c r="AP470">
        <v>0</v>
      </c>
      <c r="AQ470">
        <v>0</v>
      </c>
      <c r="AR470">
        <v>0</v>
      </c>
      <c r="AS470" t="s">
        <v>3</v>
      </c>
      <c r="AT470">
        <v>5</v>
      </c>
      <c r="AU470" t="s">
        <v>3</v>
      </c>
      <c r="AV470">
        <v>0</v>
      </c>
      <c r="AW470">
        <v>2</v>
      </c>
      <c r="AX470">
        <v>42251227</v>
      </c>
      <c r="AY470">
        <v>1</v>
      </c>
      <c r="AZ470">
        <v>0</v>
      </c>
      <c r="BA470">
        <v>420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>Y470*Source!I241</f>
        <v>9.4500000000000001E-2</v>
      </c>
      <c r="CY470">
        <f>AA470</f>
        <v>21.28</v>
      </c>
      <c r="CZ470">
        <f>AE470</f>
        <v>2.44</v>
      </c>
      <c r="DA470">
        <f>AI470</f>
        <v>8.7200000000000006</v>
      </c>
      <c r="DB470">
        <f>ROUND(ROUND(AT470*CZ470,2),6)</f>
        <v>12.2</v>
      </c>
      <c r="DC470">
        <f>ROUND(ROUND(AT470*AG470,2),6)</f>
        <v>0</v>
      </c>
    </row>
    <row r="471" spans="1:107" x14ac:dyDescent="0.2">
      <c r="A471">
        <f>ROW(Source!A244)</f>
        <v>244</v>
      </c>
      <c r="B471">
        <v>42244862</v>
      </c>
      <c r="C471">
        <v>42251229</v>
      </c>
      <c r="D471">
        <v>35540964</v>
      </c>
      <c r="E471">
        <v>1</v>
      </c>
      <c r="F471">
        <v>1</v>
      </c>
      <c r="G471">
        <v>1</v>
      </c>
      <c r="H471">
        <v>1</v>
      </c>
      <c r="I471" t="s">
        <v>432</v>
      </c>
      <c r="J471" t="s">
        <v>3</v>
      </c>
      <c r="K471" t="s">
        <v>433</v>
      </c>
      <c r="L471">
        <v>1369</v>
      </c>
      <c r="N471">
        <v>1013</v>
      </c>
      <c r="O471" t="s">
        <v>417</v>
      </c>
      <c r="P471" t="s">
        <v>417</v>
      </c>
      <c r="Q471">
        <v>1</v>
      </c>
      <c r="W471">
        <v>0</v>
      </c>
      <c r="X471">
        <v>-931037793</v>
      </c>
      <c r="Y471">
        <v>14.409499999999998</v>
      </c>
      <c r="AA471">
        <v>0</v>
      </c>
      <c r="AB471">
        <v>0</v>
      </c>
      <c r="AC471">
        <v>0</v>
      </c>
      <c r="AD471">
        <v>223.61</v>
      </c>
      <c r="AE471">
        <v>0</v>
      </c>
      <c r="AF471">
        <v>0</v>
      </c>
      <c r="AG471">
        <v>0</v>
      </c>
      <c r="AH471">
        <v>223.61</v>
      </c>
      <c r="AI471">
        <v>1</v>
      </c>
      <c r="AJ471">
        <v>1</v>
      </c>
      <c r="AK471">
        <v>1</v>
      </c>
      <c r="AL471">
        <v>1</v>
      </c>
      <c r="AN471">
        <v>0</v>
      </c>
      <c r="AO471">
        <v>1</v>
      </c>
      <c r="AP471">
        <v>1</v>
      </c>
      <c r="AQ471">
        <v>0</v>
      </c>
      <c r="AR471">
        <v>0</v>
      </c>
      <c r="AS471" t="s">
        <v>3</v>
      </c>
      <c r="AT471">
        <v>12.53</v>
      </c>
      <c r="AU471" t="s">
        <v>34</v>
      </c>
      <c r="AV471">
        <v>1</v>
      </c>
      <c r="AW471">
        <v>2</v>
      </c>
      <c r="AX471">
        <v>42251234</v>
      </c>
      <c r="AY471">
        <v>1</v>
      </c>
      <c r="AZ471">
        <v>0</v>
      </c>
      <c r="BA471">
        <v>421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>Y471*Source!I244</f>
        <v>0.27233954999999999</v>
      </c>
      <c r="CY471">
        <f>AD471</f>
        <v>223.61</v>
      </c>
      <c r="CZ471">
        <f>AH471</f>
        <v>223.61</v>
      </c>
      <c r="DA471">
        <f>AL471</f>
        <v>1</v>
      </c>
      <c r="DB471">
        <f>ROUND((ROUND(AT471*CZ471,2)*1.15),6)</f>
        <v>3222.1044999999999</v>
      </c>
      <c r="DC471">
        <f>ROUND((ROUND(AT471*AG471,2)*1.15),6)</f>
        <v>0</v>
      </c>
    </row>
    <row r="472" spans="1:107" x14ac:dyDescent="0.2">
      <c r="A472">
        <f>ROW(Source!A244)</f>
        <v>244</v>
      </c>
      <c r="B472">
        <v>42244862</v>
      </c>
      <c r="C472">
        <v>42251229</v>
      </c>
      <c r="D472">
        <v>121548</v>
      </c>
      <c r="E472">
        <v>1</v>
      </c>
      <c r="F472">
        <v>1</v>
      </c>
      <c r="G472">
        <v>1</v>
      </c>
      <c r="H472">
        <v>1</v>
      </c>
      <c r="I472" t="s">
        <v>23</v>
      </c>
      <c r="J472" t="s">
        <v>3</v>
      </c>
      <c r="K472" t="s">
        <v>420</v>
      </c>
      <c r="L472">
        <v>608254</v>
      </c>
      <c r="N472">
        <v>1013</v>
      </c>
      <c r="O472" t="s">
        <v>421</v>
      </c>
      <c r="P472" t="s">
        <v>421</v>
      </c>
      <c r="Q472">
        <v>1</v>
      </c>
      <c r="W472">
        <v>0</v>
      </c>
      <c r="X472">
        <v>-185737400</v>
      </c>
      <c r="Y472">
        <v>3.8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1</v>
      </c>
      <c r="AJ472">
        <v>1</v>
      </c>
      <c r="AK472">
        <v>1</v>
      </c>
      <c r="AL472">
        <v>1</v>
      </c>
      <c r="AN472">
        <v>0</v>
      </c>
      <c r="AO472">
        <v>1</v>
      </c>
      <c r="AP472">
        <v>1</v>
      </c>
      <c r="AQ472">
        <v>0</v>
      </c>
      <c r="AR472">
        <v>0</v>
      </c>
      <c r="AS472" t="s">
        <v>3</v>
      </c>
      <c r="AT472">
        <v>3.04</v>
      </c>
      <c r="AU472" t="s">
        <v>33</v>
      </c>
      <c r="AV472">
        <v>2</v>
      </c>
      <c r="AW472">
        <v>2</v>
      </c>
      <c r="AX472">
        <v>42251235</v>
      </c>
      <c r="AY472">
        <v>1</v>
      </c>
      <c r="AZ472">
        <v>0</v>
      </c>
      <c r="BA472">
        <v>422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>Y472*Source!I244</f>
        <v>7.1819999999999995E-2</v>
      </c>
      <c r="CY472">
        <f>AD472</f>
        <v>0</v>
      </c>
      <c r="CZ472">
        <f>AH472</f>
        <v>0</v>
      </c>
      <c r="DA472">
        <f>AL472</f>
        <v>1</v>
      </c>
      <c r="DB472">
        <f>ROUND((ROUND(AT472*CZ472,2)*1.25),6)</f>
        <v>0</v>
      </c>
      <c r="DC472">
        <f>ROUND((ROUND(AT472*AG472,2)*1.25),6)</f>
        <v>0</v>
      </c>
    </row>
    <row r="473" spans="1:107" x14ac:dyDescent="0.2">
      <c r="A473">
        <f>ROW(Source!A244)</f>
        <v>244</v>
      </c>
      <c r="B473">
        <v>42244862</v>
      </c>
      <c r="C473">
        <v>42251229</v>
      </c>
      <c r="D473">
        <v>39026775</v>
      </c>
      <c r="E473">
        <v>1</v>
      </c>
      <c r="F473">
        <v>1</v>
      </c>
      <c r="G473">
        <v>1</v>
      </c>
      <c r="H473">
        <v>2</v>
      </c>
      <c r="I473" t="s">
        <v>494</v>
      </c>
      <c r="J473" t="s">
        <v>495</v>
      </c>
      <c r="K473" t="s">
        <v>496</v>
      </c>
      <c r="L473">
        <v>1368</v>
      </c>
      <c r="N473">
        <v>1011</v>
      </c>
      <c r="O473" t="s">
        <v>425</v>
      </c>
      <c r="P473" t="s">
        <v>425</v>
      </c>
      <c r="Q473">
        <v>1</v>
      </c>
      <c r="W473">
        <v>0</v>
      </c>
      <c r="X473">
        <v>315863809</v>
      </c>
      <c r="Y473">
        <v>3.8</v>
      </c>
      <c r="AA473">
        <v>0</v>
      </c>
      <c r="AB473">
        <v>470.72</v>
      </c>
      <c r="AC473">
        <v>274.54000000000002</v>
      </c>
      <c r="AD473">
        <v>0</v>
      </c>
      <c r="AE473">
        <v>0</v>
      </c>
      <c r="AF473">
        <v>46.56</v>
      </c>
      <c r="AG473">
        <v>10.06</v>
      </c>
      <c r="AH473">
        <v>0</v>
      </c>
      <c r="AI473">
        <v>1</v>
      </c>
      <c r="AJ473">
        <v>10.11</v>
      </c>
      <c r="AK473">
        <v>27.29</v>
      </c>
      <c r="AL473">
        <v>1</v>
      </c>
      <c r="AN473">
        <v>0</v>
      </c>
      <c r="AO473">
        <v>1</v>
      </c>
      <c r="AP473">
        <v>1</v>
      </c>
      <c r="AQ473">
        <v>0</v>
      </c>
      <c r="AR473">
        <v>0</v>
      </c>
      <c r="AS473" t="s">
        <v>3</v>
      </c>
      <c r="AT473">
        <v>3.04</v>
      </c>
      <c r="AU473" t="s">
        <v>33</v>
      </c>
      <c r="AV473">
        <v>0</v>
      </c>
      <c r="AW473">
        <v>2</v>
      </c>
      <c r="AX473">
        <v>42251236</v>
      </c>
      <c r="AY473">
        <v>1</v>
      </c>
      <c r="AZ473">
        <v>0</v>
      </c>
      <c r="BA473">
        <v>423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>Y473*Source!I244</f>
        <v>7.1819999999999995E-2</v>
      </c>
      <c r="CY473">
        <f>AB473</f>
        <v>470.72</v>
      </c>
      <c r="CZ473">
        <f>AF473</f>
        <v>46.56</v>
      </c>
      <c r="DA473">
        <f>AJ473</f>
        <v>10.11</v>
      </c>
      <c r="DB473">
        <f>ROUND((ROUND(AT473*CZ473,2)*1.25),6)</f>
        <v>176.92500000000001</v>
      </c>
      <c r="DC473">
        <f>ROUND((ROUND(AT473*AG473,2)*1.25),6)</f>
        <v>38.225000000000001</v>
      </c>
    </row>
    <row r="474" spans="1:107" x14ac:dyDescent="0.2">
      <c r="A474">
        <f>ROW(Source!A244)</f>
        <v>244</v>
      </c>
      <c r="B474">
        <v>42244862</v>
      </c>
      <c r="C474">
        <v>42251229</v>
      </c>
      <c r="D474">
        <v>39028696</v>
      </c>
      <c r="E474">
        <v>1</v>
      </c>
      <c r="F474">
        <v>1</v>
      </c>
      <c r="G474">
        <v>1</v>
      </c>
      <c r="H474">
        <v>2</v>
      </c>
      <c r="I474" t="s">
        <v>513</v>
      </c>
      <c r="J474" t="s">
        <v>514</v>
      </c>
      <c r="K474" t="s">
        <v>515</v>
      </c>
      <c r="L474">
        <v>1368</v>
      </c>
      <c r="N474">
        <v>1011</v>
      </c>
      <c r="O474" t="s">
        <v>425</v>
      </c>
      <c r="P474" t="s">
        <v>425</v>
      </c>
      <c r="Q474">
        <v>1</v>
      </c>
      <c r="W474">
        <v>0</v>
      </c>
      <c r="X474">
        <v>-839973004</v>
      </c>
      <c r="Y474">
        <v>15.225</v>
      </c>
      <c r="AA474">
        <v>0</v>
      </c>
      <c r="AB474">
        <v>3.86</v>
      </c>
      <c r="AC474">
        <v>0</v>
      </c>
      <c r="AD474">
        <v>0</v>
      </c>
      <c r="AE474">
        <v>0</v>
      </c>
      <c r="AF474">
        <v>0.55000000000000004</v>
      </c>
      <c r="AG474">
        <v>0</v>
      </c>
      <c r="AH474">
        <v>0</v>
      </c>
      <c r="AI474">
        <v>1</v>
      </c>
      <c r="AJ474">
        <v>7.02</v>
      </c>
      <c r="AK474">
        <v>27.29</v>
      </c>
      <c r="AL474">
        <v>1</v>
      </c>
      <c r="AN474">
        <v>0</v>
      </c>
      <c r="AO474">
        <v>1</v>
      </c>
      <c r="AP474">
        <v>1</v>
      </c>
      <c r="AQ474">
        <v>0</v>
      </c>
      <c r="AR474">
        <v>0</v>
      </c>
      <c r="AS474" t="s">
        <v>3</v>
      </c>
      <c r="AT474">
        <v>12.18</v>
      </c>
      <c r="AU474" t="s">
        <v>33</v>
      </c>
      <c r="AV474">
        <v>0</v>
      </c>
      <c r="AW474">
        <v>2</v>
      </c>
      <c r="AX474">
        <v>42251237</v>
      </c>
      <c r="AY474">
        <v>1</v>
      </c>
      <c r="AZ474">
        <v>0</v>
      </c>
      <c r="BA474">
        <v>424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>Y474*Source!I244</f>
        <v>0.28775250000000002</v>
      </c>
      <c r="CY474">
        <f>AB474</f>
        <v>3.86</v>
      </c>
      <c r="CZ474">
        <f>AF474</f>
        <v>0.55000000000000004</v>
      </c>
      <c r="DA474">
        <f>AJ474</f>
        <v>7.02</v>
      </c>
      <c r="DB474">
        <f>ROUND((ROUND(AT474*CZ474,2)*1.25),6)</f>
        <v>8.375</v>
      </c>
      <c r="DC474">
        <f>ROUND((ROUND(AT474*AG474,2)*1.25),6)</f>
        <v>0</v>
      </c>
    </row>
    <row r="475" spans="1:107" x14ac:dyDescent="0.2">
      <c r="A475">
        <f>ROW(Source!A245)</f>
        <v>245</v>
      </c>
      <c r="B475">
        <v>42244845</v>
      </c>
      <c r="C475">
        <v>42251229</v>
      </c>
      <c r="D475">
        <v>35540964</v>
      </c>
      <c r="E475">
        <v>1</v>
      </c>
      <c r="F475">
        <v>1</v>
      </c>
      <c r="G475">
        <v>1</v>
      </c>
      <c r="H475">
        <v>1</v>
      </c>
      <c r="I475" t="s">
        <v>432</v>
      </c>
      <c r="J475" t="s">
        <v>3</v>
      </c>
      <c r="K475" t="s">
        <v>433</v>
      </c>
      <c r="L475">
        <v>1369</v>
      </c>
      <c r="N475">
        <v>1013</v>
      </c>
      <c r="O475" t="s">
        <v>417</v>
      </c>
      <c r="P475" t="s">
        <v>417</v>
      </c>
      <c r="Q475">
        <v>1</v>
      </c>
      <c r="W475">
        <v>0</v>
      </c>
      <c r="X475">
        <v>-931037793</v>
      </c>
      <c r="Y475">
        <v>14.409499999999998</v>
      </c>
      <c r="AA475">
        <v>0</v>
      </c>
      <c r="AB475">
        <v>0</v>
      </c>
      <c r="AC475">
        <v>0</v>
      </c>
      <c r="AD475">
        <v>256.33</v>
      </c>
      <c r="AE475">
        <v>0</v>
      </c>
      <c r="AF475">
        <v>0</v>
      </c>
      <c r="AG475">
        <v>0</v>
      </c>
      <c r="AH475">
        <v>256.33</v>
      </c>
      <c r="AI475">
        <v>1</v>
      </c>
      <c r="AJ475">
        <v>1</v>
      </c>
      <c r="AK475">
        <v>1</v>
      </c>
      <c r="AL475">
        <v>1</v>
      </c>
      <c r="AN475">
        <v>0</v>
      </c>
      <c r="AO475">
        <v>1</v>
      </c>
      <c r="AP475">
        <v>1</v>
      </c>
      <c r="AQ475">
        <v>0</v>
      </c>
      <c r="AR475">
        <v>0</v>
      </c>
      <c r="AS475" t="s">
        <v>3</v>
      </c>
      <c r="AT475">
        <v>12.53</v>
      </c>
      <c r="AU475" t="s">
        <v>34</v>
      </c>
      <c r="AV475">
        <v>1</v>
      </c>
      <c r="AW475">
        <v>2</v>
      </c>
      <c r="AX475">
        <v>42251234</v>
      </c>
      <c r="AY475">
        <v>1</v>
      </c>
      <c r="AZ475">
        <v>0</v>
      </c>
      <c r="BA475">
        <v>425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>Y475*Source!I245</f>
        <v>0.27233954999999999</v>
      </c>
      <c r="CY475">
        <f>AD475</f>
        <v>256.33</v>
      </c>
      <c r="CZ475">
        <f>AH475</f>
        <v>256.33</v>
      </c>
      <c r="DA475">
        <f>AL475</f>
        <v>1</v>
      </c>
      <c r="DB475">
        <f>ROUND((ROUND(AT475*CZ475,2)*1.15),6)</f>
        <v>3693.5814999999998</v>
      </c>
      <c r="DC475">
        <f>ROUND((ROUND(AT475*AG475,2)*1.15),6)</f>
        <v>0</v>
      </c>
    </row>
    <row r="476" spans="1:107" x14ac:dyDescent="0.2">
      <c r="A476">
        <f>ROW(Source!A245)</f>
        <v>245</v>
      </c>
      <c r="B476">
        <v>42244845</v>
      </c>
      <c r="C476">
        <v>42251229</v>
      </c>
      <c r="D476">
        <v>121548</v>
      </c>
      <c r="E476">
        <v>1</v>
      </c>
      <c r="F476">
        <v>1</v>
      </c>
      <c r="G476">
        <v>1</v>
      </c>
      <c r="H476">
        <v>1</v>
      </c>
      <c r="I476" t="s">
        <v>23</v>
      </c>
      <c r="J476" t="s">
        <v>3</v>
      </c>
      <c r="K476" t="s">
        <v>420</v>
      </c>
      <c r="L476">
        <v>608254</v>
      </c>
      <c r="N476">
        <v>1013</v>
      </c>
      <c r="O476" t="s">
        <v>421</v>
      </c>
      <c r="P476" t="s">
        <v>421</v>
      </c>
      <c r="Q476">
        <v>1</v>
      </c>
      <c r="W476">
        <v>0</v>
      </c>
      <c r="X476">
        <v>-185737400</v>
      </c>
      <c r="Y476">
        <v>3.8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1</v>
      </c>
      <c r="AJ476">
        <v>1</v>
      </c>
      <c r="AK476">
        <v>1</v>
      </c>
      <c r="AL476">
        <v>1</v>
      </c>
      <c r="AN476">
        <v>0</v>
      </c>
      <c r="AO476">
        <v>1</v>
      </c>
      <c r="AP476">
        <v>1</v>
      </c>
      <c r="AQ476">
        <v>0</v>
      </c>
      <c r="AR476">
        <v>0</v>
      </c>
      <c r="AS476" t="s">
        <v>3</v>
      </c>
      <c r="AT476">
        <v>3.04</v>
      </c>
      <c r="AU476" t="s">
        <v>33</v>
      </c>
      <c r="AV476">
        <v>2</v>
      </c>
      <c r="AW476">
        <v>2</v>
      </c>
      <c r="AX476">
        <v>42251235</v>
      </c>
      <c r="AY476">
        <v>1</v>
      </c>
      <c r="AZ476">
        <v>0</v>
      </c>
      <c r="BA476">
        <v>426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>Y476*Source!I245</f>
        <v>7.1819999999999995E-2</v>
      </c>
      <c r="CY476">
        <f>AD476</f>
        <v>0</v>
      </c>
      <c r="CZ476">
        <f>AH476</f>
        <v>0</v>
      </c>
      <c r="DA476">
        <f>AL476</f>
        <v>1</v>
      </c>
      <c r="DB476">
        <f>ROUND((ROUND(AT476*CZ476,2)*1.25),6)</f>
        <v>0</v>
      </c>
      <c r="DC476">
        <f>ROUND((ROUND(AT476*AG476,2)*1.25),6)</f>
        <v>0</v>
      </c>
    </row>
    <row r="477" spans="1:107" x14ac:dyDescent="0.2">
      <c r="A477">
        <f>ROW(Source!A245)</f>
        <v>245</v>
      </c>
      <c r="B477">
        <v>42244845</v>
      </c>
      <c r="C477">
        <v>42251229</v>
      </c>
      <c r="D477">
        <v>39026775</v>
      </c>
      <c r="E477">
        <v>1</v>
      </c>
      <c r="F477">
        <v>1</v>
      </c>
      <c r="G477">
        <v>1</v>
      </c>
      <c r="H477">
        <v>2</v>
      </c>
      <c r="I477" t="s">
        <v>494</v>
      </c>
      <c r="J477" t="s">
        <v>495</v>
      </c>
      <c r="K477" t="s">
        <v>496</v>
      </c>
      <c r="L477">
        <v>1368</v>
      </c>
      <c r="N477">
        <v>1011</v>
      </c>
      <c r="O477" t="s">
        <v>425</v>
      </c>
      <c r="P477" t="s">
        <v>425</v>
      </c>
      <c r="Q477">
        <v>1</v>
      </c>
      <c r="W477">
        <v>0</v>
      </c>
      <c r="X477">
        <v>315863809</v>
      </c>
      <c r="Y477">
        <v>3.8</v>
      </c>
      <c r="AA477">
        <v>0</v>
      </c>
      <c r="AB477">
        <v>504.71</v>
      </c>
      <c r="AC477">
        <v>302.3</v>
      </c>
      <c r="AD477">
        <v>0</v>
      </c>
      <c r="AE477">
        <v>0</v>
      </c>
      <c r="AF477">
        <v>46.56</v>
      </c>
      <c r="AG477">
        <v>10.06</v>
      </c>
      <c r="AH477">
        <v>0</v>
      </c>
      <c r="AI477">
        <v>1</v>
      </c>
      <c r="AJ477">
        <v>10.84</v>
      </c>
      <c r="AK477">
        <v>30.05</v>
      </c>
      <c r="AL477">
        <v>1</v>
      </c>
      <c r="AN477">
        <v>0</v>
      </c>
      <c r="AO477">
        <v>1</v>
      </c>
      <c r="AP477">
        <v>1</v>
      </c>
      <c r="AQ477">
        <v>0</v>
      </c>
      <c r="AR477">
        <v>0</v>
      </c>
      <c r="AS477" t="s">
        <v>3</v>
      </c>
      <c r="AT477">
        <v>3.04</v>
      </c>
      <c r="AU477" t="s">
        <v>33</v>
      </c>
      <c r="AV477">
        <v>0</v>
      </c>
      <c r="AW477">
        <v>2</v>
      </c>
      <c r="AX477">
        <v>42251236</v>
      </c>
      <c r="AY477">
        <v>1</v>
      </c>
      <c r="AZ477">
        <v>0</v>
      </c>
      <c r="BA477">
        <v>427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>Y477*Source!I245</f>
        <v>7.1819999999999995E-2</v>
      </c>
      <c r="CY477">
        <f>AB477</f>
        <v>504.71</v>
      </c>
      <c r="CZ477">
        <f>AF477</f>
        <v>46.56</v>
      </c>
      <c r="DA477">
        <f>AJ477</f>
        <v>10.84</v>
      </c>
      <c r="DB477">
        <f>ROUND((ROUND(AT477*CZ477,2)*1.25),6)</f>
        <v>176.92500000000001</v>
      </c>
      <c r="DC477">
        <f>ROUND((ROUND(AT477*AG477,2)*1.25),6)</f>
        <v>38.225000000000001</v>
      </c>
    </row>
    <row r="478" spans="1:107" x14ac:dyDescent="0.2">
      <c r="A478">
        <f>ROW(Source!A245)</f>
        <v>245</v>
      </c>
      <c r="B478">
        <v>42244845</v>
      </c>
      <c r="C478">
        <v>42251229</v>
      </c>
      <c r="D478">
        <v>39028696</v>
      </c>
      <c r="E478">
        <v>1</v>
      </c>
      <c r="F478">
        <v>1</v>
      </c>
      <c r="G478">
        <v>1</v>
      </c>
      <c r="H478">
        <v>2</v>
      </c>
      <c r="I478" t="s">
        <v>513</v>
      </c>
      <c r="J478" t="s">
        <v>514</v>
      </c>
      <c r="K478" t="s">
        <v>515</v>
      </c>
      <c r="L478">
        <v>1368</v>
      </c>
      <c r="N478">
        <v>1011</v>
      </c>
      <c r="O478" t="s">
        <v>425</v>
      </c>
      <c r="P478" t="s">
        <v>425</v>
      </c>
      <c r="Q478">
        <v>1</v>
      </c>
      <c r="W478">
        <v>0</v>
      </c>
      <c r="X478">
        <v>-839973004</v>
      </c>
      <c r="Y478">
        <v>15.225</v>
      </c>
      <c r="AA478">
        <v>0</v>
      </c>
      <c r="AB478">
        <v>3.86</v>
      </c>
      <c r="AC478">
        <v>0</v>
      </c>
      <c r="AD478">
        <v>0</v>
      </c>
      <c r="AE478">
        <v>0</v>
      </c>
      <c r="AF478">
        <v>0.55000000000000004</v>
      </c>
      <c r="AG478">
        <v>0</v>
      </c>
      <c r="AH478">
        <v>0</v>
      </c>
      <c r="AI478">
        <v>1</v>
      </c>
      <c r="AJ478">
        <v>7.02</v>
      </c>
      <c r="AK478">
        <v>30.05</v>
      </c>
      <c r="AL478">
        <v>1</v>
      </c>
      <c r="AN478">
        <v>0</v>
      </c>
      <c r="AO478">
        <v>1</v>
      </c>
      <c r="AP478">
        <v>1</v>
      </c>
      <c r="AQ478">
        <v>0</v>
      </c>
      <c r="AR478">
        <v>0</v>
      </c>
      <c r="AS478" t="s">
        <v>3</v>
      </c>
      <c r="AT478">
        <v>12.18</v>
      </c>
      <c r="AU478" t="s">
        <v>33</v>
      </c>
      <c r="AV478">
        <v>0</v>
      </c>
      <c r="AW478">
        <v>2</v>
      </c>
      <c r="AX478">
        <v>42251237</v>
      </c>
      <c r="AY478">
        <v>1</v>
      </c>
      <c r="AZ478">
        <v>0</v>
      </c>
      <c r="BA478">
        <v>428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>Y478*Source!I245</f>
        <v>0.28775250000000002</v>
      </c>
      <c r="CY478">
        <f>AB478</f>
        <v>3.86</v>
      </c>
      <c r="CZ478">
        <f>AF478</f>
        <v>0.55000000000000004</v>
      </c>
      <c r="DA478">
        <f>AJ478</f>
        <v>7.02</v>
      </c>
      <c r="DB478">
        <f>ROUND((ROUND(AT478*CZ478,2)*1.25),6)</f>
        <v>8.375</v>
      </c>
      <c r="DC478">
        <f>ROUND((ROUND(AT478*AG478,2)*1.25),6)</f>
        <v>0</v>
      </c>
    </row>
    <row r="479" spans="1:107" x14ac:dyDescent="0.2">
      <c r="A479">
        <f>ROW(Source!A246)</f>
        <v>246</v>
      </c>
      <c r="B479">
        <v>42244862</v>
      </c>
      <c r="C479">
        <v>42251238</v>
      </c>
      <c r="D479">
        <v>35545602</v>
      </c>
      <c r="E479">
        <v>1</v>
      </c>
      <c r="F479">
        <v>1</v>
      </c>
      <c r="G479">
        <v>1</v>
      </c>
      <c r="H479">
        <v>1</v>
      </c>
      <c r="I479" t="s">
        <v>478</v>
      </c>
      <c r="J479" t="s">
        <v>3</v>
      </c>
      <c r="K479" t="s">
        <v>479</v>
      </c>
      <c r="L479">
        <v>1369</v>
      </c>
      <c r="N479">
        <v>1013</v>
      </c>
      <c r="O479" t="s">
        <v>417</v>
      </c>
      <c r="P479" t="s">
        <v>417</v>
      </c>
      <c r="Q479">
        <v>1</v>
      </c>
      <c r="W479">
        <v>0</v>
      </c>
      <c r="X479">
        <v>922534627</v>
      </c>
      <c r="Y479">
        <v>35.362499999999997</v>
      </c>
      <c r="AA479">
        <v>0</v>
      </c>
      <c r="AB479">
        <v>0</v>
      </c>
      <c r="AC479">
        <v>0</v>
      </c>
      <c r="AD479">
        <v>208.14</v>
      </c>
      <c r="AE479">
        <v>0</v>
      </c>
      <c r="AF479">
        <v>0</v>
      </c>
      <c r="AG479">
        <v>0</v>
      </c>
      <c r="AH479">
        <v>208.14</v>
      </c>
      <c r="AI479">
        <v>1</v>
      </c>
      <c r="AJ479">
        <v>1</v>
      </c>
      <c r="AK479">
        <v>1</v>
      </c>
      <c r="AL479">
        <v>1</v>
      </c>
      <c r="AN479">
        <v>0</v>
      </c>
      <c r="AO479">
        <v>1</v>
      </c>
      <c r="AP479">
        <v>1</v>
      </c>
      <c r="AQ479">
        <v>0</v>
      </c>
      <c r="AR479">
        <v>0</v>
      </c>
      <c r="AS479" t="s">
        <v>3</v>
      </c>
      <c r="AT479">
        <v>30.75</v>
      </c>
      <c r="AU479" t="s">
        <v>34</v>
      </c>
      <c r="AV479">
        <v>1</v>
      </c>
      <c r="AW479">
        <v>2</v>
      </c>
      <c r="AX479">
        <v>42251246</v>
      </c>
      <c r="AY479">
        <v>1</v>
      </c>
      <c r="AZ479">
        <v>0</v>
      </c>
      <c r="BA479">
        <v>429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>Y479*Source!I246</f>
        <v>0</v>
      </c>
      <c r="CY479">
        <f>AD479</f>
        <v>208.14</v>
      </c>
      <c r="CZ479">
        <f>AH479</f>
        <v>208.14</v>
      </c>
      <c r="DA479">
        <f>AL479</f>
        <v>1</v>
      </c>
      <c r="DB479">
        <f>ROUND((ROUND(AT479*CZ479,2)*1.15),6)</f>
        <v>7360.3564999999999</v>
      </c>
      <c r="DC479">
        <f>ROUND((ROUND(AT479*AG479,2)*1.15),6)</f>
        <v>0</v>
      </c>
    </row>
    <row r="480" spans="1:107" x14ac:dyDescent="0.2">
      <c r="A480">
        <f>ROW(Source!A246)</f>
        <v>246</v>
      </c>
      <c r="B480">
        <v>42244862</v>
      </c>
      <c r="C480">
        <v>42251238</v>
      </c>
      <c r="D480">
        <v>121548</v>
      </c>
      <c r="E480">
        <v>1</v>
      </c>
      <c r="F480">
        <v>1</v>
      </c>
      <c r="G480">
        <v>1</v>
      </c>
      <c r="H480">
        <v>1</v>
      </c>
      <c r="I480" t="s">
        <v>23</v>
      </c>
      <c r="J480" t="s">
        <v>3</v>
      </c>
      <c r="K480" t="s">
        <v>420</v>
      </c>
      <c r="L480">
        <v>608254</v>
      </c>
      <c r="N480">
        <v>1013</v>
      </c>
      <c r="O480" t="s">
        <v>421</v>
      </c>
      <c r="P480" t="s">
        <v>421</v>
      </c>
      <c r="Q480">
        <v>1</v>
      </c>
      <c r="W480">
        <v>0</v>
      </c>
      <c r="X480">
        <v>-185737400</v>
      </c>
      <c r="Y480">
        <v>5.5125000000000002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1</v>
      </c>
      <c r="AJ480">
        <v>1</v>
      </c>
      <c r="AK480">
        <v>1</v>
      </c>
      <c r="AL480">
        <v>1</v>
      </c>
      <c r="AN480">
        <v>0</v>
      </c>
      <c r="AO480">
        <v>1</v>
      </c>
      <c r="AP480">
        <v>1</v>
      </c>
      <c r="AQ480">
        <v>0</v>
      </c>
      <c r="AR480">
        <v>0</v>
      </c>
      <c r="AS480" t="s">
        <v>3</v>
      </c>
      <c r="AT480">
        <v>4.41</v>
      </c>
      <c r="AU480" t="s">
        <v>33</v>
      </c>
      <c r="AV480">
        <v>2</v>
      </c>
      <c r="AW480">
        <v>2</v>
      </c>
      <c r="AX480">
        <v>42251247</v>
      </c>
      <c r="AY480">
        <v>1</v>
      </c>
      <c r="AZ480">
        <v>0</v>
      </c>
      <c r="BA480">
        <v>430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>Y480*Source!I246</f>
        <v>0</v>
      </c>
      <c r="CY480">
        <f>AD480</f>
        <v>0</v>
      </c>
      <c r="CZ480">
        <f>AH480</f>
        <v>0</v>
      </c>
      <c r="DA480">
        <f>AL480</f>
        <v>1</v>
      </c>
      <c r="DB480">
        <f>ROUND((ROUND(AT480*CZ480,2)*1.25),6)</f>
        <v>0</v>
      </c>
      <c r="DC480">
        <f>ROUND((ROUND(AT480*AG480,2)*1.25),6)</f>
        <v>0</v>
      </c>
    </row>
    <row r="481" spans="1:107" x14ac:dyDescent="0.2">
      <c r="A481">
        <f>ROW(Source!A246)</f>
        <v>246</v>
      </c>
      <c r="B481">
        <v>42244862</v>
      </c>
      <c r="C481">
        <v>42251238</v>
      </c>
      <c r="D481">
        <v>39026936</v>
      </c>
      <c r="E481">
        <v>1</v>
      </c>
      <c r="F481">
        <v>1</v>
      </c>
      <c r="G481">
        <v>1</v>
      </c>
      <c r="H481">
        <v>2</v>
      </c>
      <c r="I481" t="s">
        <v>426</v>
      </c>
      <c r="J481" t="s">
        <v>427</v>
      </c>
      <c r="K481" t="s">
        <v>428</v>
      </c>
      <c r="L481">
        <v>1368</v>
      </c>
      <c r="N481">
        <v>1011</v>
      </c>
      <c r="O481" t="s">
        <v>425</v>
      </c>
      <c r="P481" t="s">
        <v>425</v>
      </c>
      <c r="Q481">
        <v>1</v>
      </c>
      <c r="W481">
        <v>0</v>
      </c>
      <c r="X481">
        <v>-229935220</v>
      </c>
      <c r="Y481">
        <v>3.4624999999999999</v>
      </c>
      <c r="AA481">
        <v>0</v>
      </c>
      <c r="AB481">
        <v>900.91</v>
      </c>
      <c r="AC481">
        <v>368.42</v>
      </c>
      <c r="AD481">
        <v>0</v>
      </c>
      <c r="AE481">
        <v>0</v>
      </c>
      <c r="AF481">
        <v>80.010000000000005</v>
      </c>
      <c r="AG481">
        <v>13.5</v>
      </c>
      <c r="AH481">
        <v>0</v>
      </c>
      <c r="AI481">
        <v>1</v>
      </c>
      <c r="AJ481">
        <v>11.26</v>
      </c>
      <c r="AK481">
        <v>27.29</v>
      </c>
      <c r="AL481">
        <v>1</v>
      </c>
      <c r="AN481">
        <v>0</v>
      </c>
      <c r="AO481">
        <v>1</v>
      </c>
      <c r="AP481">
        <v>1</v>
      </c>
      <c r="AQ481">
        <v>0</v>
      </c>
      <c r="AR481">
        <v>0</v>
      </c>
      <c r="AS481" t="s">
        <v>3</v>
      </c>
      <c r="AT481">
        <v>2.77</v>
      </c>
      <c r="AU481" t="s">
        <v>33</v>
      </c>
      <c r="AV481">
        <v>0</v>
      </c>
      <c r="AW481">
        <v>2</v>
      </c>
      <c r="AX481">
        <v>42251248</v>
      </c>
      <c r="AY481">
        <v>1</v>
      </c>
      <c r="AZ481">
        <v>0</v>
      </c>
      <c r="BA481">
        <v>431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>Y481*Source!I246</f>
        <v>0</v>
      </c>
      <c r="CY481">
        <f>AB481</f>
        <v>900.91</v>
      </c>
      <c r="CZ481">
        <f>AF481</f>
        <v>80.010000000000005</v>
      </c>
      <c r="DA481">
        <f>AJ481</f>
        <v>11.26</v>
      </c>
      <c r="DB481">
        <f>ROUND((ROUND(AT481*CZ481,2)*1.25),6)</f>
        <v>277.03750000000002</v>
      </c>
      <c r="DC481">
        <f>ROUND((ROUND(AT481*AG481,2)*1.25),6)</f>
        <v>46.75</v>
      </c>
    </row>
    <row r="482" spans="1:107" x14ac:dyDescent="0.2">
      <c r="A482">
        <f>ROW(Source!A246)</f>
        <v>246</v>
      </c>
      <c r="B482">
        <v>42244862</v>
      </c>
      <c r="C482">
        <v>42251238</v>
      </c>
      <c r="D482">
        <v>39027300</v>
      </c>
      <c r="E482">
        <v>1</v>
      </c>
      <c r="F482">
        <v>1</v>
      </c>
      <c r="G482">
        <v>1</v>
      </c>
      <c r="H482">
        <v>2</v>
      </c>
      <c r="I482" t="s">
        <v>516</v>
      </c>
      <c r="J482" t="s">
        <v>517</v>
      </c>
      <c r="K482" t="s">
        <v>518</v>
      </c>
      <c r="L482">
        <v>1368</v>
      </c>
      <c r="N482">
        <v>1011</v>
      </c>
      <c r="O482" t="s">
        <v>425</v>
      </c>
      <c r="P482" t="s">
        <v>425</v>
      </c>
      <c r="Q482">
        <v>1</v>
      </c>
      <c r="W482">
        <v>0</v>
      </c>
      <c r="X482">
        <v>536671872</v>
      </c>
      <c r="Y482">
        <v>2.0499999999999998</v>
      </c>
      <c r="AA482">
        <v>0</v>
      </c>
      <c r="AB482">
        <v>1161.46</v>
      </c>
      <c r="AC482">
        <v>392.98</v>
      </c>
      <c r="AD482">
        <v>0</v>
      </c>
      <c r="AE482">
        <v>0</v>
      </c>
      <c r="AF482">
        <v>156.32</v>
      </c>
      <c r="AG482">
        <v>14.4</v>
      </c>
      <c r="AH482">
        <v>0</v>
      </c>
      <c r="AI482">
        <v>1</v>
      </c>
      <c r="AJ482">
        <v>7.43</v>
      </c>
      <c r="AK482">
        <v>27.29</v>
      </c>
      <c r="AL482">
        <v>1</v>
      </c>
      <c r="AN482">
        <v>0</v>
      </c>
      <c r="AO482">
        <v>1</v>
      </c>
      <c r="AP482">
        <v>1</v>
      </c>
      <c r="AQ482">
        <v>0</v>
      </c>
      <c r="AR482">
        <v>0</v>
      </c>
      <c r="AS482" t="s">
        <v>3</v>
      </c>
      <c r="AT482">
        <v>1.64</v>
      </c>
      <c r="AU482" t="s">
        <v>33</v>
      </c>
      <c r="AV482">
        <v>0</v>
      </c>
      <c r="AW482">
        <v>2</v>
      </c>
      <c r="AX482">
        <v>42251249</v>
      </c>
      <c r="AY482">
        <v>1</v>
      </c>
      <c r="AZ482">
        <v>0</v>
      </c>
      <c r="BA482">
        <v>432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CX482">
        <f>Y482*Source!I246</f>
        <v>0</v>
      </c>
      <c r="CY482">
        <f>AB482</f>
        <v>1161.46</v>
      </c>
      <c r="CZ482">
        <f>AF482</f>
        <v>156.32</v>
      </c>
      <c r="DA482">
        <f>AJ482</f>
        <v>7.43</v>
      </c>
      <c r="DB482">
        <f>ROUND((ROUND(AT482*CZ482,2)*1.25),6)</f>
        <v>320.45</v>
      </c>
      <c r="DC482">
        <f>ROUND((ROUND(AT482*AG482,2)*1.25),6)</f>
        <v>29.524999999999999</v>
      </c>
    </row>
    <row r="483" spans="1:107" x14ac:dyDescent="0.2">
      <c r="A483">
        <f>ROW(Source!A246)</f>
        <v>246</v>
      </c>
      <c r="B483">
        <v>42244862</v>
      </c>
      <c r="C483">
        <v>42251238</v>
      </c>
      <c r="D483">
        <v>39029121</v>
      </c>
      <c r="E483">
        <v>1</v>
      </c>
      <c r="F483">
        <v>1</v>
      </c>
      <c r="G483">
        <v>1</v>
      </c>
      <c r="H483">
        <v>2</v>
      </c>
      <c r="I483" t="s">
        <v>453</v>
      </c>
      <c r="J483" t="s">
        <v>454</v>
      </c>
      <c r="K483" t="s">
        <v>455</v>
      </c>
      <c r="L483">
        <v>1368</v>
      </c>
      <c r="N483">
        <v>1011</v>
      </c>
      <c r="O483" t="s">
        <v>425</v>
      </c>
      <c r="P483" t="s">
        <v>425</v>
      </c>
      <c r="Q483">
        <v>1</v>
      </c>
      <c r="W483">
        <v>0</v>
      </c>
      <c r="X483">
        <v>1230759911</v>
      </c>
      <c r="Y483">
        <v>0.375</v>
      </c>
      <c r="AA483">
        <v>0</v>
      </c>
      <c r="AB483">
        <v>842.06</v>
      </c>
      <c r="AC483">
        <v>316.56</v>
      </c>
      <c r="AD483">
        <v>0</v>
      </c>
      <c r="AE483">
        <v>0</v>
      </c>
      <c r="AF483">
        <v>87.17</v>
      </c>
      <c r="AG483">
        <v>11.6</v>
      </c>
      <c r="AH483">
        <v>0</v>
      </c>
      <c r="AI483">
        <v>1</v>
      </c>
      <c r="AJ483">
        <v>9.66</v>
      </c>
      <c r="AK483">
        <v>27.29</v>
      </c>
      <c r="AL483">
        <v>1</v>
      </c>
      <c r="AN483">
        <v>0</v>
      </c>
      <c r="AO483">
        <v>1</v>
      </c>
      <c r="AP483">
        <v>1</v>
      </c>
      <c r="AQ483">
        <v>0</v>
      </c>
      <c r="AR483">
        <v>0</v>
      </c>
      <c r="AS483" t="s">
        <v>3</v>
      </c>
      <c r="AT483">
        <v>0.3</v>
      </c>
      <c r="AU483" t="s">
        <v>33</v>
      </c>
      <c r="AV483">
        <v>0</v>
      </c>
      <c r="AW483">
        <v>2</v>
      </c>
      <c r="AX483">
        <v>42251250</v>
      </c>
      <c r="AY483">
        <v>1</v>
      </c>
      <c r="AZ483">
        <v>0</v>
      </c>
      <c r="BA483">
        <v>433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CX483">
        <f>Y483*Source!I246</f>
        <v>0</v>
      </c>
      <c r="CY483">
        <f>AB483</f>
        <v>842.06</v>
      </c>
      <c r="CZ483">
        <f>AF483</f>
        <v>87.17</v>
      </c>
      <c r="DA483">
        <f>AJ483</f>
        <v>9.66</v>
      </c>
      <c r="DB483">
        <f>ROUND((ROUND(AT483*CZ483,2)*1.25),6)</f>
        <v>32.6875</v>
      </c>
      <c r="DC483">
        <f>ROUND((ROUND(AT483*AG483,2)*1.25),6)</f>
        <v>4.3499999999999996</v>
      </c>
    </row>
    <row r="484" spans="1:107" x14ac:dyDescent="0.2">
      <c r="A484">
        <f>ROW(Source!A246)</f>
        <v>246</v>
      </c>
      <c r="B484">
        <v>42244862</v>
      </c>
      <c r="C484">
        <v>42251238</v>
      </c>
      <c r="D484">
        <v>38961967</v>
      </c>
      <c r="E484">
        <v>1</v>
      </c>
      <c r="F484">
        <v>1</v>
      </c>
      <c r="G484">
        <v>1</v>
      </c>
      <c r="H484">
        <v>3</v>
      </c>
      <c r="I484" t="s">
        <v>519</v>
      </c>
      <c r="J484" t="s">
        <v>520</v>
      </c>
      <c r="K484" t="s">
        <v>521</v>
      </c>
      <c r="L484">
        <v>1348</v>
      </c>
      <c r="N484">
        <v>1009</v>
      </c>
      <c r="O484" t="s">
        <v>49</v>
      </c>
      <c r="P484" t="s">
        <v>49</v>
      </c>
      <c r="Q484">
        <v>1000</v>
      </c>
      <c r="W484">
        <v>0</v>
      </c>
      <c r="X484">
        <v>1645202039</v>
      </c>
      <c r="Y484">
        <v>1.2999999999999999E-4</v>
      </c>
      <c r="AA484">
        <v>27908.74</v>
      </c>
      <c r="AB484">
        <v>0</v>
      </c>
      <c r="AC484">
        <v>0</v>
      </c>
      <c r="AD484">
        <v>0</v>
      </c>
      <c r="AE484">
        <v>5989</v>
      </c>
      <c r="AF484">
        <v>0</v>
      </c>
      <c r="AG484">
        <v>0</v>
      </c>
      <c r="AH484">
        <v>0</v>
      </c>
      <c r="AI484">
        <v>4.66</v>
      </c>
      <c r="AJ484">
        <v>1</v>
      </c>
      <c r="AK484">
        <v>1</v>
      </c>
      <c r="AL484">
        <v>1</v>
      </c>
      <c r="AN484">
        <v>0</v>
      </c>
      <c r="AO484">
        <v>1</v>
      </c>
      <c r="AP484">
        <v>0</v>
      </c>
      <c r="AQ484">
        <v>0</v>
      </c>
      <c r="AR484">
        <v>0</v>
      </c>
      <c r="AS484" t="s">
        <v>3</v>
      </c>
      <c r="AT484">
        <v>1.2999999999999999E-4</v>
      </c>
      <c r="AU484" t="s">
        <v>3</v>
      </c>
      <c r="AV484">
        <v>0</v>
      </c>
      <c r="AW484">
        <v>2</v>
      </c>
      <c r="AX484">
        <v>42251251</v>
      </c>
      <c r="AY484">
        <v>1</v>
      </c>
      <c r="AZ484">
        <v>0</v>
      </c>
      <c r="BA484">
        <v>434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CX484">
        <f>Y484*Source!I246</f>
        <v>0</v>
      </c>
      <c r="CY484">
        <f>AA484</f>
        <v>27908.74</v>
      </c>
      <c r="CZ484">
        <f>AE484</f>
        <v>5989</v>
      </c>
      <c r="DA484">
        <f>AI484</f>
        <v>4.66</v>
      </c>
      <c r="DB484">
        <f>ROUND(ROUND(AT484*CZ484,2),6)</f>
        <v>0.78</v>
      </c>
      <c r="DC484">
        <f>ROUND(ROUND(AT484*AG484,2),6)</f>
        <v>0</v>
      </c>
    </row>
    <row r="485" spans="1:107" x14ac:dyDescent="0.2">
      <c r="A485">
        <f>ROW(Source!A246)</f>
        <v>246</v>
      </c>
      <c r="B485">
        <v>42244862</v>
      </c>
      <c r="C485">
        <v>42251238</v>
      </c>
      <c r="D485">
        <v>39553021</v>
      </c>
      <c r="E485">
        <v>1</v>
      </c>
      <c r="F485">
        <v>1</v>
      </c>
      <c r="G485">
        <v>1</v>
      </c>
      <c r="H485">
        <v>3</v>
      </c>
      <c r="I485" t="s">
        <v>220</v>
      </c>
      <c r="J485" t="s">
        <v>222</v>
      </c>
      <c r="K485" t="s">
        <v>221</v>
      </c>
      <c r="L485">
        <v>1327</v>
      </c>
      <c r="N485">
        <v>1005</v>
      </c>
      <c r="O485" t="s">
        <v>91</v>
      </c>
      <c r="P485" t="s">
        <v>91</v>
      </c>
      <c r="Q485">
        <v>1</v>
      </c>
      <c r="W485">
        <v>0</v>
      </c>
      <c r="X485">
        <v>-958368157</v>
      </c>
      <c r="Y485">
        <v>1000</v>
      </c>
      <c r="AA485">
        <v>47</v>
      </c>
      <c r="AB485">
        <v>0</v>
      </c>
      <c r="AC485">
        <v>0</v>
      </c>
      <c r="AD485">
        <v>0</v>
      </c>
      <c r="AE485">
        <v>47</v>
      </c>
      <c r="AF485">
        <v>0</v>
      </c>
      <c r="AG485">
        <v>0</v>
      </c>
      <c r="AH485">
        <v>0</v>
      </c>
      <c r="AI485">
        <v>1</v>
      </c>
      <c r="AJ485">
        <v>1</v>
      </c>
      <c r="AK485">
        <v>1</v>
      </c>
      <c r="AL485">
        <v>1</v>
      </c>
      <c r="AN485">
        <v>1</v>
      </c>
      <c r="AO485">
        <v>0</v>
      </c>
      <c r="AP485">
        <v>0</v>
      </c>
      <c r="AQ485">
        <v>0</v>
      </c>
      <c r="AR485">
        <v>0</v>
      </c>
      <c r="AS485" t="s">
        <v>3</v>
      </c>
      <c r="AT485">
        <v>1000</v>
      </c>
      <c r="AU485" t="s">
        <v>3</v>
      </c>
      <c r="AV485">
        <v>0</v>
      </c>
      <c r="AW485">
        <v>1</v>
      </c>
      <c r="AX485">
        <v>-1</v>
      </c>
      <c r="AY485">
        <v>0</v>
      </c>
      <c r="AZ485">
        <v>0</v>
      </c>
      <c r="BA485" t="s">
        <v>3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CX485">
        <f>Y485*Source!I246</f>
        <v>0</v>
      </c>
      <c r="CY485">
        <f>AA485</f>
        <v>47</v>
      </c>
      <c r="CZ485">
        <f>AE485</f>
        <v>47</v>
      </c>
      <c r="DA485">
        <f>AI485</f>
        <v>1</v>
      </c>
      <c r="DB485">
        <f>ROUND(ROUND(AT485*CZ485,2),6)</f>
        <v>47000</v>
      </c>
      <c r="DC485">
        <f>ROUND(ROUND(AT485*AG485,2),6)</f>
        <v>0</v>
      </c>
    </row>
    <row r="486" spans="1:107" x14ac:dyDescent="0.2">
      <c r="A486">
        <f>ROW(Source!A247)</f>
        <v>247</v>
      </c>
      <c r="B486">
        <v>42244845</v>
      </c>
      <c r="C486">
        <v>42251238</v>
      </c>
      <c r="D486">
        <v>35545602</v>
      </c>
      <c r="E486">
        <v>1</v>
      </c>
      <c r="F486">
        <v>1</v>
      </c>
      <c r="G486">
        <v>1</v>
      </c>
      <c r="H486">
        <v>1</v>
      </c>
      <c r="I486" t="s">
        <v>478</v>
      </c>
      <c r="J486" t="s">
        <v>3</v>
      </c>
      <c r="K486" t="s">
        <v>479</v>
      </c>
      <c r="L486">
        <v>1369</v>
      </c>
      <c r="N486">
        <v>1013</v>
      </c>
      <c r="O486" t="s">
        <v>417</v>
      </c>
      <c r="P486" t="s">
        <v>417</v>
      </c>
      <c r="Q486">
        <v>1</v>
      </c>
      <c r="W486">
        <v>0</v>
      </c>
      <c r="X486">
        <v>922534627</v>
      </c>
      <c r="Y486">
        <v>35.362499999999997</v>
      </c>
      <c r="AA486">
        <v>0</v>
      </c>
      <c r="AB486">
        <v>0</v>
      </c>
      <c r="AC486">
        <v>0</v>
      </c>
      <c r="AD486">
        <v>238.6</v>
      </c>
      <c r="AE486">
        <v>0</v>
      </c>
      <c r="AF486">
        <v>0</v>
      </c>
      <c r="AG486">
        <v>0</v>
      </c>
      <c r="AH486">
        <v>238.6</v>
      </c>
      <c r="AI486">
        <v>1</v>
      </c>
      <c r="AJ486">
        <v>1</v>
      </c>
      <c r="AK486">
        <v>1</v>
      </c>
      <c r="AL486">
        <v>1</v>
      </c>
      <c r="AN486">
        <v>0</v>
      </c>
      <c r="AO486">
        <v>1</v>
      </c>
      <c r="AP486">
        <v>1</v>
      </c>
      <c r="AQ486">
        <v>0</v>
      </c>
      <c r="AR486">
        <v>0</v>
      </c>
      <c r="AS486" t="s">
        <v>3</v>
      </c>
      <c r="AT486">
        <v>30.75</v>
      </c>
      <c r="AU486" t="s">
        <v>34</v>
      </c>
      <c r="AV486">
        <v>1</v>
      </c>
      <c r="AW486">
        <v>2</v>
      </c>
      <c r="AX486">
        <v>42251246</v>
      </c>
      <c r="AY486">
        <v>1</v>
      </c>
      <c r="AZ486">
        <v>0</v>
      </c>
      <c r="BA486">
        <v>436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CX486">
        <f>Y486*Source!I247</f>
        <v>0</v>
      </c>
      <c r="CY486">
        <f>AD486</f>
        <v>238.6</v>
      </c>
      <c r="CZ486">
        <f>AH486</f>
        <v>238.6</v>
      </c>
      <c r="DA486">
        <f>AL486</f>
        <v>1</v>
      </c>
      <c r="DB486">
        <f>ROUND((ROUND(AT486*CZ486,2)*1.15),6)</f>
        <v>8437.4925000000003</v>
      </c>
      <c r="DC486">
        <f>ROUND((ROUND(AT486*AG486,2)*1.15),6)</f>
        <v>0</v>
      </c>
    </row>
    <row r="487" spans="1:107" x14ac:dyDescent="0.2">
      <c r="A487">
        <f>ROW(Source!A247)</f>
        <v>247</v>
      </c>
      <c r="B487">
        <v>42244845</v>
      </c>
      <c r="C487">
        <v>42251238</v>
      </c>
      <c r="D487">
        <v>121548</v>
      </c>
      <c r="E487">
        <v>1</v>
      </c>
      <c r="F487">
        <v>1</v>
      </c>
      <c r="G487">
        <v>1</v>
      </c>
      <c r="H487">
        <v>1</v>
      </c>
      <c r="I487" t="s">
        <v>23</v>
      </c>
      <c r="J487" t="s">
        <v>3</v>
      </c>
      <c r="K487" t="s">
        <v>420</v>
      </c>
      <c r="L487">
        <v>608254</v>
      </c>
      <c r="N487">
        <v>1013</v>
      </c>
      <c r="O487" t="s">
        <v>421</v>
      </c>
      <c r="P487" t="s">
        <v>421</v>
      </c>
      <c r="Q487">
        <v>1</v>
      </c>
      <c r="W487">
        <v>0</v>
      </c>
      <c r="X487">
        <v>-185737400</v>
      </c>
      <c r="Y487">
        <v>5.5125000000000002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1</v>
      </c>
      <c r="AJ487">
        <v>1</v>
      </c>
      <c r="AK487">
        <v>1</v>
      </c>
      <c r="AL487">
        <v>1</v>
      </c>
      <c r="AN487">
        <v>0</v>
      </c>
      <c r="AO487">
        <v>1</v>
      </c>
      <c r="AP487">
        <v>1</v>
      </c>
      <c r="AQ487">
        <v>0</v>
      </c>
      <c r="AR487">
        <v>0</v>
      </c>
      <c r="AS487" t="s">
        <v>3</v>
      </c>
      <c r="AT487">
        <v>4.41</v>
      </c>
      <c r="AU487" t="s">
        <v>33</v>
      </c>
      <c r="AV487">
        <v>2</v>
      </c>
      <c r="AW487">
        <v>2</v>
      </c>
      <c r="AX487">
        <v>42251247</v>
      </c>
      <c r="AY487">
        <v>1</v>
      </c>
      <c r="AZ487">
        <v>0</v>
      </c>
      <c r="BA487">
        <v>437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CX487">
        <f>Y487*Source!I247</f>
        <v>0</v>
      </c>
      <c r="CY487">
        <f>AD487</f>
        <v>0</v>
      </c>
      <c r="CZ487">
        <f>AH487</f>
        <v>0</v>
      </c>
      <c r="DA487">
        <f>AL487</f>
        <v>1</v>
      </c>
      <c r="DB487">
        <f>ROUND((ROUND(AT487*CZ487,2)*1.25),6)</f>
        <v>0</v>
      </c>
      <c r="DC487">
        <f>ROUND((ROUND(AT487*AG487,2)*1.25),6)</f>
        <v>0</v>
      </c>
    </row>
    <row r="488" spans="1:107" x14ac:dyDescent="0.2">
      <c r="A488">
        <f>ROW(Source!A247)</f>
        <v>247</v>
      </c>
      <c r="B488">
        <v>42244845</v>
      </c>
      <c r="C488">
        <v>42251238</v>
      </c>
      <c r="D488">
        <v>39026936</v>
      </c>
      <c r="E488">
        <v>1</v>
      </c>
      <c r="F488">
        <v>1</v>
      </c>
      <c r="G488">
        <v>1</v>
      </c>
      <c r="H488">
        <v>2</v>
      </c>
      <c r="I488" t="s">
        <v>426</v>
      </c>
      <c r="J488" t="s">
        <v>427</v>
      </c>
      <c r="K488" t="s">
        <v>428</v>
      </c>
      <c r="L488">
        <v>1368</v>
      </c>
      <c r="N488">
        <v>1011</v>
      </c>
      <c r="O488" t="s">
        <v>425</v>
      </c>
      <c r="P488" t="s">
        <v>425</v>
      </c>
      <c r="Q488">
        <v>1</v>
      </c>
      <c r="W488">
        <v>0</v>
      </c>
      <c r="X488">
        <v>-229935220</v>
      </c>
      <c r="Y488">
        <v>3.4624999999999999</v>
      </c>
      <c r="AA488">
        <v>0</v>
      </c>
      <c r="AB488">
        <v>956.12</v>
      </c>
      <c r="AC488">
        <v>405.68</v>
      </c>
      <c r="AD488">
        <v>0</v>
      </c>
      <c r="AE488">
        <v>0</v>
      </c>
      <c r="AF488">
        <v>80.010000000000005</v>
      </c>
      <c r="AG488">
        <v>13.5</v>
      </c>
      <c r="AH488">
        <v>0</v>
      </c>
      <c r="AI488">
        <v>1</v>
      </c>
      <c r="AJ488">
        <v>11.95</v>
      </c>
      <c r="AK488">
        <v>30.05</v>
      </c>
      <c r="AL488">
        <v>1</v>
      </c>
      <c r="AN488">
        <v>0</v>
      </c>
      <c r="AO488">
        <v>1</v>
      </c>
      <c r="AP488">
        <v>1</v>
      </c>
      <c r="AQ488">
        <v>0</v>
      </c>
      <c r="AR488">
        <v>0</v>
      </c>
      <c r="AS488" t="s">
        <v>3</v>
      </c>
      <c r="AT488">
        <v>2.77</v>
      </c>
      <c r="AU488" t="s">
        <v>33</v>
      </c>
      <c r="AV488">
        <v>0</v>
      </c>
      <c r="AW488">
        <v>2</v>
      </c>
      <c r="AX488">
        <v>42251248</v>
      </c>
      <c r="AY488">
        <v>1</v>
      </c>
      <c r="AZ488">
        <v>0</v>
      </c>
      <c r="BA488">
        <v>438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CX488">
        <f>Y488*Source!I247</f>
        <v>0</v>
      </c>
      <c r="CY488">
        <f>AB488</f>
        <v>956.12</v>
      </c>
      <c r="CZ488">
        <f>AF488</f>
        <v>80.010000000000005</v>
      </c>
      <c r="DA488">
        <f>AJ488</f>
        <v>11.95</v>
      </c>
      <c r="DB488">
        <f>ROUND((ROUND(AT488*CZ488,2)*1.25),6)</f>
        <v>277.03750000000002</v>
      </c>
      <c r="DC488">
        <f>ROUND((ROUND(AT488*AG488,2)*1.25),6)</f>
        <v>46.75</v>
      </c>
    </row>
    <row r="489" spans="1:107" x14ac:dyDescent="0.2">
      <c r="A489">
        <f>ROW(Source!A247)</f>
        <v>247</v>
      </c>
      <c r="B489">
        <v>42244845</v>
      </c>
      <c r="C489">
        <v>42251238</v>
      </c>
      <c r="D489">
        <v>39027300</v>
      </c>
      <c r="E489">
        <v>1</v>
      </c>
      <c r="F489">
        <v>1</v>
      </c>
      <c r="G489">
        <v>1</v>
      </c>
      <c r="H489">
        <v>2</v>
      </c>
      <c r="I489" t="s">
        <v>516</v>
      </c>
      <c r="J489" t="s">
        <v>517</v>
      </c>
      <c r="K489" t="s">
        <v>518</v>
      </c>
      <c r="L489">
        <v>1368</v>
      </c>
      <c r="N489">
        <v>1011</v>
      </c>
      <c r="O489" t="s">
        <v>425</v>
      </c>
      <c r="P489" t="s">
        <v>425</v>
      </c>
      <c r="Q489">
        <v>1</v>
      </c>
      <c r="W489">
        <v>0</v>
      </c>
      <c r="X489">
        <v>536671872</v>
      </c>
      <c r="Y489">
        <v>2.0499999999999998</v>
      </c>
      <c r="AA489">
        <v>0</v>
      </c>
      <c r="AB489">
        <v>1225.55</v>
      </c>
      <c r="AC489">
        <v>432.72</v>
      </c>
      <c r="AD489">
        <v>0</v>
      </c>
      <c r="AE489">
        <v>0</v>
      </c>
      <c r="AF489">
        <v>156.32</v>
      </c>
      <c r="AG489">
        <v>14.4</v>
      </c>
      <c r="AH489">
        <v>0</v>
      </c>
      <c r="AI489">
        <v>1</v>
      </c>
      <c r="AJ489">
        <v>7.84</v>
      </c>
      <c r="AK489">
        <v>30.05</v>
      </c>
      <c r="AL489">
        <v>1</v>
      </c>
      <c r="AN489">
        <v>0</v>
      </c>
      <c r="AO489">
        <v>1</v>
      </c>
      <c r="AP489">
        <v>1</v>
      </c>
      <c r="AQ489">
        <v>0</v>
      </c>
      <c r="AR489">
        <v>0</v>
      </c>
      <c r="AS489" t="s">
        <v>3</v>
      </c>
      <c r="AT489">
        <v>1.64</v>
      </c>
      <c r="AU489" t="s">
        <v>33</v>
      </c>
      <c r="AV489">
        <v>0</v>
      </c>
      <c r="AW489">
        <v>2</v>
      </c>
      <c r="AX489">
        <v>42251249</v>
      </c>
      <c r="AY489">
        <v>1</v>
      </c>
      <c r="AZ489">
        <v>0</v>
      </c>
      <c r="BA489">
        <v>439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CX489">
        <f>Y489*Source!I247</f>
        <v>0</v>
      </c>
      <c r="CY489">
        <f>AB489</f>
        <v>1225.55</v>
      </c>
      <c r="CZ489">
        <f>AF489</f>
        <v>156.32</v>
      </c>
      <c r="DA489">
        <f>AJ489</f>
        <v>7.84</v>
      </c>
      <c r="DB489">
        <f>ROUND((ROUND(AT489*CZ489,2)*1.25),6)</f>
        <v>320.45</v>
      </c>
      <c r="DC489">
        <f>ROUND((ROUND(AT489*AG489,2)*1.25),6)</f>
        <v>29.524999999999999</v>
      </c>
    </row>
    <row r="490" spans="1:107" x14ac:dyDescent="0.2">
      <c r="A490">
        <f>ROW(Source!A247)</f>
        <v>247</v>
      </c>
      <c r="B490">
        <v>42244845</v>
      </c>
      <c r="C490">
        <v>42251238</v>
      </c>
      <c r="D490">
        <v>39029121</v>
      </c>
      <c r="E490">
        <v>1</v>
      </c>
      <c r="F490">
        <v>1</v>
      </c>
      <c r="G490">
        <v>1</v>
      </c>
      <c r="H490">
        <v>2</v>
      </c>
      <c r="I490" t="s">
        <v>453</v>
      </c>
      <c r="J490" t="s">
        <v>454</v>
      </c>
      <c r="K490" t="s">
        <v>455</v>
      </c>
      <c r="L490">
        <v>1368</v>
      </c>
      <c r="N490">
        <v>1011</v>
      </c>
      <c r="O490" t="s">
        <v>425</v>
      </c>
      <c r="P490" t="s">
        <v>425</v>
      </c>
      <c r="Q490">
        <v>1</v>
      </c>
      <c r="W490">
        <v>0</v>
      </c>
      <c r="X490">
        <v>1230759911</v>
      </c>
      <c r="Y490">
        <v>0.375</v>
      </c>
      <c r="AA490">
        <v>0</v>
      </c>
      <c r="AB490">
        <v>887.39</v>
      </c>
      <c r="AC490">
        <v>348.58</v>
      </c>
      <c r="AD490">
        <v>0</v>
      </c>
      <c r="AE490">
        <v>0</v>
      </c>
      <c r="AF490">
        <v>87.17</v>
      </c>
      <c r="AG490">
        <v>11.6</v>
      </c>
      <c r="AH490">
        <v>0</v>
      </c>
      <c r="AI490">
        <v>1</v>
      </c>
      <c r="AJ490">
        <v>10.18</v>
      </c>
      <c r="AK490">
        <v>30.05</v>
      </c>
      <c r="AL490">
        <v>1</v>
      </c>
      <c r="AN490">
        <v>0</v>
      </c>
      <c r="AO490">
        <v>1</v>
      </c>
      <c r="AP490">
        <v>1</v>
      </c>
      <c r="AQ490">
        <v>0</v>
      </c>
      <c r="AR490">
        <v>0</v>
      </c>
      <c r="AS490" t="s">
        <v>3</v>
      </c>
      <c r="AT490">
        <v>0.3</v>
      </c>
      <c r="AU490" t="s">
        <v>33</v>
      </c>
      <c r="AV490">
        <v>0</v>
      </c>
      <c r="AW490">
        <v>2</v>
      </c>
      <c r="AX490">
        <v>42251250</v>
      </c>
      <c r="AY490">
        <v>1</v>
      </c>
      <c r="AZ490">
        <v>0</v>
      </c>
      <c r="BA490">
        <v>440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CX490">
        <f>Y490*Source!I247</f>
        <v>0</v>
      </c>
      <c r="CY490">
        <f>AB490</f>
        <v>887.39</v>
      </c>
      <c r="CZ490">
        <f>AF490</f>
        <v>87.17</v>
      </c>
      <c r="DA490">
        <f>AJ490</f>
        <v>10.18</v>
      </c>
      <c r="DB490">
        <f>ROUND((ROUND(AT490*CZ490,2)*1.25),6)</f>
        <v>32.6875</v>
      </c>
      <c r="DC490">
        <f>ROUND((ROUND(AT490*AG490,2)*1.25),6)</f>
        <v>4.3499999999999996</v>
      </c>
    </row>
    <row r="491" spans="1:107" x14ac:dyDescent="0.2">
      <c r="A491">
        <f>ROW(Source!A247)</f>
        <v>247</v>
      </c>
      <c r="B491">
        <v>42244845</v>
      </c>
      <c r="C491">
        <v>42251238</v>
      </c>
      <c r="D491">
        <v>38961967</v>
      </c>
      <c r="E491">
        <v>1</v>
      </c>
      <c r="F491">
        <v>1</v>
      </c>
      <c r="G491">
        <v>1</v>
      </c>
      <c r="H491">
        <v>3</v>
      </c>
      <c r="I491" t="s">
        <v>519</v>
      </c>
      <c r="J491" t="s">
        <v>520</v>
      </c>
      <c r="K491" t="s">
        <v>521</v>
      </c>
      <c r="L491">
        <v>1348</v>
      </c>
      <c r="N491">
        <v>1009</v>
      </c>
      <c r="O491" t="s">
        <v>49</v>
      </c>
      <c r="P491" t="s">
        <v>49</v>
      </c>
      <c r="Q491">
        <v>1000</v>
      </c>
      <c r="W491">
        <v>0</v>
      </c>
      <c r="X491">
        <v>1645202039</v>
      </c>
      <c r="Y491">
        <v>1.2999999999999999E-4</v>
      </c>
      <c r="AA491">
        <v>27908.74</v>
      </c>
      <c r="AB491">
        <v>0</v>
      </c>
      <c r="AC491">
        <v>0</v>
      </c>
      <c r="AD491">
        <v>0</v>
      </c>
      <c r="AE491">
        <v>5989</v>
      </c>
      <c r="AF491">
        <v>0</v>
      </c>
      <c r="AG491">
        <v>0</v>
      </c>
      <c r="AH491">
        <v>0</v>
      </c>
      <c r="AI491">
        <v>4.66</v>
      </c>
      <c r="AJ491">
        <v>1</v>
      </c>
      <c r="AK491">
        <v>1</v>
      </c>
      <c r="AL491">
        <v>1</v>
      </c>
      <c r="AN491">
        <v>0</v>
      </c>
      <c r="AO491">
        <v>1</v>
      </c>
      <c r="AP491">
        <v>0</v>
      </c>
      <c r="AQ491">
        <v>0</v>
      </c>
      <c r="AR491">
        <v>0</v>
      </c>
      <c r="AS491" t="s">
        <v>3</v>
      </c>
      <c r="AT491">
        <v>1.2999999999999999E-4</v>
      </c>
      <c r="AU491" t="s">
        <v>3</v>
      </c>
      <c r="AV491">
        <v>0</v>
      </c>
      <c r="AW491">
        <v>2</v>
      </c>
      <c r="AX491">
        <v>42251251</v>
      </c>
      <c r="AY491">
        <v>1</v>
      </c>
      <c r="AZ491">
        <v>0</v>
      </c>
      <c r="BA491">
        <v>441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CX491">
        <f>Y491*Source!I247</f>
        <v>0</v>
      </c>
      <c r="CY491">
        <f>AA491</f>
        <v>27908.74</v>
      </c>
      <c r="CZ491">
        <f>AE491</f>
        <v>5989</v>
      </c>
      <c r="DA491">
        <f>AI491</f>
        <v>4.66</v>
      </c>
      <c r="DB491">
        <f>ROUND(ROUND(AT491*CZ491,2),6)</f>
        <v>0.78</v>
      </c>
      <c r="DC491">
        <f>ROUND(ROUND(AT491*AG491,2),6)</f>
        <v>0</v>
      </c>
    </row>
    <row r="492" spans="1:107" x14ac:dyDescent="0.2">
      <c r="A492">
        <f>ROW(Source!A247)</f>
        <v>247</v>
      </c>
      <c r="B492">
        <v>42244845</v>
      </c>
      <c r="C492">
        <v>42251238</v>
      </c>
      <c r="D492">
        <v>39553021</v>
      </c>
      <c r="E492">
        <v>1</v>
      </c>
      <c r="F492">
        <v>1</v>
      </c>
      <c r="G492">
        <v>1</v>
      </c>
      <c r="H492">
        <v>3</v>
      </c>
      <c r="I492" t="s">
        <v>220</v>
      </c>
      <c r="J492" t="s">
        <v>222</v>
      </c>
      <c r="K492" t="s">
        <v>221</v>
      </c>
      <c r="L492">
        <v>1327</v>
      </c>
      <c r="N492">
        <v>1005</v>
      </c>
      <c r="O492" t="s">
        <v>91</v>
      </c>
      <c r="P492" t="s">
        <v>91</v>
      </c>
      <c r="Q492">
        <v>1</v>
      </c>
      <c r="W492">
        <v>0</v>
      </c>
      <c r="X492">
        <v>-958368157</v>
      </c>
      <c r="Y492">
        <v>1000</v>
      </c>
      <c r="AA492">
        <v>49.66</v>
      </c>
      <c r="AB492">
        <v>0</v>
      </c>
      <c r="AC492">
        <v>0</v>
      </c>
      <c r="AD492">
        <v>0</v>
      </c>
      <c r="AE492">
        <v>49.66</v>
      </c>
      <c r="AF492">
        <v>0</v>
      </c>
      <c r="AG492">
        <v>0</v>
      </c>
      <c r="AH492">
        <v>0</v>
      </c>
      <c r="AI492">
        <v>1</v>
      </c>
      <c r="AJ492">
        <v>1</v>
      </c>
      <c r="AK492">
        <v>1</v>
      </c>
      <c r="AL492">
        <v>1</v>
      </c>
      <c r="AN492">
        <v>1</v>
      </c>
      <c r="AO492">
        <v>0</v>
      </c>
      <c r="AP492">
        <v>0</v>
      </c>
      <c r="AQ492">
        <v>0</v>
      </c>
      <c r="AR492">
        <v>0</v>
      </c>
      <c r="AS492" t="s">
        <v>3</v>
      </c>
      <c r="AT492">
        <v>1000</v>
      </c>
      <c r="AU492" t="s">
        <v>3</v>
      </c>
      <c r="AV492">
        <v>0</v>
      </c>
      <c r="AW492">
        <v>1</v>
      </c>
      <c r="AX492">
        <v>-1</v>
      </c>
      <c r="AY492">
        <v>0</v>
      </c>
      <c r="AZ492">
        <v>0</v>
      </c>
      <c r="BA492" t="s">
        <v>3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CX492">
        <f>Y492*Source!I247</f>
        <v>0</v>
      </c>
      <c r="CY492">
        <f>AA492</f>
        <v>49.66</v>
      </c>
      <c r="CZ492">
        <f>AE492</f>
        <v>49.66</v>
      </c>
      <c r="DA492">
        <f>AI492</f>
        <v>1</v>
      </c>
      <c r="DB492">
        <f>ROUND(ROUND(AT492*CZ492,2),6)</f>
        <v>49660</v>
      </c>
      <c r="DC492">
        <f>ROUND(ROUND(AT492*AG492,2),6)</f>
        <v>0</v>
      </c>
    </row>
    <row r="493" spans="1:107" x14ac:dyDescent="0.2">
      <c r="A493">
        <f>ROW(Source!A250)</f>
        <v>250</v>
      </c>
      <c r="B493">
        <v>42244862</v>
      </c>
      <c r="C493">
        <v>42251254</v>
      </c>
      <c r="D493">
        <v>35542113</v>
      </c>
      <c r="E493">
        <v>1</v>
      </c>
      <c r="F493">
        <v>1</v>
      </c>
      <c r="G493">
        <v>1</v>
      </c>
      <c r="H493">
        <v>1</v>
      </c>
      <c r="I493" t="s">
        <v>522</v>
      </c>
      <c r="J493" t="s">
        <v>3</v>
      </c>
      <c r="K493" t="s">
        <v>523</v>
      </c>
      <c r="L493">
        <v>1369</v>
      </c>
      <c r="N493">
        <v>1013</v>
      </c>
      <c r="O493" t="s">
        <v>417</v>
      </c>
      <c r="P493" t="s">
        <v>417</v>
      </c>
      <c r="Q493">
        <v>1</v>
      </c>
      <c r="W493">
        <v>0</v>
      </c>
      <c r="X493">
        <v>1933892413</v>
      </c>
      <c r="Y493">
        <v>2.76</v>
      </c>
      <c r="AA493">
        <v>0</v>
      </c>
      <c r="AB493">
        <v>0</v>
      </c>
      <c r="AC493">
        <v>0</v>
      </c>
      <c r="AD493">
        <v>214.17</v>
      </c>
      <c r="AE493">
        <v>0</v>
      </c>
      <c r="AF493">
        <v>0</v>
      </c>
      <c r="AG493">
        <v>0</v>
      </c>
      <c r="AH493">
        <v>214.17</v>
      </c>
      <c r="AI493">
        <v>1</v>
      </c>
      <c r="AJ493">
        <v>1</v>
      </c>
      <c r="AK493">
        <v>1</v>
      </c>
      <c r="AL493">
        <v>1</v>
      </c>
      <c r="AN493">
        <v>0</v>
      </c>
      <c r="AO493">
        <v>1</v>
      </c>
      <c r="AP493">
        <v>1</v>
      </c>
      <c r="AQ493">
        <v>0</v>
      </c>
      <c r="AR493">
        <v>0</v>
      </c>
      <c r="AS493" t="s">
        <v>3</v>
      </c>
      <c r="AT493">
        <v>2.4</v>
      </c>
      <c r="AU493" t="s">
        <v>34</v>
      </c>
      <c r="AV493">
        <v>1</v>
      </c>
      <c r="AW493">
        <v>2</v>
      </c>
      <c r="AX493">
        <v>42251262</v>
      </c>
      <c r="AY493">
        <v>1</v>
      </c>
      <c r="AZ493">
        <v>0</v>
      </c>
      <c r="BA493">
        <v>443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CX493">
        <f>Y493*Source!I250</f>
        <v>2.6081999999999996</v>
      </c>
      <c r="CY493">
        <f>AD493</f>
        <v>214.17</v>
      </c>
      <c r="CZ493">
        <f>AH493</f>
        <v>214.17</v>
      </c>
      <c r="DA493">
        <f>AL493</f>
        <v>1</v>
      </c>
      <c r="DB493">
        <f>ROUND((ROUND(AT493*CZ493,2)*1.15),6)</f>
        <v>591.11149999999998</v>
      </c>
      <c r="DC493">
        <f>ROUND((ROUND(AT493*AG493,2)*1.15),6)</f>
        <v>0</v>
      </c>
    </row>
    <row r="494" spans="1:107" x14ac:dyDescent="0.2">
      <c r="A494">
        <f>ROW(Source!A250)</f>
        <v>250</v>
      </c>
      <c r="B494">
        <v>42244862</v>
      </c>
      <c r="C494">
        <v>42251254</v>
      </c>
      <c r="D494">
        <v>121548</v>
      </c>
      <c r="E494">
        <v>1</v>
      </c>
      <c r="F494">
        <v>1</v>
      </c>
      <c r="G494">
        <v>1</v>
      </c>
      <c r="H494">
        <v>1</v>
      </c>
      <c r="I494" t="s">
        <v>23</v>
      </c>
      <c r="J494" t="s">
        <v>3</v>
      </c>
      <c r="K494" t="s">
        <v>420</v>
      </c>
      <c r="L494">
        <v>608254</v>
      </c>
      <c r="N494">
        <v>1013</v>
      </c>
      <c r="O494" t="s">
        <v>421</v>
      </c>
      <c r="P494" t="s">
        <v>421</v>
      </c>
      <c r="Q494">
        <v>1</v>
      </c>
      <c r="W494">
        <v>0</v>
      </c>
      <c r="X494">
        <v>-185737400</v>
      </c>
      <c r="Y494">
        <v>0.67500000000000004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1</v>
      </c>
      <c r="AJ494">
        <v>1</v>
      </c>
      <c r="AK494">
        <v>1</v>
      </c>
      <c r="AL494">
        <v>1</v>
      </c>
      <c r="AN494">
        <v>0</v>
      </c>
      <c r="AO494">
        <v>1</v>
      </c>
      <c r="AP494">
        <v>1</v>
      </c>
      <c r="AQ494">
        <v>0</v>
      </c>
      <c r="AR494">
        <v>0</v>
      </c>
      <c r="AS494" t="s">
        <v>3</v>
      </c>
      <c r="AT494">
        <v>0.54</v>
      </c>
      <c r="AU494" t="s">
        <v>33</v>
      </c>
      <c r="AV494">
        <v>2</v>
      </c>
      <c r="AW494">
        <v>2</v>
      </c>
      <c r="AX494">
        <v>42251263</v>
      </c>
      <c r="AY494">
        <v>1</v>
      </c>
      <c r="AZ494">
        <v>0</v>
      </c>
      <c r="BA494">
        <v>444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CX494">
        <f>Y494*Source!I250</f>
        <v>0.63787499999999997</v>
      </c>
      <c r="CY494">
        <f>AD494</f>
        <v>0</v>
      </c>
      <c r="CZ494">
        <f>AH494</f>
        <v>0</v>
      </c>
      <c r="DA494">
        <f>AL494</f>
        <v>1</v>
      </c>
      <c r="DB494">
        <f>ROUND((ROUND(AT494*CZ494,2)*1.25),6)</f>
        <v>0</v>
      </c>
      <c r="DC494">
        <f>ROUND((ROUND(AT494*AG494,2)*1.25),6)</f>
        <v>0</v>
      </c>
    </row>
    <row r="495" spans="1:107" x14ac:dyDescent="0.2">
      <c r="A495">
        <f>ROW(Source!A250)</f>
        <v>250</v>
      </c>
      <c r="B495">
        <v>42244862</v>
      </c>
      <c r="C495">
        <v>42251254</v>
      </c>
      <c r="D495">
        <v>39026653</v>
      </c>
      <c r="E495">
        <v>1</v>
      </c>
      <c r="F495">
        <v>1</v>
      </c>
      <c r="G495">
        <v>1</v>
      </c>
      <c r="H495">
        <v>2</v>
      </c>
      <c r="I495" t="s">
        <v>524</v>
      </c>
      <c r="J495" t="s">
        <v>525</v>
      </c>
      <c r="K495" t="s">
        <v>526</v>
      </c>
      <c r="L495">
        <v>1368</v>
      </c>
      <c r="N495">
        <v>1011</v>
      </c>
      <c r="O495" t="s">
        <v>425</v>
      </c>
      <c r="P495" t="s">
        <v>425</v>
      </c>
      <c r="Q495">
        <v>1</v>
      </c>
      <c r="W495">
        <v>0</v>
      </c>
      <c r="X495">
        <v>-881231059</v>
      </c>
      <c r="Y495">
        <v>0.1</v>
      </c>
      <c r="AA495">
        <v>0</v>
      </c>
      <c r="AB495">
        <v>1035.75</v>
      </c>
      <c r="AC495">
        <v>316.56</v>
      </c>
      <c r="AD495">
        <v>0</v>
      </c>
      <c r="AE495">
        <v>0</v>
      </c>
      <c r="AF495">
        <v>133.13</v>
      </c>
      <c r="AG495">
        <v>11.6</v>
      </c>
      <c r="AH495">
        <v>0</v>
      </c>
      <c r="AI495">
        <v>1</v>
      </c>
      <c r="AJ495">
        <v>7.78</v>
      </c>
      <c r="AK495">
        <v>27.29</v>
      </c>
      <c r="AL495">
        <v>1</v>
      </c>
      <c r="AN495">
        <v>0</v>
      </c>
      <c r="AO495">
        <v>1</v>
      </c>
      <c r="AP495">
        <v>1</v>
      </c>
      <c r="AQ495">
        <v>0</v>
      </c>
      <c r="AR495">
        <v>0</v>
      </c>
      <c r="AS495" t="s">
        <v>3</v>
      </c>
      <c r="AT495">
        <v>0.08</v>
      </c>
      <c r="AU495" t="s">
        <v>33</v>
      </c>
      <c r="AV495">
        <v>0</v>
      </c>
      <c r="AW495">
        <v>2</v>
      </c>
      <c r="AX495">
        <v>42251264</v>
      </c>
      <c r="AY495">
        <v>1</v>
      </c>
      <c r="AZ495">
        <v>0</v>
      </c>
      <c r="BA495">
        <v>445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CX495">
        <f>Y495*Source!I250</f>
        <v>9.4500000000000001E-2</v>
      </c>
      <c r="CY495">
        <f>AB495</f>
        <v>1035.75</v>
      </c>
      <c r="CZ495">
        <f>AF495</f>
        <v>133.13</v>
      </c>
      <c r="DA495">
        <f>AJ495</f>
        <v>7.78</v>
      </c>
      <c r="DB495">
        <f>ROUND((ROUND(AT495*CZ495,2)*1.25),6)</f>
        <v>13.3125</v>
      </c>
      <c r="DC495">
        <f>ROUND((ROUND(AT495*AG495,2)*1.25),6)</f>
        <v>1.1625000000000001</v>
      </c>
    </row>
    <row r="496" spans="1:107" x14ac:dyDescent="0.2">
      <c r="A496">
        <f>ROW(Source!A250)</f>
        <v>250</v>
      </c>
      <c r="B496">
        <v>42244862</v>
      </c>
      <c r="C496">
        <v>42251254</v>
      </c>
      <c r="D496">
        <v>39026775</v>
      </c>
      <c r="E496">
        <v>1</v>
      </c>
      <c r="F496">
        <v>1</v>
      </c>
      <c r="G496">
        <v>1</v>
      </c>
      <c r="H496">
        <v>2</v>
      </c>
      <c r="I496" t="s">
        <v>494</v>
      </c>
      <c r="J496" t="s">
        <v>495</v>
      </c>
      <c r="K496" t="s">
        <v>496</v>
      </c>
      <c r="L496">
        <v>1368</v>
      </c>
      <c r="N496">
        <v>1011</v>
      </c>
      <c r="O496" t="s">
        <v>425</v>
      </c>
      <c r="P496" t="s">
        <v>425</v>
      </c>
      <c r="Q496">
        <v>1</v>
      </c>
      <c r="W496">
        <v>0</v>
      </c>
      <c r="X496">
        <v>315863809</v>
      </c>
      <c r="Y496">
        <v>0.57500000000000007</v>
      </c>
      <c r="AA496">
        <v>0</v>
      </c>
      <c r="AB496">
        <v>470.72</v>
      </c>
      <c r="AC496">
        <v>274.54000000000002</v>
      </c>
      <c r="AD496">
        <v>0</v>
      </c>
      <c r="AE496">
        <v>0</v>
      </c>
      <c r="AF496">
        <v>46.56</v>
      </c>
      <c r="AG496">
        <v>10.06</v>
      </c>
      <c r="AH496">
        <v>0</v>
      </c>
      <c r="AI496">
        <v>1</v>
      </c>
      <c r="AJ496">
        <v>10.11</v>
      </c>
      <c r="AK496">
        <v>27.29</v>
      </c>
      <c r="AL496">
        <v>1</v>
      </c>
      <c r="AN496">
        <v>0</v>
      </c>
      <c r="AO496">
        <v>1</v>
      </c>
      <c r="AP496">
        <v>1</v>
      </c>
      <c r="AQ496">
        <v>0</v>
      </c>
      <c r="AR496">
        <v>0</v>
      </c>
      <c r="AS496" t="s">
        <v>3</v>
      </c>
      <c r="AT496">
        <v>0.46</v>
      </c>
      <c r="AU496" t="s">
        <v>33</v>
      </c>
      <c r="AV496">
        <v>0</v>
      </c>
      <c r="AW496">
        <v>2</v>
      </c>
      <c r="AX496">
        <v>42251265</v>
      </c>
      <c r="AY496">
        <v>1</v>
      </c>
      <c r="AZ496">
        <v>0</v>
      </c>
      <c r="BA496">
        <v>446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CX496">
        <f>Y496*Source!I250</f>
        <v>0.54337500000000005</v>
      </c>
      <c r="CY496">
        <f>AB496</f>
        <v>470.72</v>
      </c>
      <c r="CZ496">
        <f>AF496</f>
        <v>46.56</v>
      </c>
      <c r="DA496">
        <f>AJ496</f>
        <v>10.11</v>
      </c>
      <c r="DB496">
        <f>ROUND((ROUND(AT496*CZ496,2)*1.25),6)</f>
        <v>26.774999999999999</v>
      </c>
      <c r="DC496">
        <f>ROUND((ROUND(AT496*AG496,2)*1.25),6)</f>
        <v>5.7874999999999996</v>
      </c>
    </row>
    <row r="497" spans="1:107" x14ac:dyDescent="0.2">
      <c r="A497">
        <f>ROW(Source!A250)</f>
        <v>250</v>
      </c>
      <c r="B497">
        <v>42244862</v>
      </c>
      <c r="C497">
        <v>42251254</v>
      </c>
      <c r="D497">
        <v>39028696</v>
      </c>
      <c r="E497">
        <v>1</v>
      </c>
      <c r="F497">
        <v>1</v>
      </c>
      <c r="G497">
        <v>1</v>
      </c>
      <c r="H497">
        <v>2</v>
      </c>
      <c r="I497" t="s">
        <v>513</v>
      </c>
      <c r="J497" t="s">
        <v>514</v>
      </c>
      <c r="K497" t="s">
        <v>515</v>
      </c>
      <c r="L497">
        <v>1368</v>
      </c>
      <c r="N497">
        <v>1011</v>
      </c>
      <c r="O497" t="s">
        <v>425</v>
      </c>
      <c r="P497" t="s">
        <v>425</v>
      </c>
      <c r="Q497">
        <v>1</v>
      </c>
      <c r="W497">
        <v>0</v>
      </c>
      <c r="X497">
        <v>-839973004</v>
      </c>
      <c r="Y497">
        <v>1.1500000000000001</v>
      </c>
      <c r="AA497">
        <v>0</v>
      </c>
      <c r="AB497">
        <v>3.86</v>
      </c>
      <c r="AC497">
        <v>0</v>
      </c>
      <c r="AD497">
        <v>0</v>
      </c>
      <c r="AE497">
        <v>0</v>
      </c>
      <c r="AF497">
        <v>0.55000000000000004</v>
      </c>
      <c r="AG497">
        <v>0</v>
      </c>
      <c r="AH497">
        <v>0</v>
      </c>
      <c r="AI497">
        <v>1</v>
      </c>
      <c r="AJ497">
        <v>7.02</v>
      </c>
      <c r="AK497">
        <v>27.29</v>
      </c>
      <c r="AL497">
        <v>1</v>
      </c>
      <c r="AN497">
        <v>0</v>
      </c>
      <c r="AO497">
        <v>1</v>
      </c>
      <c r="AP497">
        <v>1</v>
      </c>
      <c r="AQ497">
        <v>0</v>
      </c>
      <c r="AR497">
        <v>0</v>
      </c>
      <c r="AS497" t="s">
        <v>3</v>
      </c>
      <c r="AT497">
        <v>0.92</v>
      </c>
      <c r="AU497" t="s">
        <v>33</v>
      </c>
      <c r="AV497">
        <v>0</v>
      </c>
      <c r="AW497">
        <v>2</v>
      </c>
      <c r="AX497">
        <v>42251266</v>
      </c>
      <c r="AY497">
        <v>1</v>
      </c>
      <c r="AZ497">
        <v>0</v>
      </c>
      <c r="BA497">
        <v>447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CX497">
        <f>Y497*Source!I250</f>
        <v>1.0867500000000001</v>
      </c>
      <c r="CY497">
        <f>AB497</f>
        <v>3.86</v>
      </c>
      <c r="CZ497">
        <f>AF497</f>
        <v>0.55000000000000004</v>
      </c>
      <c r="DA497">
        <f>AJ497</f>
        <v>7.02</v>
      </c>
      <c r="DB497">
        <f>ROUND((ROUND(AT497*CZ497,2)*1.25),6)</f>
        <v>0.63749999999999996</v>
      </c>
      <c r="DC497">
        <f>ROUND((ROUND(AT497*AG497,2)*1.25),6)</f>
        <v>0</v>
      </c>
    </row>
    <row r="498" spans="1:107" x14ac:dyDescent="0.2">
      <c r="A498">
        <f>ROW(Source!A250)</f>
        <v>250</v>
      </c>
      <c r="B498">
        <v>42244862</v>
      </c>
      <c r="C498">
        <v>42251254</v>
      </c>
      <c r="D498">
        <v>39001047</v>
      </c>
      <c r="E498">
        <v>1</v>
      </c>
      <c r="F498">
        <v>1</v>
      </c>
      <c r="G498">
        <v>1</v>
      </c>
      <c r="H498">
        <v>3</v>
      </c>
      <c r="I498" t="s">
        <v>527</v>
      </c>
      <c r="J498" t="s">
        <v>528</v>
      </c>
      <c r="K498" t="s">
        <v>529</v>
      </c>
      <c r="L498">
        <v>1339</v>
      </c>
      <c r="N498">
        <v>1007</v>
      </c>
      <c r="O498" t="s">
        <v>209</v>
      </c>
      <c r="P498" t="s">
        <v>209</v>
      </c>
      <c r="Q498">
        <v>1</v>
      </c>
      <c r="W498">
        <v>0</v>
      </c>
      <c r="X498">
        <v>467189497</v>
      </c>
      <c r="Y498">
        <v>1.3</v>
      </c>
      <c r="AA498">
        <v>1582.14</v>
      </c>
      <c r="AB498">
        <v>0</v>
      </c>
      <c r="AC498">
        <v>0</v>
      </c>
      <c r="AD498">
        <v>0</v>
      </c>
      <c r="AE498">
        <v>131.08000000000001</v>
      </c>
      <c r="AF498">
        <v>0</v>
      </c>
      <c r="AG498">
        <v>0</v>
      </c>
      <c r="AH498">
        <v>0</v>
      </c>
      <c r="AI498">
        <v>12.07</v>
      </c>
      <c r="AJ498">
        <v>1</v>
      </c>
      <c r="AK498">
        <v>1</v>
      </c>
      <c r="AL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S498" t="s">
        <v>3</v>
      </c>
      <c r="AT498">
        <v>1.3</v>
      </c>
      <c r="AU498" t="s">
        <v>3</v>
      </c>
      <c r="AV498">
        <v>0</v>
      </c>
      <c r="AW498">
        <v>2</v>
      </c>
      <c r="AX498">
        <v>42251267</v>
      </c>
      <c r="AY498">
        <v>1</v>
      </c>
      <c r="AZ498">
        <v>0</v>
      </c>
      <c r="BA498">
        <v>448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CX498">
        <f>Y498*Source!I250</f>
        <v>1.2284999999999999</v>
      </c>
      <c r="CY498">
        <f>AA498</f>
        <v>1582.14</v>
      </c>
      <c r="CZ498">
        <f>AE498</f>
        <v>131.08000000000001</v>
      </c>
      <c r="DA498">
        <f>AI498</f>
        <v>12.07</v>
      </c>
      <c r="DB498">
        <f>ROUND(ROUND(AT498*CZ498,2),6)</f>
        <v>170.4</v>
      </c>
      <c r="DC498">
        <f>ROUND(ROUND(AT498*AG498,2),6)</f>
        <v>0</v>
      </c>
    </row>
    <row r="499" spans="1:107" x14ac:dyDescent="0.2">
      <c r="A499">
        <f>ROW(Source!A250)</f>
        <v>250</v>
      </c>
      <c r="B499">
        <v>42244862</v>
      </c>
      <c r="C499">
        <v>42251254</v>
      </c>
      <c r="D499">
        <v>39001585</v>
      </c>
      <c r="E499">
        <v>1</v>
      </c>
      <c r="F499">
        <v>1</v>
      </c>
      <c r="G499">
        <v>1</v>
      </c>
      <c r="H499">
        <v>3</v>
      </c>
      <c r="I499" t="s">
        <v>445</v>
      </c>
      <c r="J499" t="s">
        <v>446</v>
      </c>
      <c r="K499" t="s">
        <v>447</v>
      </c>
      <c r="L499">
        <v>1339</v>
      </c>
      <c r="N499">
        <v>1007</v>
      </c>
      <c r="O499" t="s">
        <v>209</v>
      </c>
      <c r="P499" t="s">
        <v>209</v>
      </c>
      <c r="Q499">
        <v>1</v>
      </c>
      <c r="W499">
        <v>0</v>
      </c>
      <c r="X499">
        <v>619799737</v>
      </c>
      <c r="Y499">
        <v>0.15</v>
      </c>
      <c r="AA499">
        <v>19.420000000000002</v>
      </c>
      <c r="AB499">
        <v>0</v>
      </c>
      <c r="AC499">
        <v>0</v>
      </c>
      <c r="AD499">
        <v>0</v>
      </c>
      <c r="AE499">
        <v>2.44</v>
      </c>
      <c r="AF499">
        <v>0</v>
      </c>
      <c r="AG499">
        <v>0</v>
      </c>
      <c r="AH499">
        <v>0</v>
      </c>
      <c r="AI499">
        <v>7.96</v>
      </c>
      <c r="AJ499">
        <v>1</v>
      </c>
      <c r="AK499">
        <v>1</v>
      </c>
      <c r="AL499">
        <v>1</v>
      </c>
      <c r="AN499">
        <v>0</v>
      </c>
      <c r="AO499">
        <v>1</v>
      </c>
      <c r="AP499">
        <v>0</v>
      </c>
      <c r="AQ499">
        <v>0</v>
      </c>
      <c r="AR499">
        <v>0</v>
      </c>
      <c r="AS499" t="s">
        <v>3</v>
      </c>
      <c r="AT499">
        <v>0.15</v>
      </c>
      <c r="AU499" t="s">
        <v>3</v>
      </c>
      <c r="AV499">
        <v>0</v>
      </c>
      <c r="AW499">
        <v>2</v>
      </c>
      <c r="AX499">
        <v>42251268</v>
      </c>
      <c r="AY499">
        <v>1</v>
      </c>
      <c r="AZ499">
        <v>0</v>
      </c>
      <c r="BA499">
        <v>449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CX499">
        <f>Y499*Source!I250</f>
        <v>0.14174999999999999</v>
      </c>
      <c r="CY499">
        <f>AA499</f>
        <v>19.420000000000002</v>
      </c>
      <c r="CZ499">
        <f>AE499</f>
        <v>2.44</v>
      </c>
      <c r="DA499">
        <f>AI499</f>
        <v>7.96</v>
      </c>
      <c r="DB499">
        <f>ROUND(ROUND(AT499*CZ499,2),6)</f>
        <v>0.37</v>
      </c>
      <c r="DC499">
        <f>ROUND(ROUND(AT499*AG499,2),6)</f>
        <v>0</v>
      </c>
    </row>
    <row r="500" spans="1:107" x14ac:dyDescent="0.2">
      <c r="A500">
        <f>ROW(Source!A251)</f>
        <v>251</v>
      </c>
      <c r="B500">
        <v>42244845</v>
      </c>
      <c r="C500">
        <v>42251254</v>
      </c>
      <c r="D500">
        <v>35542113</v>
      </c>
      <c r="E500">
        <v>1</v>
      </c>
      <c r="F500">
        <v>1</v>
      </c>
      <c r="G500">
        <v>1</v>
      </c>
      <c r="H500">
        <v>1</v>
      </c>
      <c r="I500" t="s">
        <v>522</v>
      </c>
      <c r="J500" t="s">
        <v>3</v>
      </c>
      <c r="K500" t="s">
        <v>523</v>
      </c>
      <c r="L500">
        <v>1369</v>
      </c>
      <c r="N500">
        <v>1013</v>
      </c>
      <c r="O500" t="s">
        <v>417</v>
      </c>
      <c r="P500" t="s">
        <v>417</v>
      </c>
      <c r="Q500">
        <v>1</v>
      </c>
      <c r="W500">
        <v>0</v>
      </c>
      <c r="X500">
        <v>1933892413</v>
      </c>
      <c r="Y500">
        <v>2.76</v>
      </c>
      <c r="AA500">
        <v>0</v>
      </c>
      <c r="AB500">
        <v>0</v>
      </c>
      <c r="AC500">
        <v>0</v>
      </c>
      <c r="AD500">
        <v>245.51</v>
      </c>
      <c r="AE500">
        <v>0</v>
      </c>
      <c r="AF500">
        <v>0</v>
      </c>
      <c r="AG500">
        <v>0</v>
      </c>
      <c r="AH500">
        <v>245.51</v>
      </c>
      <c r="AI500">
        <v>1</v>
      </c>
      <c r="AJ500">
        <v>1</v>
      </c>
      <c r="AK500">
        <v>1</v>
      </c>
      <c r="AL500">
        <v>1</v>
      </c>
      <c r="AN500">
        <v>0</v>
      </c>
      <c r="AO500">
        <v>1</v>
      </c>
      <c r="AP500">
        <v>1</v>
      </c>
      <c r="AQ500">
        <v>0</v>
      </c>
      <c r="AR500">
        <v>0</v>
      </c>
      <c r="AS500" t="s">
        <v>3</v>
      </c>
      <c r="AT500">
        <v>2.4</v>
      </c>
      <c r="AU500" t="s">
        <v>34</v>
      </c>
      <c r="AV500">
        <v>1</v>
      </c>
      <c r="AW500">
        <v>2</v>
      </c>
      <c r="AX500">
        <v>42251262</v>
      </c>
      <c r="AY500">
        <v>1</v>
      </c>
      <c r="AZ500">
        <v>0</v>
      </c>
      <c r="BA500">
        <v>450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CX500">
        <f>Y500*Source!I251</f>
        <v>2.6081999999999996</v>
      </c>
      <c r="CY500">
        <f>AD500</f>
        <v>245.51</v>
      </c>
      <c r="CZ500">
        <f>AH500</f>
        <v>245.51</v>
      </c>
      <c r="DA500">
        <f>AL500</f>
        <v>1</v>
      </c>
      <c r="DB500">
        <f>ROUND((ROUND(AT500*CZ500,2)*1.15),6)</f>
        <v>677.60299999999995</v>
      </c>
      <c r="DC500">
        <f>ROUND((ROUND(AT500*AG500,2)*1.15),6)</f>
        <v>0</v>
      </c>
    </row>
    <row r="501" spans="1:107" x14ac:dyDescent="0.2">
      <c r="A501">
        <f>ROW(Source!A251)</f>
        <v>251</v>
      </c>
      <c r="B501">
        <v>42244845</v>
      </c>
      <c r="C501">
        <v>42251254</v>
      </c>
      <c r="D501">
        <v>121548</v>
      </c>
      <c r="E501">
        <v>1</v>
      </c>
      <c r="F501">
        <v>1</v>
      </c>
      <c r="G501">
        <v>1</v>
      </c>
      <c r="H501">
        <v>1</v>
      </c>
      <c r="I501" t="s">
        <v>23</v>
      </c>
      <c r="J501" t="s">
        <v>3</v>
      </c>
      <c r="K501" t="s">
        <v>420</v>
      </c>
      <c r="L501">
        <v>608254</v>
      </c>
      <c r="N501">
        <v>1013</v>
      </c>
      <c r="O501" t="s">
        <v>421</v>
      </c>
      <c r="P501" t="s">
        <v>421</v>
      </c>
      <c r="Q501">
        <v>1</v>
      </c>
      <c r="W501">
        <v>0</v>
      </c>
      <c r="X501">
        <v>-185737400</v>
      </c>
      <c r="Y501">
        <v>0.67500000000000004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1</v>
      </c>
      <c r="AJ501">
        <v>1</v>
      </c>
      <c r="AK501">
        <v>1</v>
      </c>
      <c r="AL501">
        <v>1</v>
      </c>
      <c r="AN501">
        <v>0</v>
      </c>
      <c r="AO501">
        <v>1</v>
      </c>
      <c r="AP501">
        <v>1</v>
      </c>
      <c r="AQ501">
        <v>0</v>
      </c>
      <c r="AR501">
        <v>0</v>
      </c>
      <c r="AS501" t="s">
        <v>3</v>
      </c>
      <c r="AT501">
        <v>0.54</v>
      </c>
      <c r="AU501" t="s">
        <v>33</v>
      </c>
      <c r="AV501">
        <v>2</v>
      </c>
      <c r="AW501">
        <v>2</v>
      </c>
      <c r="AX501">
        <v>42251263</v>
      </c>
      <c r="AY501">
        <v>1</v>
      </c>
      <c r="AZ501">
        <v>0</v>
      </c>
      <c r="BA501">
        <v>451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CX501">
        <f>Y501*Source!I251</f>
        <v>0.63787499999999997</v>
      </c>
      <c r="CY501">
        <f>AD501</f>
        <v>0</v>
      </c>
      <c r="CZ501">
        <f>AH501</f>
        <v>0</v>
      </c>
      <c r="DA501">
        <f>AL501</f>
        <v>1</v>
      </c>
      <c r="DB501">
        <f>ROUND((ROUND(AT501*CZ501,2)*1.25),6)</f>
        <v>0</v>
      </c>
      <c r="DC501">
        <f>ROUND((ROUND(AT501*AG501,2)*1.25),6)</f>
        <v>0</v>
      </c>
    </row>
    <row r="502" spans="1:107" x14ac:dyDescent="0.2">
      <c r="A502">
        <f>ROW(Source!A251)</f>
        <v>251</v>
      </c>
      <c r="B502">
        <v>42244845</v>
      </c>
      <c r="C502">
        <v>42251254</v>
      </c>
      <c r="D502">
        <v>39026653</v>
      </c>
      <c r="E502">
        <v>1</v>
      </c>
      <c r="F502">
        <v>1</v>
      </c>
      <c r="G502">
        <v>1</v>
      </c>
      <c r="H502">
        <v>2</v>
      </c>
      <c r="I502" t="s">
        <v>524</v>
      </c>
      <c r="J502" t="s">
        <v>525</v>
      </c>
      <c r="K502" t="s">
        <v>526</v>
      </c>
      <c r="L502">
        <v>1368</v>
      </c>
      <c r="N502">
        <v>1011</v>
      </c>
      <c r="O502" t="s">
        <v>425</v>
      </c>
      <c r="P502" t="s">
        <v>425</v>
      </c>
      <c r="Q502">
        <v>1</v>
      </c>
      <c r="W502">
        <v>0</v>
      </c>
      <c r="X502">
        <v>-881231059</v>
      </c>
      <c r="Y502">
        <v>0.1</v>
      </c>
      <c r="AA502">
        <v>0</v>
      </c>
      <c r="AB502">
        <v>1083.68</v>
      </c>
      <c r="AC502">
        <v>348.58</v>
      </c>
      <c r="AD502">
        <v>0</v>
      </c>
      <c r="AE502">
        <v>0</v>
      </c>
      <c r="AF502">
        <v>133.13</v>
      </c>
      <c r="AG502">
        <v>11.6</v>
      </c>
      <c r="AH502">
        <v>0</v>
      </c>
      <c r="AI502">
        <v>1</v>
      </c>
      <c r="AJ502">
        <v>8.14</v>
      </c>
      <c r="AK502">
        <v>30.05</v>
      </c>
      <c r="AL502">
        <v>1</v>
      </c>
      <c r="AN502">
        <v>0</v>
      </c>
      <c r="AO502">
        <v>1</v>
      </c>
      <c r="AP502">
        <v>1</v>
      </c>
      <c r="AQ502">
        <v>0</v>
      </c>
      <c r="AR502">
        <v>0</v>
      </c>
      <c r="AS502" t="s">
        <v>3</v>
      </c>
      <c r="AT502">
        <v>0.08</v>
      </c>
      <c r="AU502" t="s">
        <v>33</v>
      </c>
      <c r="AV502">
        <v>0</v>
      </c>
      <c r="AW502">
        <v>2</v>
      </c>
      <c r="AX502">
        <v>42251264</v>
      </c>
      <c r="AY502">
        <v>1</v>
      </c>
      <c r="AZ502">
        <v>0</v>
      </c>
      <c r="BA502">
        <v>452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CX502">
        <f>Y502*Source!I251</f>
        <v>9.4500000000000001E-2</v>
      </c>
      <c r="CY502">
        <f>AB502</f>
        <v>1083.68</v>
      </c>
      <c r="CZ502">
        <f>AF502</f>
        <v>133.13</v>
      </c>
      <c r="DA502">
        <f>AJ502</f>
        <v>8.14</v>
      </c>
      <c r="DB502">
        <f>ROUND((ROUND(AT502*CZ502,2)*1.25),6)</f>
        <v>13.3125</v>
      </c>
      <c r="DC502">
        <f>ROUND((ROUND(AT502*AG502,2)*1.25),6)</f>
        <v>1.1625000000000001</v>
      </c>
    </row>
    <row r="503" spans="1:107" x14ac:dyDescent="0.2">
      <c r="A503">
        <f>ROW(Source!A251)</f>
        <v>251</v>
      </c>
      <c r="B503">
        <v>42244845</v>
      </c>
      <c r="C503">
        <v>42251254</v>
      </c>
      <c r="D503">
        <v>39026775</v>
      </c>
      <c r="E503">
        <v>1</v>
      </c>
      <c r="F503">
        <v>1</v>
      </c>
      <c r="G503">
        <v>1</v>
      </c>
      <c r="H503">
        <v>2</v>
      </c>
      <c r="I503" t="s">
        <v>494</v>
      </c>
      <c r="J503" t="s">
        <v>495</v>
      </c>
      <c r="K503" t="s">
        <v>496</v>
      </c>
      <c r="L503">
        <v>1368</v>
      </c>
      <c r="N503">
        <v>1011</v>
      </c>
      <c r="O503" t="s">
        <v>425</v>
      </c>
      <c r="P503" t="s">
        <v>425</v>
      </c>
      <c r="Q503">
        <v>1</v>
      </c>
      <c r="W503">
        <v>0</v>
      </c>
      <c r="X503">
        <v>315863809</v>
      </c>
      <c r="Y503">
        <v>0.57500000000000007</v>
      </c>
      <c r="AA503">
        <v>0</v>
      </c>
      <c r="AB503">
        <v>504.71</v>
      </c>
      <c r="AC503">
        <v>302.3</v>
      </c>
      <c r="AD503">
        <v>0</v>
      </c>
      <c r="AE503">
        <v>0</v>
      </c>
      <c r="AF503">
        <v>46.56</v>
      </c>
      <c r="AG503">
        <v>10.06</v>
      </c>
      <c r="AH503">
        <v>0</v>
      </c>
      <c r="AI503">
        <v>1</v>
      </c>
      <c r="AJ503">
        <v>10.84</v>
      </c>
      <c r="AK503">
        <v>30.05</v>
      </c>
      <c r="AL503">
        <v>1</v>
      </c>
      <c r="AN503">
        <v>0</v>
      </c>
      <c r="AO503">
        <v>1</v>
      </c>
      <c r="AP503">
        <v>1</v>
      </c>
      <c r="AQ503">
        <v>0</v>
      </c>
      <c r="AR503">
        <v>0</v>
      </c>
      <c r="AS503" t="s">
        <v>3</v>
      </c>
      <c r="AT503">
        <v>0.46</v>
      </c>
      <c r="AU503" t="s">
        <v>33</v>
      </c>
      <c r="AV503">
        <v>0</v>
      </c>
      <c r="AW503">
        <v>2</v>
      </c>
      <c r="AX503">
        <v>42251265</v>
      </c>
      <c r="AY503">
        <v>1</v>
      </c>
      <c r="AZ503">
        <v>0</v>
      </c>
      <c r="BA503">
        <v>453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CX503">
        <f>Y503*Source!I251</f>
        <v>0.54337500000000005</v>
      </c>
      <c r="CY503">
        <f>AB503</f>
        <v>504.71</v>
      </c>
      <c r="CZ503">
        <f>AF503</f>
        <v>46.56</v>
      </c>
      <c r="DA503">
        <f>AJ503</f>
        <v>10.84</v>
      </c>
      <c r="DB503">
        <f>ROUND((ROUND(AT503*CZ503,2)*1.25),6)</f>
        <v>26.774999999999999</v>
      </c>
      <c r="DC503">
        <f>ROUND((ROUND(AT503*AG503,2)*1.25),6)</f>
        <v>5.7874999999999996</v>
      </c>
    </row>
    <row r="504" spans="1:107" x14ac:dyDescent="0.2">
      <c r="A504">
        <f>ROW(Source!A251)</f>
        <v>251</v>
      </c>
      <c r="B504">
        <v>42244845</v>
      </c>
      <c r="C504">
        <v>42251254</v>
      </c>
      <c r="D504">
        <v>39028696</v>
      </c>
      <c r="E504">
        <v>1</v>
      </c>
      <c r="F504">
        <v>1</v>
      </c>
      <c r="G504">
        <v>1</v>
      </c>
      <c r="H504">
        <v>2</v>
      </c>
      <c r="I504" t="s">
        <v>513</v>
      </c>
      <c r="J504" t="s">
        <v>514</v>
      </c>
      <c r="K504" t="s">
        <v>515</v>
      </c>
      <c r="L504">
        <v>1368</v>
      </c>
      <c r="N504">
        <v>1011</v>
      </c>
      <c r="O504" t="s">
        <v>425</v>
      </c>
      <c r="P504" t="s">
        <v>425</v>
      </c>
      <c r="Q504">
        <v>1</v>
      </c>
      <c r="W504">
        <v>0</v>
      </c>
      <c r="X504">
        <v>-839973004</v>
      </c>
      <c r="Y504">
        <v>1.1500000000000001</v>
      </c>
      <c r="AA504">
        <v>0</v>
      </c>
      <c r="AB504">
        <v>3.86</v>
      </c>
      <c r="AC504">
        <v>0</v>
      </c>
      <c r="AD504">
        <v>0</v>
      </c>
      <c r="AE504">
        <v>0</v>
      </c>
      <c r="AF504">
        <v>0.55000000000000004</v>
      </c>
      <c r="AG504">
        <v>0</v>
      </c>
      <c r="AH504">
        <v>0</v>
      </c>
      <c r="AI504">
        <v>1</v>
      </c>
      <c r="AJ504">
        <v>7.02</v>
      </c>
      <c r="AK504">
        <v>30.05</v>
      </c>
      <c r="AL504">
        <v>1</v>
      </c>
      <c r="AN504">
        <v>0</v>
      </c>
      <c r="AO504">
        <v>1</v>
      </c>
      <c r="AP504">
        <v>1</v>
      </c>
      <c r="AQ504">
        <v>0</v>
      </c>
      <c r="AR504">
        <v>0</v>
      </c>
      <c r="AS504" t="s">
        <v>3</v>
      </c>
      <c r="AT504">
        <v>0.92</v>
      </c>
      <c r="AU504" t="s">
        <v>33</v>
      </c>
      <c r="AV504">
        <v>0</v>
      </c>
      <c r="AW504">
        <v>2</v>
      </c>
      <c r="AX504">
        <v>42251266</v>
      </c>
      <c r="AY504">
        <v>1</v>
      </c>
      <c r="AZ504">
        <v>0</v>
      </c>
      <c r="BA504">
        <v>454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CX504">
        <f>Y504*Source!I251</f>
        <v>1.0867500000000001</v>
      </c>
      <c r="CY504">
        <f>AB504</f>
        <v>3.86</v>
      </c>
      <c r="CZ504">
        <f>AF504</f>
        <v>0.55000000000000004</v>
      </c>
      <c r="DA504">
        <f>AJ504</f>
        <v>7.02</v>
      </c>
      <c r="DB504">
        <f>ROUND((ROUND(AT504*CZ504,2)*1.25),6)</f>
        <v>0.63749999999999996</v>
      </c>
      <c r="DC504">
        <f>ROUND((ROUND(AT504*AG504,2)*1.25),6)</f>
        <v>0</v>
      </c>
    </row>
    <row r="505" spans="1:107" x14ac:dyDescent="0.2">
      <c r="A505">
        <f>ROW(Source!A251)</f>
        <v>251</v>
      </c>
      <c r="B505">
        <v>42244845</v>
      </c>
      <c r="C505">
        <v>42251254</v>
      </c>
      <c r="D505">
        <v>39001047</v>
      </c>
      <c r="E505">
        <v>1</v>
      </c>
      <c r="F505">
        <v>1</v>
      </c>
      <c r="G505">
        <v>1</v>
      </c>
      <c r="H505">
        <v>3</v>
      </c>
      <c r="I505" t="s">
        <v>527</v>
      </c>
      <c r="J505" t="s">
        <v>528</v>
      </c>
      <c r="K505" t="s">
        <v>529</v>
      </c>
      <c r="L505">
        <v>1339</v>
      </c>
      <c r="N505">
        <v>1007</v>
      </c>
      <c r="O505" t="s">
        <v>209</v>
      </c>
      <c r="P505" t="s">
        <v>209</v>
      </c>
      <c r="Q505">
        <v>1</v>
      </c>
      <c r="W505">
        <v>0</v>
      </c>
      <c r="X505">
        <v>467189497</v>
      </c>
      <c r="Y505">
        <v>1.3</v>
      </c>
      <c r="AA505">
        <v>1508.73</v>
      </c>
      <c r="AB505">
        <v>0</v>
      </c>
      <c r="AC505">
        <v>0</v>
      </c>
      <c r="AD505">
        <v>0</v>
      </c>
      <c r="AE505">
        <v>131.08000000000001</v>
      </c>
      <c r="AF505">
        <v>0</v>
      </c>
      <c r="AG505">
        <v>0</v>
      </c>
      <c r="AH505">
        <v>0</v>
      </c>
      <c r="AI505">
        <v>11.51</v>
      </c>
      <c r="AJ505">
        <v>1</v>
      </c>
      <c r="AK505">
        <v>1</v>
      </c>
      <c r="AL505">
        <v>1</v>
      </c>
      <c r="AN505">
        <v>0</v>
      </c>
      <c r="AO505">
        <v>1</v>
      </c>
      <c r="AP505">
        <v>0</v>
      </c>
      <c r="AQ505">
        <v>0</v>
      </c>
      <c r="AR505">
        <v>0</v>
      </c>
      <c r="AS505" t="s">
        <v>3</v>
      </c>
      <c r="AT505">
        <v>1.3</v>
      </c>
      <c r="AU505" t="s">
        <v>3</v>
      </c>
      <c r="AV505">
        <v>0</v>
      </c>
      <c r="AW505">
        <v>2</v>
      </c>
      <c r="AX505">
        <v>42251267</v>
      </c>
      <c r="AY505">
        <v>1</v>
      </c>
      <c r="AZ505">
        <v>0</v>
      </c>
      <c r="BA505">
        <v>455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CX505">
        <f>Y505*Source!I251</f>
        <v>1.2284999999999999</v>
      </c>
      <c r="CY505">
        <f>AA505</f>
        <v>1508.73</v>
      </c>
      <c r="CZ505">
        <f>AE505</f>
        <v>131.08000000000001</v>
      </c>
      <c r="DA505">
        <f>AI505</f>
        <v>11.51</v>
      </c>
      <c r="DB505">
        <f>ROUND(ROUND(AT505*CZ505,2),6)</f>
        <v>170.4</v>
      </c>
      <c r="DC505">
        <f>ROUND(ROUND(AT505*AG505,2),6)</f>
        <v>0</v>
      </c>
    </row>
    <row r="506" spans="1:107" x14ac:dyDescent="0.2">
      <c r="A506">
        <f>ROW(Source!A251)</f>
        <v>251</v>
      </c>
      <c r="B506">
        <v>42244845</v>
      </c>
      <c r="C506">
        <v>42251254</v>
      </c>
      <c r="D506">
        <v>39001585</v>
      </c>
      <c r="E506">
        <v>1</v>
      </c>
      <c r="F506">
        <v>1</v>
      </c>
      <c r="G506">
        <v>1</v>
      </c>
      <c r="H506">
        <v>3</v>
      </c>
      <c r="I506" t="s">
        <v>445</v>
      </c>
      <c r="J506" t="s">
        <v>446</v>
      </c>
      <c r="K506" t="s">
        <v>447</v>
      </c>
      <c r="L506">
        <v>1339</v>
      </c>
      <c r="N506">
        <v>1007</v>
      </c>
      <c r="O506" t="s">
        <v>209</v>
      </c>
      <c r="P506" t="s">
        <v>209</v>
      </c>
      <c r="Q506">
        <v>1</v>
      </c>
      <c r="W506">
        <v>0</v>
      </c>
      <c r="X506">
        <v>619799737</v>
      </c>
      <c r="Y506">
        <v>0.15</v>
      </c>
      <c r="AA506">
        <v>21.28</v>
      </c>
      <c r="AB506">
        <v>0</v>
      </c>
      <c r="AC506">
        <v>0</v>
      </c>
      <c r="AD506">
        <v>0</v>
      </c>
      <c r="AE506">
        <v>2.44</v>
      </c>
      <c r="AF506">
        <v>0</v>
      </c>
      <c r="AG506">
        <v>0</v>
      </c>
      <c r="AH506">
        <v>0</v>
      </c>
      <c r="AI506">
        <v>8.7200000000000006</v>
      </c>
      <c r="AJ506">
        <v>1</v>
      </c>
      <c r="AK506">
        <v>1</v>
      </c>
      <c r="AL506">
        <v>1</v>
      </c>
      <c r="AN506">
        <v>0</v>
      </c>
      <c r="AO506">
        <v>1</v>
      </c>
      <c r="AP506">
        <v>0</v>
      </c>
      <c r="AQ506">
        <v>0</v>
      </c>
      <c r="AR506">
        <v>0</v>
      </c>
      <c r="AS506" t="s">
        <v>3</v>
      </c>
      <c r="AT506">
        <v>0.15</v>
      </c>
      <c r="AU506" t="s">
        <v>3</v>
      </c>
      <c r="AV506">
        <v>0</v>
      </c>
      <c r="AW506">
        <v>2</v>
      </c>
      <c r="AX506">
        <v>42251268</v>
      </c>
      <c r="AY506">
        <v>1</v>
      </c>
      <c r="AZ506">
        <v>0</v>
      </c>
      <c r="BA506">
        <v>456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CX506">
        <f>Y506*Source!I251</f>
        <v>0.14174999999999999</v>
      </c>
      <c r="CY506">
        <f>AA506</f>
        <v>21.28</v>
      </c>
      <c r="CZ506">
        <f>AE506</f>
        <v>2.44</v>
      </c>
      <c r="DA506">
        <f>AI506</f>
        <v>8.7200000000000006</v>
      </c>
      <c r="DB506">
        <f>ROUND(ROUND(AT506*CZ506,2),6)</f>
        <v>0.37</v>
      </c>
      <c r="DC506">
        <f>ROUND(ROUND(AT506*AG506,2),6)</f>
        <v>0</v>
      </c>
    </row>
    <row r="507" spans="1:107" x14ac:dyDescent="0.2">
      <c r="A507">
        <f>ROW(Source!A252)</f>
        <v>252</v>
      </c>
      <c r="B507">
        <v>42244862</v>
      </c>
      <c r="C507">
        <v>42251269</v>
      </c>
      <c r="D507">
        <v>35540618</v>
      </c>
      <c r="E507">
        <v>1</v>
      </c>
      <c r="F507">
        <v>1</v>
      </c>
      <c r="G507">
        <v>1</v>
      </c>
      <c r="H507">
        <v>1</v>
      </c>
      <c r="I507" t="s">
        <v>500</v>
      </c>
      <c r="J507" t="s">
        <v>3</v>
      </c>
      <c r="K507" t="s">
        <v>501</v>
      </c>
      <c r="L507">
        <v>1369</v>
      </c>
      <c r="N507">
        <v>1013</v>
      </c>
      <c r="O507" t="s">
        <v>417</v>
      </c>
      <c r="P507" t="s">
        <v>417</v>
      </c>
      <c r="Q507">
        <v>1</v>
      </c>
      <c r="W507">
        <v>0</v>
      </c>
      <c r="X507">
        <v>254330056</v>
      </c>
      <c r="Y507">
        <v>206.99999999999997</v>
      </c>
      <c r="AA507">
        <v>0</v>
      </c>
      <c r="AB507">
        <v>0</v>
      </c>
      <c r="AC507">
        <v>0</v>
      </c>
      <c r="AD507">
        <v>204.47</v>
      </c>
      <c r="AE507">
        <v>0</v>
      </c>
      <c r="AF507">
        <v>0</v>
      </c>
      <c r="AG507">
        <v>0</v>
      </c>
      <c r="AH507">
        <v>204.47</v>
      </c>
      <c r="AI507">
        <v>1</v>
      </c>
      <c r="AJ507">
        <v>1</v>
      </c>
      <c r="AK507">
        <v>1</v>
      </c>
      <c r="AL507">
        <v>1</v>
      </c>
      <c r="AN507">
        <v>0</v>
      </c>
      <c r="AO507">
        <v>1</v>
      </c>
      <c r="AP507">
        <v>1</v>
      </c>
      <c r="AQ507">
        <v>0</v>
      </c>
      <c r="AR507">
        <v>0</v>
      </c>
      <c r="AS507" t="s">
        <v>3</v>
      </c>
      <c r="AT507">
        <v>180</v>
      </c>
      <c r="AU507" t="s">
        <v>34</v>
      </c>
      <c r="AV507">
        <v>1</v>
      </c>
      <c r="AW507">
        <v>2</v>
      </c>
      <c r="AX507">
        <v>42251280</v>
      </c>
      <c r="AY507">
        <v>1</v>
      </c>
      <c r="AZ507">
        <v>0</v>
      </c>
      <c r="BA507">
        <v>457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CX507">
        <f>Y507*Source!I252</f>
        <v>1.9561499999999998</v>
      </c>
      <c r="CY507">
        <f>AD507</f>
        <v>204.47</v>
      </c>
      <c r="CZ507">
        <f>AH507</f>
        <v>204.47</v>
      </c>
      <c r="DA507">
        <f>AL507</f>
        <v>1</v>
      </c>
      <c r="DB507">
        <f>ROUND((ROUND(AT507*CZ507,2)*1.15),6)</f>
        <v>42325.29</v>
      </c>
      <c r="DC507">
        <f>ROUND((ROUND(AT507*AG507,2)*1.15),6)</f>
        <v>0</v>
      </c>
    </row>
    <row r="508" spans="1:107" x14ac:dyDescent="0.2">
      <c r="A508">
        <f>ROW(Source!A252)</f>
        <v>252</v>
      </c>
      <c r="B508">
        <v>42244862</v>
      </c>
      <c r="C508">
        <v>42251269</v>
      </c>
      <c r="D508">
        <v>121548</v>
      </c>
      <c r="E508">
        <v>1</v>
      </c>
      <c r="F508">
        <v>1</v>
      </c>
      <c r="G508">
        <v>1</v>
      </c>
      <c r="H508">
        <v>1</v>
      </c>
      <c r="I508" t="s">
        <v>23</v>
      </c>
      <c r="J508" t="s">
        <v>3</v>
      </c>
      <c r="K508" t="s">
        <v>420</v>
      </c>
      <c r="L508">
        <v>608254</v>
      </c>
      <c r="N508">
        <v>1013</v>
      </c>
      <c r="O508" t="s">
        <v>421</v>
      </c>
      <c r="P508" t="s">
        <v>421</v>
      </c>
      <c r="Q508">
        <v>1</v>
      </c>
      <c r="W508">
        <v>0</v>
      </c>
      <c r="X508">
        <v>-185737400</v>
      </c>
      <c r="Y508">
        <v>22.5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1</v>
      </c>
      <c r="AJ508">
        <v>1</v>
      </c>
      <c r="AK508">
        <v>1</v>
      </c>
      <c r="AL508">
        <v>1</v>
      </c>
      <c r="AN508">
        <v>0</v>
      </c>
      <c r="AO508">
        <v>1</v>
      </c>
      <c r="AP508">
        <v>1</v>
      </c>
      <c r="AQ508">
        <v>0</v>
      </c>
      <c r="AR508">
        <v>0</v>
      </c>
      <c r="AS508" t="s">
        <v>3</v>
      </c>
      <c r="AT508">
        <v>18</v>
      </c>
      <c r="AU508" t="s">
        <v>33</v>
      </c>
      <c r="AV508">
        <v>2</v>
      </c>
      <c r="AW508">
        <v>2</v>
      </c>
      <c r="AX508">
        <v>42251281</v>
      </c>
      <c r="AY508">
        <v>1</v>
      </c>
      <c r="AZ508">
        <v>0</v>
      </c>
      <c r="BA508">
        <v>458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CX508">
        <f>Y508*Source!I252</f>
        <v>0.21262500000000001</v>
      </c>
      <c r="CY508">
        <f>AD508</f>
        <v>0</v>
      </c>
      <c r="CZ508">
        <f>AH508</f>
        <v>0</v>
      </c>
      <c r="DA508">
        <f>AL508</f>
        <v>1</v>
      </c>
      <c r="DB508">
        <f>ROUND((ROUND(AT508*CZ508,2)*1.25),6)</f>
        <v>0</v>
      </c>
      <c r="DC508">
        <f>ROUND((ROUND(AT508*AG508,2)*1.25),6)</f>
        <v>0</v>
      </c>
    </row>
    <row r="509" spans="1:107" x14ac:dyDescent="0.2">
      <c r="A509">
        <f>ROW(Source!A252)</f>
        <v>252</v>
      </c>
      <c r="B509">
        <v>42244862</v>
      </c>
      <c r="C509">
        <v>42251269</v>
      </c>
      <c r="D509">
        <v>39026317</v>
      </c>
      <c r="E509">
        <v>1</v>
      </c>
      <c r="F509">
        <v>1</v>
      </c>
      <c r="G509">
        <v>1</v>
      </c>
      <c r="H509">
        <v>2</v>
      </c>
      <c r="I509" t="s">
        <v>469</v>
      </c>
      <c r="J509" t="s">
        <v>470</v>
      </c>
      <c r="K509" t="s">
        <v>471</v>
      </c>
      <c r="L509">
        <v>1368</v>
      </c>
      <c r="N509">
        <v>1011</v>
      </c>
      <c r="O509" t="s">
        <v>425</v>
      </c>
      <c r="P509" t="s">
        <v>425</v>
      </c>
      <c r="Q509">
        <v>1</v>
      </c>
      <c r="W509">
        <v>0</v>
      </c>
      <c r="X509">
        <v>-438066613</v>
      </c>
      <c r="Y509">
        <v>22.5</v>
      </c>
      <c r="AA509">
        <v>0</v>
      </c>
      <c r="AB509">
        <v>807.84</v>
      </c>
      <c r="AC509">
        <v>368.42</v>
      </c>
      <c r="AD509">
        <v>0</v>
      </c>
      <c r="AE509">
        <v>0</v>
      </c>
      <c r="AF509">
        <v>86.4</v>
      </c>
      <c r="AG509">
        <v>13.5</v>
      </c>
      <c r="AH509">
        <v>0</v>
      </c>
      <c r="AI509">
        <v>1</v>
      </c>
      <c r="AJ509">
        <v>9.35</v>
      </c>
      <c r="AK509">
        <v>27.29</v>
      </c>
      <c r="AL509">
        <v>1</v>
      </c>
      <c r="AN509">
        <v>0</v>
      </c>
      <c r="AO509">
        <v>1</v>
      </c>
      <c r="AP509">
        <v>1</v>
      </c>
      <c r="AQ509">
        <v>0</v>
      </c>
      <c r="AR509">
        <v>0</v>
      </c>
      <c r="AS509" t="s">
        <v>3</v>
      </c>
      <c r="AT509">
        <v>18</v>
      </c>
      <c r="AU509" t="s">
        <v>33</v>
      </c>
      <c r="AV509">
        <v>0</v>
      </c>
      <c r="AW509">
        <v>2</v>
      </c>
      <c r="AX509">
        <v>42251282</v>
      </c>
      <c r="AY509">
        <v>1</v>
      </c>
      <c r="AZ509">
        <v>0</v>
      </c>
      <c r="BA509">
        <v>459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CX509">
        <f>Y509*Source!I252</f>
        <v>0.21262500000000001</v>
      </c>
      <c r="CY509">
        <f>AB509</f>
        <v>807.84</v>
      </c>
      <c r="CZ509">
        <f>AF509</f>
        <v>86.4</v>
      </c>
      <c r="DA509">
        <f>AJ509</f>
        <v>9.35</v>
      </c>
      <c r="DB509">
        <f>ROUND((ROUND(AT509*CZ509,2)*1.25),6)</f>
        <v>1944</v>
      </c>
      <c r="DC509">
        <f>ROUND((ROUND(AT509*AG509,2)*1.25),6)</f>
        <v>303.75</v>
      </c>
    </row>
    <row r="510" spans="1:107" x14ac:dyDescent="0.2">
      <c r="A510">
        <f>ROW(Source!A252)</f>
        <v>252</v>
      </c>
      <c r="B510">
        <v>42244862</v>
      </c>
      <c r="C510">
        <v>42251269</v>
      </c>
      <c r="D510">
        <v>39027219</v>
      </c>
      <c r="E510">
        <v>1</v>
      </c>
      <c r="F510">
        <v>1</v>
      </c>
      <c r="G510">
        <v>1</v>
      </c>
      <c r="H510">
        <v>2</v>
      </c>
      <c r="I510" t="s">
        <v>480</v>
      </c>
      <c r="J510" t="s">
        <v>481</v>
      </c>
      <c r="K510" t="s">
        <v>482</v>
      </c>
      <c r="L510">
        <v>1368</v>
      </c>
      <c r="N510">
        <v>1011</v>
      </c>
      <c r="O510" t="s">
        <v>425</v>
      </c>
      <c r="P510" t="s">
        <v>425</v>
      </c>
      <c r="Q510">
        <v>1</v>
      </c>
      <c r="W510">
        <v>0</v>
      </c>
      <c r="X510">
        <v>-944612788</v>
      </c>
      <c r="Y510">
        <v>60</v>
      </c>
      <c r="AA510">
        <v>0</v>
      </c>
      <c r="AB510">
        <v>4.0199999999999996</v>
      </c>
      <c r="AC510">
        <v>0</v>
      </c>
      <c r="AD510">
        <v>0</v>
      </c>
      <c r="AE510">
        <v>0</v>
      </c>
      <c r="AF510">
        <v>0.5</v>
      </c>
      <c r="AG510">
        <v>0</v>
      </c>
      <c r="AH510">
        <v>0</v>
      </c>
      <c r="AI510">
        <v>1</v>
      </c>
      <c r="AJ510">
        <v>8.0399999999999991</v>
      </c>
      <c r="AK510">
        <v>27.29</v>
      </c>
      <c r="AL510">
        <v>1</v>
      </c>
      <c r="AN510">
        <v>0</v>
      </c>
      <c r="AO510">
        <v>1</v>
      </c>
      <c r="AP510">
        <v>1</v>
      </c>
      <c r="AQ510">
        <v>0</v>
      </c>
      <c r="AR510">
        <v>0</v>
      </c>
      <c r="AS510" t="s">
        <v>3</v>
      </c>
      <c r="AT510">
        <v>48</v>
      </c>
      <c r="AU510" t="s">
        <v>33</v>
      </c>
      <c r="AV510">
        <v>0</v>
      </c>
      <c r="AW510">
        <v>2</v>
      </c>
      <c r="AX510">
        <v>42251283</v>
      </c>
      <c r="AY510">
        <v>1</v>
      </c>
      <c r="AZ510">
        <v>0</v>
      </c>
      <c r="BA510">
        <v>460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CX510">
        <f>Y510*Source!I252</f>
        <v>0.56699999999999995</v>
      </c>
      <c r="CY510">
        <f>AB510</f>
        <v>4.0199999999999996</v>
      </c>
      <c r="CZ510">
        <f>AF510</f>
        <v>0.5</v>
      </c>
      <c r="DA510">
        <f>AJ510</f>
        <v>8.0399999999999991</v>
      </c>
      <c r="DB510">
        <f>ROUND((ROUND(AT510*CZ510,2)*1.25),6)</f>
        <v>30</v>
      </c>
      <c r="DC510">
        <f>ROUND((ROUND(AT510*AG510,2)*1.25),6)</f>
        <v>0</v>
      </c>
    </row>
    <row r="511" spans="1:107" x14ac:dyDescent="0.2">
      <c r="A511">
        <f>ROW(Source!A252)</f>
        <v>252</v>
      </c>
      <c r="B511">
        <v>42244862</v>
      </c>
      <c r="C511">
        <v>42251269</v>
      </c>
      <c r="D511">
        <v>39029121</v>
      </c>
      <c r="E511">
        <v>1</v>
      </c>
      <c r="F511">
        <v>1</v>
      </c>
      <c r="G511">
        <v>1</v>
      </c>
      <c r="H511">
        <v>2</v>
      </c>
      <c r="I511" t="s">
        <v>453</v>
      </c>
      <c r="J511" t="s">
        <v>454</v>
      </c>
      <c r="K511" t="s">
        <v>455</v>
      </c>
      <c r="L511">
        <v>1368</v>
      </c>
      <c r="N511">
        <v>1011</v>
      </c>
      <c r="O511" t="s">
        <v>425</v>
      </c>
      <c r="P511" t="s">
        <v>425</v>
      </c>
      <c r="Q511">
        <v>1</v>
      </c>
      <c r="W511">
        <v>0</v>
      </c>
      <c r="X511">
        <v>1230759911</v>
      </c>
      <c r="Y511">
        <v>0.16250000000000001</v>
      </c>
      <c r="AA511">
        <v>0</v>
      </c>
      <c r="AB511">
        <v>842.06</v>
      </c>
      <c r="AC511">
        <v>316.56</v>
      </c>
      <c r="AD511">
        <v>0</v>
      </c>
      <c r="AE511">
        <v>0</v>
      </c>
      <c r="AF511">
        <v>87.17</v>
      </c>
      <c r="AG511">
        <v>11.6</v>
      </c>
      <c r="AH511">
        <v>0</v>
      </c>
      <c r="AI511">
        <v>1</v>
      </c>
      <c r="AJ511">
        <v>9.66</v>
      </c>
      <c r="AK511">
        <v>27.29</v>
      </c>
      <c r="AL511">
        <v>1</v>
      </c>
      <c r="AN511">
        <v>0</v>
      </c>
      <c r="AO511">
        <v>1</v>
      </c>
      <c r="AP511">
        <v>1</v>
      </c>
      <c r="AQ511">
        <v>0</v>
      </c>
      <c r="AR511">
        <v>0</v>
      </c>
      <c r="AS511" t="s">
        <v>3</v>
      </c>
      <c r="AT511">
        <v>0.13</v>
      </c>
      <c r="AU511" t="s">
        <v>33</v>
      </c>
      <c r="AV511">
        <v>0</v>
      </c>
      <c r="AW511">
        <v>2</v>
      </c>
      <c r="AX511">
        <v>42251284</v>
      </c>
      <c r="AY511">
        <v>1</v>
      </c>
      <c r="AZ511">
        <v>0</v>
      </c>
      <c r="BA511">
        <v>461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CX511">
        <f>Y511*Source!I252</f>
        <v>1.5356250000000001E-3</v>
      </c>
      <c r="CY511">
        <f>AB511</f>
        <v>842.06</v>
      </c>
      <c r="CZ511">
        <f>AF511</f>
        <v>87.17</v>
      </c>
      <c r="DA511">
        <f>AJ511</f>
        <v>9.66</v>
      </c>
      <c r="DB511">
        <f>ROUND((ROUND(AT511*CZ511,2)*1.25),6)</f>
        <v>14.1625</v>
      </c>
      <c r="DC511">
        <f>ROUND((ROUND(AT511*AG511,2)*1.25),6)</f>
        <v>1.8875</v>
      </c>
    </row>
    <row r="512" spans="1:107" x14ac:dyDescent="0.2">
      <c r="A512">
        <f>ROW(Source!A252)</f>
        <v>252</v>
      </c>
      <c r="B512">
        <v>42244862</v>
      </c>
      <c r="C512">
        <v>42251269</v>
      </c>
      <c r="D512">
        <v>38957118</v>
      </c>
      <c r="E512">
        <v>1</v>
      </c>
      <c r="F512">
        <v>1</v>
      </c>
      <c r="G512">
        <v>1</v>
      </c>
      <c r="H512">
        <v>3</v>
      </c>
      <c r="I512" t="s">
        <v>530</v>
      </c>
      <c r="J512" t="s">
        <v>531</v>
      </c>
      <c r="K512" t="s">
        <v>532</v>
      </c>
      <c r="L512">
        <v>1327</v>
      </c>
      <c r="N512">
        <v>1005</v>
      </c>
      <c r="O512" t="s">
        <v>91</v>
      </c>
      <c r="P512" t="s">
        <v>91</v>
      </c>
      <c r="Q512">
        <v>1</v>
      </c>
      <c r="W512">
        <v>0</v>
      </c>
      <c r="X512">
        <v>914604176</v>
      </c>
      <c r="Y512">
        <v>250</v>
      </c>
      <c r="AA512">
        <v>58.96</v>
      </c>
      <c r="AB512">
        <v>0</v>
      </c>
      <c r="AC512">
        <v>0</v>
      </c>
      <c r="AD512">
        <v>0</v>
      </c>
      <c r="AE512">
        <v>10.199999999999999</v>
      </c>
      <c r="AF512">
        <v>0</v>
      </c>
      <c r="AG512">
        <v>0</v>
      </c>
      <c r="AH512">
        <v>0</v>
      </c>
      <c r="AI512">
        <v>5.78</v>
      </c>
      <c r="AJ512">
        <v>1</v>
      </c>
      <c r="AK512">
        <v>1</v>
      </c>
      <c r="AL512">
        <v>1</v>
      </c>
      <c r="AN512">
        <v>0</v>
      </c>
      <c r="AO512">
        <v>1</v>
      </c>
      <c r="AP512">
        <v>0</v>
      </c>
      <c r="AQ512">
        <v>0</v>
      </c>
      <c r="AR512">
        <v>0</v>
      </c>
      <c r="AS512" t="s">
        <v>3</v>
      </c>
      <c r="AT512">
        <v>250</v>
      </c>
      <c r="AU512" t="s">
        <v>3</v>
      </c>
      <c r="AV512">
        <v>0</v>
      </c>
      <c r="AW512">
        <v>2</v>
      </c>
      <c r="AX512">
        <v>42251285</v>
      </c>
      <c r="AY512">
        <v>1</v>
      </c>
      <c r="AZ512">
        <v>0</v>
      </c>
      <c r="BA512">
        <v>462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CX512">
        <f>Y512*Source!I252</f>
        <v>2.3624999999999998</v>
      </c>
      <c r="CY512">
        <f>AA512</f>
        <v>58.96</v>
      </c>
      <c r="CZ512">
        <f>AE512</f>
        <v>10.199999999999999</v>
      </c>
      <c r="DA512">
        <f>AI512</f>
        <v>5.78</v>
      </c>
      <c r="DB512">
        <f>ROUND(ROUND(AT512*CZ512,2),6)</f>
        <v>2550</v>
      </c>
      <c r="DC512">
        <f>ROUND(ROUND(AT512*AG512,2),6)</f>
        <v>0</v>
      </c>
    </row>
    <row r="513" spans="1:107" x14ac:dyDescent="0.2">
      <c r="A513">
        <f>ROW(Source!A252)</f>
        <v>252</v>
      </c>
      <c r="B513">
        <v>42244862</v>
      </c>
      <c r="C513">
        <v>42251269</v>
      </c>
      <c r="D513">
        <v>38996342</v>
      </c>
      <c r="E513">
        <v>1</v>
      </c>
      <c r="F513">
        <v>1</v>
      </c>
      <c r="G513">
        <v>1</v>
      </c>
      <c r="H513">
        <v>3</v>
      </c>
      <c r="I513" t="s">
        <v>241</v>
      </c>
      <c r="J513" t="s">
        <v>243</v>
      </c>
      <c r="K513" t="s">
        <v>242</v>
      </c>
      <c r="L513">
        <v>1339</v>
      </c>
      <c r="N513">
        <v>1007</v>
      </c>
      <c r="O513" t="s">
        <v>209</v>
      </c>
      <c r="P513" t="s">
        <v>209</v>
      </c>
      <c r="Q513">
        <v>1</v>
      </c>
      <c r="W513">
        <v>0</v>
      </c>
      <c r="X513">
        <v>-569494662</v>
      </c>
      <c r="Y513">
        <v>102</v>
      </c>
      <c r="AA513">
        <v>4053.84</v>
      </c>
      <c r="AB513">
        <v>0</v>
      </c>
      <c r="AC513">
        <v>0</v>
      </c>
      <c r="AD513">
        <v>0</v>
      </c>
      <c r="AE513">
        <v>638.4</v>
      </c>
      <c r="AF513">
        <v>0</v>
      </c>
      <c r="AG513">
        <v>0</v>
      </c>
      <c r="AH513">
        <v>0</v>
      </c>
      <c r="AI513">
        <v>6.35</v>
      </c>
      <c r="AJ513">
        <v>1</v>
      </c>
      <c r="AK513">
        <v>1</v>
      </c>
      <c r="AL513">
        <v>1</v>
      </c>
      <c r="AN513">
        <v>0</v>
      </c>
      <c r="AO513">
        <v>0</v>
      </c>
      <c r="AP513">
        <v>0</v>
      </c>
      <c r="AQ513">
        <v>0</v>
      </c>
      <c r="AR513">
        <v>0</v>
      </c>
      <c r="AS513" t="s">
        <v>3</v>
      </c>
      <c r="AT513">
        <v>102</v>
      </c>
      <c r="AU513" t="s">
        <v>3</v>
      </c>
      <c r="AV513">
        <v>0</v>
      </c>
      <c r="AW513">
        <v>1</v>
      </c>
      <c r="AX513">
        <v>-1</v>
      </c>
      <c r="AY513">
        <v>0</v>
      </c>
      <c r="AZ513">
        <v>0</v>
      </c>
      <c r="BA513" t="s">
        <v>3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CX513">
        <f>Y513*Source!I252</f>
        <v>0.96389999999999998</v>
      </c>
      <c r="CY513">
        <f>AA513</f>
        <v>4053.84</v>
      </c>
      <c r="CZ513">
        <f>AE513</f>
        <v>638.4</v>
      </c>
      <c r="DA513">
        <f>AI513</f>
        <v>6.35</v>
      </c>
      <c r="DB513">
        <f>ROUND(ROUND(AT513*CZ513,2),6)</f>
        <v>65116.800000000003</v>
      </c>
      <c r="DC513">
        <f>ROUND(ROUND(AT513*AG513,2),6)</f>
        <v>0</v>
      </c>
    </row>
    <row r="514" spans="1:107" x14ac:dyDescent="0.2">
      <c r="A514">
        <f>ROW(Source!A252)</f>
        <v>252</v>
      </c>
      <c r="B514">
        <v>42244862</v>
      </c>
      <c r="C514">
        <v>42251269</v>
      </c>
      <c r="D514">
        <v>38996388</v>
      </c>
      <c r="E514">
        <v>1</v>
      </c>
      <c r="F514">
        <v>1</v>
      </c>
      <c r="G514">
        <v>1</v>
      </c>
      <c r="H514">
        <v>3</v>
      </c>
      <c r="I514" t="s">
        <v>237</v>
      </c>
      <c r="J514" t="s">
        <v>239</v>
      </c>
      <c r="K514" t="s">
        <v>238</v>
      </c>
      <c r="L514">
        <v>1339</v>
      </c>
      <c r="N514">
        <v>1007</v>
      </c>
      <c r="O514" t="s">
        <v>209</v>
      </c>
      <c r="P514" t="s">
        <v>209</v>
      </c>
      <c r="Q514">
        <v>1</v>
      </c>
      <c r="W514">
        <v>0</v>
      </c>
      <c r="X514">
        <v>-982149453</v>
      </c>
      <c r="Y514">
        <v>102</v>
      </c>
      <c r="AA514">
        <v>3286.4</v>
      </c>
      <c r="AB514">
        <v>0</v>
      </c>
      <c r="AC514">
        <v>0</v>
      </c>
      <c r="AD514">
        <v>0</v>
      </c>
      <c r="AE514">
        <v>520</v>
      </c>
      <c r="AF514">
        <v>0</v>
      </c>
      <c r="AG514">
        <v>0</v>
      </c>
      <c r="AH514">
        <v>0</v>
      </c>
      <c r="AI514">
        <v>6.32</v>
      </c>
      <c r="AJ514">
        <v>1</v>
      </c>
      <c r="AK514">
        <v>1</v>
      </c>
      <c r="AL514">
        <v>1</v>
      </c>
      <c r="AN514">
        <v>0</v>
      </c>
      <c r="AO514">
        <v>1</v>
      </c>
      <c r="AP514">
        <v>0</v>
      </c>
      <c r="AQ514">
        <v>0</v>
      </c>
      <c r="AR514">
        <v>0</v>
      </c>
      <c r="AS514" t="s">
        <v>3</v>
      </c>
      <c r="AT514">
        <v>102</v>
      </c>
      <c r="AU514" t="s">
        <v>3</v>
      </c>
      <c r="AV514">
        <v>0</v>
      </c>
      <c r="AW514">
        <v>2</v>
      </c>
      <c r="AX514">
        <v>42251286</v>
      </c>
      <c r="AY514">
        <v>1</v>
      </c>
      <c r="AZ514">
        <v>0</v>
      </c>
      <c r="BA514">
        <v>463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CX514">
        <f>Y514*Source!I252</f>
        <v>0.96389999999999998</v>
      </c>
      <c r="CY514">
        <f>AA514</f>
        <v>3286.4</v>
      </c>
      <c r="CZ514">
        <f>AE514</f>
        <v>520</v>
      </c>
      <c r="DA514">
        <f>AI514</f>
        <v>6.32</v>
      </c>
      <c r="DB514">
        <f>ROUND(ROUND(AT514*CZ514,2),6)</f>
        <v>53040</v>
      </c>
      <c r="DC514">
        <f>ROUND(ROUND(AT514*AG514,2),6)</f>
        <v>0</v>
      </c>
    </row>
    <row r="515" spans="1:107" x14ac:dyDescent="0.2">
      <c r="A515">
        <f>ROW(Source!A252)</f>
        <v>252</v>
      </c>
      <c r="B515">
        <v>42244862</v>
      </c>
      <c r="C515">
        <v>42251269</v>
      </c>
      <c r="D515">
        <v>38996388</v>
      </c>
      <c r="E515">
        <v>1</v>
      </c>
      <c r="F515">
        <v>1</v>
      </c>
      <c r="G515">
        <v>1</v>
      </c>
      <c r="H515">
        <v>3</v>
      </c>
      <c r="I515" t="s">
        <v>237</v>
      </c>
      <c r="J515" t="s">
        <v>239</v>
      </c>
      <c r="K515" t="s">
        <v>238</v>
      </c>
      <c r="L515">
        <v>1339</v>
      </c>
      <c r="N515">
        <v>1007</v>
      </c>
      <c r="O515" t="s">
        <v>209</v>
      </c>
      <c r="P515" t="s">
        <v>209</v>
      </c>
      <c r="Q515">
        <v>1</v>
      </c>
      <c r="W515">
        <v>0</v>
      </c>
      <c r="X515">
        <v>-982149453</v>
      </c>
      <c r="Y515">
        <v>-102</v>
      </c>
      <c r="AA515">
        <v>3286.4</v>
      </c>
      <c r="AB515">
        <v>0</v>
      </c>
      <c r="AC515">
        <v>0</v>
      </c>
      <c r="AD515">
        <v>0</v>
      </c>
      <c r="AE515">
        <v>520</v>
      </c>
      <c r="AF515">
        <v>0</v>
      </c>
      <c r="AG515">
        <v>0</v>
      </c>
      <c r="AH515">
        <v>0</v>
      </c>
      <c r="AI515">
        <v>6.32</v>
      </c>
      <c r="AJ515">
        <v>1</v>
      </c>
      <c r="AK515">
        <v>1</v>
      </c>
      <c r="AL515">
        <v>1</v>
      </c>
      <c r="AN515">
        <v>0</v>
      </c>
      <c r="AO515">
        <v>0</v>
      </c>
      <c r="AP515">
        <v>0</v>
      </c>
      <c r="AQ515">
        <v>0</v>
      </c>
      <c r="AR515">
        <v>0</v>
      </c>
      <c r="AS515" t="s">
        <v>3</v>
      </c>
      <c r="AT515">
        <v>-102</v>
      </c>
      <c r="AU515" t="s">
        <v>3</v>
      </c>
      <c r="AV515">
        <v>0</v>
      </c>
      <c r="AW515">
        <v>1</v>
      </c>
      <c r="AX515">
        <v>-1</v>
      </c>
      <c r="AY515">
        <v>0</v>
      </c>
      <c r="AZ515">
        <v>0</v>
      </c>
      <c r="BA515" t="s">
        <v>3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CX515">
        <f>Y515*Source!I252</f>
        <v>-0.96389999999999998</v>
      </c>
      <c r="CY515">
        <f>AA515</f>
        <v>3286.4</v>
      </c>
      <c r="CZ515">
        <f>AE515</f>
        <v>520</v>
      </c>
      <c r="DA515">
        <f>AI515</f>
        <v>6.32</v>
      </c>
      <c r="DB515">
        <f>ROUND(ROUND(AT515*CZ515,2),6)</f>
        <v>-53040</v>
      </c>
      <c r="DC515">
        <f>ROUND(ROUND(AT515*AG515,2),6)</f>
        <v>0</v>
      </c>
    </row>
    <row r="516" spans="1:107" x14ac:dyDescent="0.2">
      <c r="A516">
        <f>ROW(Source!A252)</f>
        <v>252</v>
      </c>
      <c r="B516">
        <v>42244862</v>
      </c>
      <c r="C516">
        <v>42251269</v>
      </c>
      <c r="D516">
        <v>39001585</v>
      </c>
      <c r="E516">
        <v>1</v>
      </c>
      <c r="F516">
        <v>1</v>
      </c>
      <c r="G516">
        <v>1</v>
      </c>
      <c r="H516">
        <v>3</v>
      </c>
      <c r="I516" t="s">
        <v>445</v>
      </c>
      <c r="J516" t="s">
        <v>446</v>
      </c>
      <c r="K516" t="s">
        <v>447</v>
      </c>
      <c r="L516">
        <v>1339</v>
      </c>
      <c r="N516">
        <v>1007</v>
      </c>
      <c r="O516" t="s">
        <v>209</v>
      </c>
      <c r="P516" t="s">
        <v>209</v>
      </c>
      <c r="Q516">
        <v>1</v>
      </c>
      <c r="W516">
        <v>0</v>
      </c>
      <c r="X516">
        <v>619799737</v>
      </c>
      <c r="Y516">
        <v>0.2</v>
      </c>
      <c r="AA516">
        <v>19.420000000000002</v>
      </c>
      <c r="AB516">
        <v>0</v>
      </c>
      <c r="AC516">
        <v>0</v>
      </c>
      <c r="AD516">
        <v>0</v>
      </c>
      <c r="AE516">
        <v>2.44</v>
      </c>
      <c r="AF516">
        <v>0</v>
      </c>
      <c r="AG516">
        <v>0</v>
      </c>
      <c r="AH516">
        <v>0</v>
      </c>
      <c r="AI516">
        <v>7.96</v>
      </c>
      <c r="AJ516">
        <v>1</v>
      </c>
      <c r="AK516">
        <v>1</v>
      </c>
      <c r="AL516">
        <v>1</v>
      </c>
      <c r="AN516">
        <v>0</v>
      </c>
      <c r="AO516">
        <v>1</v>
      </c>
      <c r="AP516">
        <v>0</v>
      </c>
      <c r="AQ516">
        <v>0</v>
      </c>
      <c r="AR516">
        <v>0</v>
      </c>
      <c r="AS516" t="s">
        <v>3</v>
      </c>
      <c r="AT516">
        <v>0.2</v>
      </c>
      <c r="AU516" t="s">
        <v>3</v>
      </c>
      <c r="AV516">
        <v>0</v>
      </c>
      <c r="AW516">
        <v>2</v>
      </c>
      <c r="AX516">
        <v>42251287</v>
      </c>
      <c r="AY516">
        <v>1</v>
      </c>
      <c r="AZ516">
        <v>0</v>
      </c>
      <c r="BA516">
        <v>464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CX516">
        <f>Y516*Source!I252</f>
        <v>1.8900000000000002E-3</v>
      </c>
      <c r="CY516">
        <f>AA516</f>
        <v>19.420000000000002</v>
      </c>
      <c r="CZ516">
        <f>AE516</f>
        <v>2.44</v>
      </c>
      <c r="DA516">
        <f>AI516</f>
        <v>7.96</v>
      </c>
      <c r="DB516">
        <f>ROUND(ROUND(AT516*CZ516,2),6)</f>
        <v>0.49</v>
      </c>
      <c r="DC516">
        <f>ROUND(ROUND(AT516*AG516,2),6)</f>
        <v>0</v>
      </c>
    </row>
    <row r="517" spans="1:107" x14ac:dyDescent="0.2">
      <c r="A517">
        <f>ROW(Source!A253)</f>
        <v>253</v>
      </c>
      <c r="B517">
        <v>42244845</v>
      </c>
      <c r="C517">
        <v>42251269</v>
      </c>
      <c r="D517">
        <v>35540618</v>
      </c>
      <c r="E517">
        <v>1</v>
      </c>
      <c r="F517">
        <v>1</v>
      </c>
      <c r="G517">
        <v>1</v>
      </c>
      <c r="H517">
        <v>1</v>
      </c>
      <c r="I517" t="s">
        <v>500</v>
      </c>
      <c r="J517" t="s">
        <v>3</v>
      </c>
      <c r="K517" t="s">
        <v>501</v>
      </c>
      <c r="L517">
        <v>1369</v>
      </c>
      <c r="N517">
        <v>1013</v>
      </c>
      <c r="O517" t="s">
        <v>417</v>
      </c>
      <c r="P517" t="s">
        <v>417</v>
      </c>
      <c r="Q517">
        <v>1</v>
      </c>
      <c r="W517">
        <v>0</v>
      </c>
      <c r="X517">
        <v>254330056</v>
      </c>
      <c r="Y517">
        <v>206.99999999999997</v>
      </c>
      <c r="AA517">
        <v>0</v>
      </c>
      <c r="AB517">
        <v>0</v>
      </c>
      <c r="AC517">
        <v>0</v>
      </c>
      <c r="AD517">
        <v>234.39</v>
      </c>
      <c r="AE517">
        <v>0</v>
      </c>
      <c r="AF517">
        <v>0</v>
      </c>
      <c r="AG517">
        <v>0</v>
      </c>
      <c r="AH517">
        <v>234.39</v>
      </c>
      <c r="AI517">
        <v>1</v>
      </c>
      <c r="AJ517">
        <v>1</v>
      </c>
      <c r="AK517">
        <v>1</v>
      </c>
      <c r="AL517">
        <v>1</v>
      </c>
      <c r="AN517">
        <v>0</v>
      </c>
      <c r="AO517">
        <v>1</v>
      </c>
      <c r="AP517">
        <v>1</v>
      </c>
      <c r="AQ517">
        <v>0</v>
      </c>
      <c r="AR517">
        <v>0</v>
      </c>
      <c r="AS517" t="s">
        <v>3</v>
      </c>
      <c r="AT517">
        <v>180</v>
      </c>
      <c r="AU517" t="s">
        <v>34</v>
      </c>
      <c r="AV517">
        <v>1</v>
      </c>
      <c r="AW517">
        <v>2</v>
      </c>
      <c r="AX517">
        <v>42251280</v>
      </c>
      <c r="AY517">
        <v>1</v>
      </c>
      <c r="AZ517">
        <v>0</v>
      </c>
      <c r="BA517">
        <v>465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CX517">
        <f>Y517*Source!I253</f>
        <v>1.9561499999999998</v>
      </c>
      <c r="CY517">
        <f>AD517</f>
        <v>234.39</v>
      </c>
      <c r="CZ517">
        <f>AH517</f>
        <v>234.39</v>
      </c>
      <c r="DA517">
        <f>AL517</f>
        <v>1</v>
      </c>
      <c r="DB517">
        <f>ROUND((ROUND(AT517*CZ517,2)*1.15),6)</f>
        <v>48518.73</v>
      </c>
      <c r="DC517">
        <f>ROUND((ROUND(AT517*AG517,2)*1.15),6)</f>
        <v>0</v>
      </c>
    </row>
    <row r="518" spans="1:107" x14ac:dyDescent="0.2">
      <c r="A518">
        <f>ROW(Source!A253)</f>
        <v>253</v>
      </c>
      <c r="B518">
        <v>42244845</v>
      </c>
      <c r="C518">
        <v>42251269</v>
      </c>
      <c r="D518">
        <v>121548</v>
      </c>
      <c r="E518">
        <v>1</v>
      </c>
      <c r="F518">
        <v>1</v>
      </c>
      <c r="G518">
        <v>1</v>
      </c>
      <c r="H518">
        <v>1</v>
      </c>
      <c r="I518" t="s">
        <v>23</v>
      </c>
      <c r="J518" t="s">
        <v>3</v>
      </c>
      <c r="K518" t="s">
        <v>420</v>
      </c>
      <c r="L518">
        <v>608254</v>
      </c>
      <c r="N518">
        <v>1013</v>
      </c>
      <c r="O518" t="s">
        <v>421</v>
      </c>
      <c r="P518" t="s">
        <v>421</v>
      </c>
      <c r="Q518">
        <v>1</v>
      </c>
      <c r="W518">
        <v>0</v>
      </c>
      <c r="X518">
        <v>-185737400</v>
      </c>
      <c r="Y518">
        <v>22.5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1</v>
      </c>
      <c r="AJ518">
        <v>1</v>
      </c>
      <c r="AK518">
        <v>1</v>
      </c>
      <c r="AL518">
        <v>1</v>
      </c>
      <c r="AN518">
        <v>0</v>
      </c>
      <c r="AO518">
        <v>1</v>
      </c>
      <c r="AP518">
        <v>1</v>
      </c>
      <c r="AQ518">
        <v>0</v>
      </c>
      <c r="AR518">
        <v>0</v>
      </c>
      <c r="AS518" t="s">
        <v>3</v>
      </c>
      <c r="AT518">
        <v>18</v>
      </c>
      <c r="AU518" t="s">
        <v>33</v>
      </c>
      <c r="AV518">
        <v>2</v>
      </c>
      <c r="AW518">
        <v>2</v>
      </c>
      <c r="AX518">
        <v>42251281</v>
      </c>
      <c r="AY518">
        <v>1</v>
      </c>
      <c r="AZ518">
        <v>0</v>
      </c>
      <c r="BA518">
        <v>466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CX518">
        <f>Y518*Source!I253</f>
        <v>0.21262500000000001</v>
      </c>
      <c r="CY518">
        <f>AD518</f>
        <v>0</v>
      </c>
      <c r="CZ518">
        <f>AH518</f>
        <v>0</v>
      </c>
      <c r="DA518">
        <f>AL518</f>
        <v>1</v>
      </c>
      <c r="DB518">
        <f>ROUND((ROUND(AT518*CZ518,2)*1.25),6)</f>
        <v>0</v>
      </c>
      <c r="DC518">
        <f>ROUND((ROUND(AT518*AG518,2)*1.25),6)</f>
        <v>0</v>
      </c>
    </row>
    <row r="519" spans="1:107" x14ac:dyDescent="0.2">
      <c r="A519">
        <f>ROW(Source!A253)</f>
        <v>253</v>
      </c>
      <c r="B519">
        <v>42244845</v>
      </c>
      <c r="C519">
        <v>42251269</v>
      </c>
      <c r="D519">
        <v>39026317</v>
      </c>
      <c r="E519">
        <v>1</v>
      </c>
      <c r="F519">
        <v>1</v>
      </c>
      <c r="G519">
        <v>1</v>
      </c>
      <c r="H519">
        <v>2</v>
      </c>
      <c r="I519" t="s">
        <v>469</v>
      </c>
      <c r="J519" t="s">
        <v>470</v>
      </c>
      <c r="K519" t="s">
        <v>471</v>
      </c>
      <c r="L519">
        <v>1368</v>
      </c>
      <c r="N519">
        <v>1011</v>
      </c>
      <c r="O519" t="s">
        <v>425</v>
      </c>
      <c r="P519" t="s">
        <v>425</v>
      </c>
      <c r="Q519">
        <v>1</v>
      </c>
      <c r="W519">
        <v>0</v>
      </c>
      <c r="X519">
        <v>-438066613</v>
      </c>
      <c r="Y519">
        <v>22.5</v>
      </c>
      <c r="AA519">
        <v>0</v>
      </c>
      <c r="AB519">
        <v>844.99</v>
      </c>
      <c r="AC519">
        <v>405.68</v>
      </c>
      <c r="AD519">
        <v>0</v>
      </c>
      <c r="AE519">
        <v>0</v>
      </c>
      <c r="AF519">
        <v>86.4</v>
      </c>
      <c r="AG519">
        <v>13.5</v>
      </c>
      <c r="AH519">
        <v>0</v>
      </c>
      <c r="AI519">
        <v>1</v>
      </c>
      <c r="AJ519">
        <v>9.7799999999999994</v>
      </c>
      <c r="AK519">
        <v>30.05</v>
      </c>
      <c r="AL519">
        <v>1</v>
      </c>
      <c r="AN519">
        <v>0</v>
      </c>
      <c r="AO519">
        <v>1</v>
      </c>
      <c r="AP519">
        <v>1</v>
      </c>
      <c r="AQ519">
        <v>0</v>
      </c>
      <c r="AR519">
        <v>0</v>
      </c>
      <c r="AS519" t="s">
        <v>3</v>
      </c>
      <c r="AT519">
        <v>18</v>
      </c>
      <c r="AU519" t="s">
        <v>33</v>
      </c>
      <c r="AV519">
        <v>0</v>
      </c>
      <c r="AW519">
        <v>2</v>
      </c>
      <c r="AX519">
        <v>42251282</v>
      </c>
      <c r="AY519">
        <v>1</v>
      </c>
      <c r="AZ519">
        <v>0</v>
      </c>
      <c r="BA519">
        <v>467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CX519">
        <f>Y519*Source!I253</f>
        <v>0.21262500000000001</v>
      </c>
      <c r="CY519">
        <f>AB519</f>
        <v>844.99</v>
      </c>
      <c r="CZ519">
        <f>AF519</f>
        <v>86.4</v>
      </c>
      <c r="DA519">
        <f>AJ519</f>
        <v>9.7799999999999994</v>
      </c>
      <c r="DB519">
        <f>ROUND((ROUND(AT519*CZ519,2)*1.25),6)</f>
        <v>1944</v>
      </c>
      <c r="DC519">
        <f>ROUND((ROUND(AT519*AG519,2)*1.25),6)</f>
        <v>303.75</v>
      </c>
    </row>
    <row r="520" spans="1:107" x14ac:dyDescent="0.2">
      <c r="A520">
        <f>ROW(Source!A253)</f>
        <v>253</v>
      </c>
      <c r="B520">
        <v>42244845</v>
      </c>
      <c r="C520">
        <v>42251269</v>
      </c>
      <c r="D520">
        <v>39027219</v>
      </c>
      <c r="E520">
        <v>1</v>
      </c>
      <c r="F520">
        <v>1</v>
      </c>
      <c r="G520">
        <v>1</v>
      </c>
      <c r="H520">
        <v>2</v>
      </c>
      <c r="I520" t="s">
        <v>480</v>
      </c>
      <c r="J520" t="s">
        <v>481</v>
      </c>
      <c r="K520" t="s">
        <v>482</v>
      </c>
      <c r="L520">
        <v>1368</v>
      </c>
      <c r="N520">
        <v>1011</v>
      </c>
      <c r="O520" t="s">
        <v>425</v>
      </c>
      <c r="P520" t="s">
        <v>425</v>
      </c>
      <c r="Q520">
        <v>1</v>
      </c>
      <c r="W520">
        <v>0</v>
      </c>
      <c r="X520">
        <v>-944612788</v>
      </c>
      <c r="Y520">
        <v>60</v>
      </c>
      <c r="AA520">
        <v>0</v>
      </c>
      <c r="AB520">
        <v>4.07</v>
      </c>
      <c r="AC520">
        <v>0</v>
      </c>
      <c r="AD520">
        <v>0</v>
      </c>
      <c r="AE520">
        <v>0</v>
      </c>
      <c r="AF520">
        <v>0.5</v>
      </c>
      <c r="AG520">
        <v>0</v>
      </c>
      <c r="AH520">
        <v>0</v>
      </c>
      <c r="AI520">
        <v>1</v>
      </c>
      <c r="AJ520">
        <v>8.14</v>
      </c>
      <c r="AK520">
        <v>30.05</v>
      </c>
      <c r="AL520">
        <v>1</v>
      </c>
      <c r="AN520">
        <v>0</v>
      </c>
      <c r="AO520">
        <v>1</v>
      </c>
      <c r="AP520">
        <v>1</v>
      </c>
      <c r="AQ520">
        <v>0</v>
      </c>
      <c r="AR520">
        <v>0</v>
      </c>
      <c r="AS520" t="s">
        <v>3</v>
      </c>
      <c r="AT520">
        <v>48</v>
      </c>
      <c r="AU520" t="s">
        <v>33</v>
      </c>
      <c r="AV520">
        <v>0</v>
      </c>
      <c r="AW520">
        <v>2</v>
      </c>
      <c r="AX520">
        <v>42251283</v>
      </c>
      <c r="AY520">
        <v>1</v>
      </c>
      <c r="AZ520">
        <v>0</v>
      </c>
      <c r="BA520">
        <v>468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CX520">
        <f>Y520*Source!I253</f>
        <v>0.56699999999999995</v>
      </c>
      <c r="CY520">
        <f>AB520</f>
        <v>4.07</v>
      </c>
      <c r="CZ520">
        <f>AF520</f>
        <v>0.5</v>
      </c>
      <c r="DA520">
        <f>AJ520</f>
        <v>8.14</v>
      </c>
      <c r="DB520">
        <f>ROUND((ROUND(AT520*CZ520,2)*1.25),6)</f>
        <v>30</v>
      </c>
      <c r="DC520">
        <f>ROUND((ROUND(AT520*AG520,2)*1.25),6)</f>
        <v>0</v>
      </c>
    </row>
    <row r="521" spans="1:107" x14ac:dyDescent="0.2">
      <c r="A521">
        <f>ROW(Source!A253)</f>
        <v>253</v>
      </c>
      <c r="B521">
        <v>42244845</v>
      </c>
      <c r="C521">
        <v>42251269</v>
      </c>
      <c r="D521">
        <v>39029121</v>
      </c>
      <c r="E521">
        <v>1</v>
      </c>
      <c r="F521">
        <v>1</v>
      </c>
      <c r="G521">
        <v>1</v>
      </c>
      <c r="H521">
        <v>2</v>
      </c>
      <c r="I521" t="s">
        <v>453</v>
      </c>
      <c r="J521" t="s">
        <v>454</v>
      </c>
      <c r="K521" t="s">
        <v>455</v>
      </c>
      <c r="L521">
        <v>1368</v>
      </c>
      <c r="N521">
        <v>1011</v>
      </c>
      <c r="O521" t="s">
        <v>425</v>
      </c>
      <c r="P521" t="s">
        <v>425</v>
      </c>
      <c r="Q521">
        <v>1</v>
      </c>
      <c r="W521">
        <v>0</v>
      </c>
      <c r="X521">
        <v>1230759911</v>
      </c>
      <c r="Y521">
        <v>0.16250000000000001</v>
      </c>
      <c r="AA521">
        <v>0</v>
      </c>
      <c r="AB521">
        <v>887.39</v>
      </c>
      <c r="AC521">
        <v>348.58</v>
      </c>
      <c r="AD521">
        <v>0</v>
      </c>
      <c r="AE521">
        <v>0</v>
      </c>
      <c r="AF521">
        <v>87.17</v>
      </c>
      <c r="AG521">
        <v>11.6</v>
      </c>
      <c r="AH521">
        <v>0</v>
      </c>
      <c r="AI521">
        <v>1</v>
      </c>
      <c r="AJ521">
        <v>10.18</v>
      </c>
      <c r="AK521">
        <v>30.05</v>
      </c>
      <c r="AL521">
        <v>1</v>
      </c>
      <c r="AN521">
        <v>0</v>
      </c>
      <c r="AO521">
        <v>1</v>
      </c>
      <c r="AP521">
        <v>1</v>
      </c>
      <c r="AQ521">
        <v>0</v>
      </c>
      <c r="AR521">
        <v>0</v>
      </c>
      <c r="AS521" t="s">
        <v>3</v>
      </c>
      <c r="AT521">
        <v>0.13</v>
      </c>
      <c r="AU521" t="s">
        <v>33</v>
      </c>
      <c r="AV521">
        <v>0</v>
      </c>
      <c r="AW521">
        <v>2</v>
      </c>
      <c r="AX521">
        <v>42251284</v>
      </c>
      <c r="AY521">
        <v>1</v>
      </c>
      <c r="AZ521">
        <v>0</v>
      </c>
      <c r="BA521">
        <v>469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CX521">
        <f>Y521*Source!I253</f>
        <v>1.5356250000000001E-3</v>
      </c>
      <c r="CY521">
        <f>AB521</f>
        <v>887.39</v>
      </c>
      <c r="CZ521">
        <f>AF521</f>
        <v>87.17</v>
      </c>
      <c r="DA521">
        <f>AJ521</f>
        <v>10.18</v>
      </c>
      <c r="DB521">
        <f>ROUND((ROUND(AT521*CZ521,2)*1.25),6)</f>
        <v>14.1625</v>
      </c>
      <c r="DC521">
        <f>ROUND((ROUND(AT521*AG521,2)*1.25),6)</f>
        <v>1.8875</v>
      </c>
    </row>
    <row r="522" spans="1:107" x14ac:dyDescent="0.2">
      <c r="A522">
        <f>ROW(Source!A253)</f>
        <v>253</v>
      </c>
      <c r="B522">
        <v>42244845</v>
      </c>
      <c r="C522">
        <v>42251269</v>
      </c>
      <c r="D522">
        <v>38957118</v>
      </c>
      <c r="E522">
        <v>1</v>
      </c>
      <c r="F522">
        <v>1</v>
      </c>
      <c r="G522">
        <v>1</v>
      </c>
      <c r="H522">
        <v>3</v>
      </c>
      <c r="I522" t="s">
        <v>530</v>
      </c>
      <c r="J522" t="s">
        <v>531</v>
      </c>
      <c r="K522" t="s">
        <v>532</v>
      </c>
      <c r="L522">
        <v>1327</v>
      </c>
      <c r="N522">
        <v>1005</v>
      </c>
      <c r="O522" t="s">
        <v>91</v>
      </c>
      <c r="P522" t="s">
        <v>91</v>
      </c>
      <c r="Q522">
        <v>1</v>
      </c>
      <c r="W522">
        <v>0</v>
      </c>
      <c r="X522">
        <v>914604176</v>
      </c>
      <c r="Y522">
        <v>250</v>
      </c>
      <c r="AA522">
        <v>54.37</v>
      </c>
      <c r="AB522">
        <v>0</v>
      </c>
      <c r="AC522">
        <v>0</v>
      </c>
      <c r="AD522">
        <v>0</v>
      </c>
      <c r="AE522">
        <v>10.199999999999999</v>
      </c>
      <c r="AF522">
        <v>0</v>
      </c>
      <c r="AG522">
        <v>0</v>
      </c>
      <c r="AH522">
        <v>0</v>
      </c>
      <c r="AI522">
        <v>5.33</v>
      </c>
      <c r="AJ522">
        <v>1</v>
      </c>
      <c r="AK522">
        <v>1</v>
      </c>
      <c r="AL522">
        <v>1</v>
      </c>
      <c r="AN522">
        <v>0</v>
      </c>
      <c r="AO522">
        <v>1</v>
      </c>
      <c r="AP522">
        <v>0</v>
      </c>
      <c r="AQ522">
        <v>0</v>
      </c>
      <c r="AR522">
        <v>0</v>
      </c>
      <c r="AS522" t="s">
        <v>3</v>
      </c>
      <c r="AT522">
        <v>250</v>
      </c>
      <c r="AU522" t="s">
        <v>3</v>
      </c>
      <c r="AV522">
        <v>0</v>
      </c>
      <c r="AW522">
        <v>2</v>
      </c>
      <c r="AX522">
        <v>42251285</v>
      </c>
      <c r="AY522">
        <v>1</v>
      </c>
      <c r="AZ522">
        <v>0</v>
      </c>
      <c r="BA522">
        <v>470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CX522">
        <f>Y522*Source!I253</f>
        <v>2.3624999999999998</v>
      </c>
      <c r="CY522">
        <f>AA522</f>
        <v>54.37</v>
      </c>
      <c r="CZ522">
        <f>AE522</f>
        <v>10.199999999999999</v>
      </c>
      <c r="DA522">
        <f>AI522</f>
        <v>5.33</v>
      </c>
      <c r="DB522">
        <f>ROUND(ROUND(AT522*CZ522,2),6)</f>
        <v>2550</v>
      </c>
      <c r="DC522">
        <f>ROUND(ROUND(AT522*AG522,2),6)</f>
        <v>0</v>
      </c>
    </row>
    <row r="523" spans="1:107" x14ac:dyDescent="0.2">
      <c r="A523">
        <f>ROW(Source!A253)</f>
        <v>253</v>
      </c>
      <c r="B523">
        <v>42244845</v>
      </c>
      <c r="C523">
        <v>42251269</v>
      </c>
      <c r="D523">
        <v>38996342</v>
      </c>
      <c r="E523">
        <v>1</v>
      </c>
      <c r="F523">
        <v>1</v>
      </c>
      <c r="G523">
        <v>1</v>
      </c>
      <c r="H523">
        <v>3</v>
      </c>
      <c r="I523" t="s">
        <v>241</v>
      </c>
      <c r="J523" t="s">
        <v>243</v>
      </c>
      <c r="K523" t="s">
        <v>242</v>
      </c>
      <c r="L523">
        <v>1339</v>
      </c>
      <c r="N523">
        <v>1007</v>
      </c>
      <c r="O523" t="s">
        <v>209</v>
      </c>
      <c r="P523" t="s">
        <v>209</v>
      </c>
      <c r="Q523">
        <v>1</v>
      </c>
      <c r="W523">
        <v>0</v>
      </c>
      <c r="X523">
        <v>-569494662</v>
      </c>
      <c r="Y523">
        <v>102</v>
      </c>
      <c r="AA523">
        <v>4155.9799999999996</v>
      </c>
      <c r="AB523">
        <v>0</v>
      </c>
      <c r="AC523">
        <v>0</v>
      </c>
      <c r="AD523">
        <v>0</v>
      </c>
      <c r="AE523">
        <v>638.4</v>
      </c>
      <c r="AF523">
        <v>0</v>
      </c>
      <c r="AG523">
        <v>0</v>
      </c>
      <c r="AH523">
        <v>0</v>
      </c>
      <c r="AI523">
        <v>6.51</v>
      </c>
      <c r="AJ523">
        <v>1</v>
      </c>
      <c r="AK523">
        <v>1</v>
      </c>
      <c r="AL523">
        <v>1</v>
      </c>
      <c r="AN523">
        <v>0</v>
      </c>
      <c r="AO523">
        <v>0</v>
      </c>
      <c r="AP523">
        <v>0</v>
      </c>
      <c r="AQ523">
        <v>0</v>
      </c>
      <c r="AR523">
        <v>0</v>
      </c>
      <c r="AS523" t="s">
        <v>3</v>
      </c>
      <c r="AT523">
        <v>102</v>
      </c>
      <c r="AU523" t="s">
        <v>3</v>
      </c>
      <c r="AV523">
        <v>0</v>
      </c>
      <c r="AW523">
        <v>1</v>
      </c>
      <c r="AX523">
        <v>-1</v>
      </c>
      <c r="AY523">
        <v>0</v>
      </c>
      <c r="AZ523">
        <v>0</v>
      </c>
      <c r="BA523" t="s">
        <v>3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CX523">
        <f>Y523*Source!I253</f>
        <v>0.96389999999999998</v>
      </c>
      <c r="CY523">
        <f>AA523</f>
        <v>4155.9799999999996</v>
      </c>
      <c r="CZ523">
        <f>AE523</f>
        <v>638.4</v>
      </c>
      <c r="DA523">
        <f>AI523</f>
        <v>6.51</v>
      </c>
      <c r="DB523">
        <f>ROUND(ROUND(AT523*CZ523,2),6)</f>
        <v>65116.800000000003</v>
      </c>
      <c r="DC523">
        <f>ROUND(ROUND(AT523*AG523,2),6)</f>
        <v>0</v>
      </c>
    </row>
    <row r="524" spans="1:107" x14ac:dyDescent="0.2">
      <c r="A524">
        <f>ROW(Source!A253)</f>
        <v>253</v>
      </c>
      <c r="B524">
        <v>42244845</v>
      </c>
      <c r="C524">
        <v>42251269</v>
      </c>
      <c r="D524">
        <v>38996388</v>
      </c>
      <c r="E524">
        <v>1</v>
      </c>
      <c r="F524">
        <v>1</v>
      </c>
      <c r="G524">
        <v>1</v>
      </c>
      <c r="H524">
        <v>3</v>
      </c>
      <c r="I524" t="s">
        <v>237</v>
      </c>
      <c r="J524" t="s">
        <v>239</v>
      </c>
      <c r="K524" t="s">
        <v>238</v>
      </c>
      <c r="L524">
        <v>1339</v>
      </c>
      <c r="N524">
        <v>1007</v>
      </c>
      <c r="O524" t="s">
        <v>209</v>
      </c>
      <c r="P524" t="s">
        <v>209</v>
      </c>
      <c r="Q524">
        <v>1</v>
      </c>
      <c r="W524">
        <v>0</v>
      </c>
      <c r="X524">
        <v>-982149453</v>
      </c>
      <c r="Y524">
        <v>102</v>
      </c>
      <c r="AA524">
        <v>3291.6</v>
      </c>
      <c r="AB524">
        <v>0</v>
      </c>
      <c r="AC524">
        <v>0</v>
      </c>
      <c r="AD524">
        <v>0</v>
      </c>
      <c r="AE524">
        <v>520</v>
      </c>
      <c r="AF524">
        <v>0</v>
      </c>
      <c r="AG524">
        <v>0</v>
      </c>
      <c r="AH524">
        <v>0</v>
      </c>
      <c r="AI524">
        <v>6.33</v>
      </c>
      <c r="AJ524">
        <v>1</v>
      </c>
      <c r="AK524">
        <v>1</v>
      </c>
      <c r="AL524">
        <v>1</v>
      </c>
      <c r="AN524">
        <v>0</v>
      </c>
      <c r="AO524">
        <v>1</v>
      </c>
      <c r="AP524">
        <v>0</v>
      </c>
      <c r="AQ524">
        <v>0</v>
      </c>
      <c r="AR524">
        <v>0</v>
      </c>
      <c r="AS524" t="s">
        <v>3</v>
      </c>
      <c r="AT524">
        <v>102</v>
      </c>
      <c r="AU524" t="s">
        <v>3</v>
      </c>
      <c r="AV524">
        <v>0</v>
      </c>
      <c r="AW524">
        <v>2</v>
      </c>
      <c r="AX524">
        <v>42251286</v>
      </c>
      <c r="AY524">
        <v>1</v>
      </c>
      <c r="AZ524">
        <v>0</v>
      </c>
      <c r="BA524">
        <v>471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CX524">
        <f>Y524*Source!I253</f>
        <v>0.96389999999999998</v>
      </c>
      <c r="CY524">
        <f>AA524</f>
        <v>3291.6</v>
      </c>
      <c r="CZ524">
        <f>AE524</f>
        <v>520</v>
      </c>
      <c r="DA524">
        <f>AI524</f>
        <v>6.33</v>
      </c>
      <c r="DB524">
        <f>ROUND(ROUND(AT524*CZ524,2),6)</f>
        <v>53040</v>
      </c>
      <c r="DC524">
        <f>ROUND(ROUND(AT524*AG524,2),6)</f>
        <v>0</v>
      </c>
    </row>
    <row r="525" spans="1:107" x14ac:dyDescent="0.2">
      <c r="A525">
        <f>ROW(Source!A253)</f>
        <v>253</v>
      </c>
      <c r="B525">
        <v>42244845</v>
      </c>
      <c r="C525">
        <v>42251269</v>
      </c>
      <c r="D525">
        <v>38996388</v>
      </c>
      <c r="E525">
        <v>1</v>
      </c>
      <c r="F525">
        <v>1</v>
      </c>
      <c r="G525">
        <v>1</v>
      </c>
      <c r="H525">
        <v>3</v>
      </c>
      <c r="I525" t="s">
        <v>237</v>
      </c>
      <c r="J525" t="s">
        <v>239</v>
      </c>
      <c r="K525" t="s">
        <v>238</v>
      </c>
      <c r="L525">
        <v>1339</v>
      </c>
      <c r="N525">
        <v>1007</v>
      </c>
      <c r="O525" t="s">
        <v>209</v>
      </c>
      <c r="P525" t="s">
        <v>209</v>
      </c>
      <c r="Q525">
        <v>1</v>
      </c>
      <c r="W525">
        <v>0</v>
      </c>
      <c r="X525">
        <v>-982149453</v>
      </c>
      <c r="Y525">
        <v>-102</v>
      </c>
      <c r="AA525">
        <v>3291.6</v>
      </c>
      <c r="AB525">
        <v>0</v>
      </c>
      <c r="AC525">
        <v>0</v>
      </c>
      <c r="AD525">
        <v>0</v>
      </c>
      <c r="AE525">
        <v>520</v>
      </c>
      <c r="AF525">
        <v>0</v>
      </c>
      <c r="AG525">
        <v>0</v>
      </c>
      <c r="AH525">
        <v>0</v>
      </c>
      <c r="AI525">
        <v>6.33</v>
      </c>
      <c r="AJ525">
        <v>1</v>
      </c>
      <c r="AK525">
        <v>1</v>
      </c>
      <c r="AL525">
        <v>1</v>
      </c>
      <c r="AN525">
        <v>0</v>
      </c>
      <c r="AO525">
        <v>0</v>
      </c>
      <c r="AP525">
        <v>0</v>
      </c>
      <c r="AQ525">
        <v>0</v>
      </c>
      <c r="AR525">
        <v>0</v>
      </c>
      <c r="AS525" t="s">
        <v>3</v>
      </c>
      <c r="AT525">
        <v>-102</v>
      </c>
      <c r="AU525" t="s">
        <v>3</v>
      </c>
      <c r="AV525">
        <v>0</v>
      </c>
      <c r="AW525">
        <v>1</v>
      </c>
      <c r="AX525">
        <v>-1</v>
      </c>
      <c r="AY525">
        <v>0</v>
      </c>
      <c r="AZ525">
        <v>0</v>
      </c>
      <c r="BA525" t="s">
        <v>3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CX525">
        <f>Y525*Source!I253</f>
        <v>-0.96389999999999998</v>
      </c>
      <c r="CY525">
        <f>AA525</f>
        <v>3291.6</v>
      </c>
      <c r="CZ525">
        <f>AE525</f>
        <v>520</v>
      </c>
      <c r="DA525">
        <f>AI525</f>
        <v>6.33</v>
      </c>
      <c r="DB525">
        <f>ROUND(ROUND(AT525*CZ525,2),6)</f>
        <v>-53040</v>
      </c>
      <c r="DC525">
        <f>ROUND(ROUND(AT525*AG525,2),6)</f>
        <v>0</v>
      </c>
    </row>
    <row r="526" spans="1:107" x14ac:dyDescent="0.2">
      <c r="A526">
        <f>ROW(Source!A253)</f>
        <v>253</v>
      </c>
      <c r="B526">
        <v>42244845</v>
      </c>
      <c r="C526">
        <v>42251269</v>
      </c>
      <c r="D526">
        <v>39001585</v>
      </c>
      <c r="E526">
        <v>1</v>
      </c>
      <c r="F526">
        <v>1</v>
      </c>
      <c r="G526">
        <v>1</v>
      </c>
      <c r="H526">
        <v>3</v>
      </c>
      <c r="I526" t="s">
        <v>445</v>
      </c>
      <c r="J526" t="s">
        <v>446</v>
      </c>
      <c r="K526" t="s">
        <v>447</v>
      </c>
      <c r="L526">
        <v>1339</v>
      </c>
      <c r="N526">
        <v>1007</v>
      </c>
      <c r="O526" t="s">
        <v>209</v>
      </c>
      <c r="P526" t="s">
        <v>209</v>
      </c>
      <c r="Q526">
        <v>1</v>
      </c>
      <c r="W526">
        <v>0</v>
      </c>
      <c r="X526">
        <v>619799737</v>
      </c>
      <c r="Y526">
        <v>0.2</v>
      </c>
      <c r="AA526">
        <v>21.28</v>
      </c>
      <c r="AB526">
        <v>0</v>
      </c>
      <c r="AC526">
        <v>0</v>
      </c>
      <c r="AD526">
        <v>0</v>
      </c>
      <c r="AE526">
        <v>2.44</v>
      </c>
      <c r="AF526">
        <v>0</v>
      </c>
      <c r="AG526">
        <v>0</v>
      </c>
      <c r="AH526">
        <v>0</v>
      </c>
      <c r="AI526">
        <v>8.7200000000000006</v>
      </c>
      <c r="AJ526">
        <v>1</v>
      </c>
      <c r="AK526">
        <v>1</v>
      </c>
      <c r="AL526">
        <v>1</v>
      </c>
      <c r="AN526">
        <v>0</v>
      </c>
      <c r="AO526">
        <v>1</v>
      </c>
      <c r="AP526">
        <v>0</v>
      </c>
      <c r="AQ526">
        <v>0</v>
      </c>
      <c r="AR526">
        <v>0</v>
      </c>
      <c r="AS526" t="s">
        <v>3</v>
      </c>
      <c r="AT526">
        <v>0.2</v>
      </c>
      <c r="AU526" t="s">
        <v>3</v>
      </c>
      <c r="AV526">
        <v>0</v>
      </c>
      <c r="AW526">
        <v>2</v>
      </c>
      <c r="AX526">
        <v>42251287</v>
      </c>
      <c r="AY526">
        <v>1</v>
      </c>
      <c r="AZ526">
        <v>0</v>
      </c>
      <c r="BA526">
        <v>472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CX526">
        <f>Y526*Source!I253</f>
        <v>1.8900000000000002E-3</v>
      </c>
      <c r="CY526">
        <f>AA526</f>
        <v>21.28</v>
      </c>
      <c r="CZ526">
        <f>AE526</f>
        <v>2.44</v>
      </c>
      <c r="DA526">
        <f>AI526</f>
        <v>8.7200000000000006</v>
      </c>
      <c r="DB526">
        <f>ROUND(ROUND(AT526*CZ526,2),6)</f>
        <v>0.49</v>
      </c>
      <c r="DC526">
        <f>ROUND(ROUND(AT526*AG526,2),6)</f>
        <v>0</v>
      </c>
    </row>
    <row r="527" spans="1:107" x14ac:dyDescent="0.2">
      <c r="A527">
        <f>ROW(Source!A258)</f>
        <v>258</v>
      </c>
      <c r="B527">
        <v>42244862</v>
      </c>
      <c r="C527">
        <v>42251290</v>
      </c>
      <c r="D527">
        <v>35540599</v>
      </c>
      <c r="E527">
        <v>1</v>
      </c>
      <c r="F527">
        <v>1</v>
      </c>
      <c r="G527">
        <v>1</v>
      </c>
      <c r="H527">
        <v>1</v>
      </c>
      <c r="I527" t="s">
        <v>533</v>
      </c>
      <c r="J527" t="s">
        <v>3</v>
      </c>
      <c r="K527" t="s">
        <v>534</v>
      </c>
      <c r="L527">
        <v>1369</v>
      </c>
      <c r="N527">
        <v>1013</v>
      </c>
      <c r="O527" t="s">
        <v>417</v>
      </c>
      <c r="P527" t="s">
        <v>417</v>
      </c>
      <c r="Q527">
        <v>1</v>
      </c>
      <c r="W527">
        <v>0</v>
      </c>
      <c r="X527">
        <v>645971194</v>
      </c>
      <c r="Y527">
        <v>14.536</v>
      </c>
      <c r="AA527">
        <v>0</v>
      </c>
      <c r="AB527">
        <v>0</v>
      </c>
      <c r="AC527">
        <v>0</v>
      </c>
      <c r="AD527">
        <v>232.26</v>
      </c>
      <c r="AE527">
        <v>0</v>
      </c>
      <c r="AF527">
        <v>0</v>
      </c>
      <c r="AG527">
        <v>0</v>
      </c>
      <c r="AH527">
        <v>232.26</v>
      </c>
      <c r="AI527">
        <v>1</v>
      </c>
      <c r="AJ527">
        <v>1</v>
      </c>
      <c r="AK527">
        <v>1</v>
      </c>
      <c r="AL527">
        <v>1</v>
      </c>
      <c r="AN527">
        <v>0</v>
      </c>
      <c r="AO527">
        <v>1</v>
      </c>
      <c r="AP527">
        <v>1</v>
      </c>
      <c r="AQ527">
        <v>0</v>
      </c>
      <c r="AR527">
        <v>0</v>
      </c>
      <c r="AS527" t="s">
        <v>3</v>
      </c>
      <c r="AT527">
        <v>12.64</v>
      </c>
      <c r="AU527" t="s">
        <v>34</v>
      </c>
      <c r="AV527">
        <v>1</v>
      </c>
      <c r="AW527">
        <v>2</v>
      </c>
      <c r="AX527">
        <v>42251300</v>
      </c>
      <c r="AY527">
        <v>1</v>
      </c>
      <c r="AZ527">
        <v>0</v>
      </c>
      <c r="BA527">
        <v>473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CX527">
        <f>Y527*Source!I258</f>
        <v>3.401424</v>
      </c>
      <c r="CY527">
        <f>AD527</f>
        <v>232.26</v>
      </c>
      <c r="CZ527">
        <f>AH527</f>
        <v>232.26</v>
      </c>
      <c r="DA527">
        <f>AL527</f>
        <v>1</v>
      </c>
      <c r="DB527">
        <f>ROUND((ROUND(AT527*CZ527,2)*1.15),6)</f>
        <v>3376.1354999999999</v>
      </c>
      <c r="DC527">
        <f>ROUND((ROUND(AT527*AG527,2)*1.15),6)</f>
        <v>0</v>
      </c>
    </row>
    <row r="528" spans="1:107" x14ac:dyDescent="0.2">
      <c r="A528">
        <f>ROW(Source!A258)</f>
        <v>258</v>
      </c>
      <c r="B528">
        <v>42244862</v>
      </c>
      <c r="C528">
        <v>42251290</v>
      </c>
      <c r="D528">
        <v>121548</v>
      </c>
      <c r="E528">
        <v>1</v>
      </c>
      <c r="F528">
        <v>1</v>
      </c>
      <c r="G528">
        <v>1</v>
      </c>
      <c r="H528">
        <v>1</v>
      </c>
      <c r="I528" t="s">
        <v>23</v>
      </c>
      <c r="J528" t="s">
        <v>3</v>
      </c>
      <c r="K528" t="s">
        <v>420</v>
      </c>
      <c r="L528">
        <v>608254</v>
      </c>
      <c r="N528">
        <v>1013</v>
      </c>
      <c r="O528" t="s">
        <v>421</v>
      </c>
      <c r="P528" t="s">
        <v>421</v>
      </c>
      <c r="Q528">
        <v>1</v>
      </c>
      <c r="W528">
        <v>0</v>
      </c>
      <c r="X528">
        <v>-185737400</v>
      </c>
      <c r="Y528">
        <v>0.2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1</v>
      </c>
      <c r="AJ528">
        <v>1</v>
      </c>
      <c r="AK528">
        <v>1</v>
      </c>
      <c r="AL528">
        <v>1</v>
      </c>
      <c r="AN528">
        <v>0</v>
      </c>
      <c r="AO528">
        <v>1</v>
      </c>
      <c r="AP528">
        <v>1</v>
      </c>
      <c r="AQ528">
        <v>0</v>
      </c>
      <c r="AR528">
        <v>0</v>
      </c>
      <c r="AS528" t="s">
        <v>3</v>
      </c>
      <c r="AT528">
        <v>0.16</v>
      </c>
      <c r="AU528" t="s">
        <v>33</v>
      </c>
      <c r="AV528">
        <v>2</v>
      </c>
      <c r="AW528">
        <v>2</v>
      </c>
      <c r="AX528">
        <v>42251301</v>
      </c>
      <c r="AY528">
        <v>1</v>
      </c>
      <c r="AZ528">
        <v>0</v>
      </c>
      <c r="BA528">
        <v>474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CX528">
        <f>Y528*Source!I258</f>
        <v>4.6800000000000008E-2</v>
      </c>
      <c r="CY528">
        <f>AD528</f>
        <v>0</v>
      </c>
      <c r="CZ528">
        <f>AH528</f>
        <v>0</v>
      </c>
      <c r="DA528">
        <f>AL528</f>
        <v>1</v>
      </c>
      <c r="DB528">
        <f>ROUND((ROUND(AT528*CZ528,2)*1.25),6)</f>
        <v>0</v>
      </c>
      <c r="DC528">
        <f>ROUND((ROUND(AT528*AG528,2)*1.25),6)</f>
        <v>0</v>
      </c>
    </row>
    <row r="529" spans="1:107" x14ac:dyDescent="0.2">
      <c r="A529">
        <f>ROW(Source!A258)</f>
        <v>258</v>
      </c>
      <c r="B529">
        <v>42244862</v>
      </c>
      <c r="C529">
        <v>42251290</v>
      </c>
      <c r="D529">
        <v>39026431</v>
      </c>
      <c r="E529">
        <v>1</v>
      </c>
      <c r="F529">
        <v>1</v>
      </c>
      <c r="G529">
        <v>1</v>
      </c>
      <c r="H529">
        <v>2</v>
      </c>
      <c r="I529" t="s">
        <v>472</v>
      </c>
      <c r="J529" t="s">
        <v>473</v>
      </c>
      <c r="K529" t="s">
        <v>474</v>
      </c>
      <c r="L529">
        <v>1368</v>
      </c>
      <c r="N529">
        <v>1011</v>
      </c>
      <c r="O529" t="s">
        <v>425</v>
      </c>
      <c r="P529" t="s">
        <v>425</v>
      </c>
      <c r="Q529">
        <v>1</v>
      </c>
      <c r="W529">
        <v>0</v>
      </c>
      <c r="X529">
        <v>1106923569</v>
      </c>
      <c r="Y529">
        <v>0.2</v>
      </c>
      <c r="AA529">
        <v>0</v>
      </c>
      <c r="AB529">
        <v>987.84</v>
      </c>
      <c r="AC529">
        <v>368.42</v>
      </c>
      <c r="AD529">
        <v>0</v>
      </c>
      <c r="AE529">
        <v>0</v>
      </c>
      <c r="AF529">
        <v>112</v>
      </c>
      <c r="AG529">
        <v>13.5</v>
      </c>
      <c r="AH529">
        <v>0</v>
      </c>
      <c r="AI529">
        <v>1</v>
      </c>
      <c r="AJ529">
        <v>8.82</v>
      </c>
      <c r="AK529">
        <v>27.29</v>
      </c>
      <c r="AL529">
        <v>1</v>
      </c>
      <c r="AN529">
        <v>0</v>
      </c>
      <c r="AO529">
        <v>1</v>
      </c>
      <c r="AP529">
        <v>1</v>
      </c>
      <c r="AQ529">
        <v>0</v>
      </c>
      <c r="AR529">
        <v>0</v>
      </c>
      <c r="AS529" t="s">
        <v>3</v>
      </c>
      <c r="AT529">
        <v>0.16</v>
      </c>
      <c r="AU529" t="s">
        <v>33</v>
      </c>
      <c r="AV529">
        <v>0</v>
      </c>
      <c r="AW529">
        <v>2</v>
      </c>
      <c r="AX529">
        <v>42251302</v>
      </c>
      <c r="AY529">
        <v>1</v>
      </c>
      <c r="AZ529">
        <v>0</v>
      </c>
      <c r="BA529">
        <v>475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CX529">
        <f>Y529*Source!I258</f>
        <v>4.6800000000000008E-2</v>
      </c>
      <c r="CY529">
        <f>AB529</f>
        <v>987.84</v>
      </c>
      <c r="CZ529">
        <f>AF529</f>
        <v>112</v>
      </c>
      <c r="DA529">
        <f>AJ529</f>
        <v>8.82</v>
      </c>
      <c r="DB529">
        <f>ROUND((ROUND(AT529*CZ529,2)*1.25),6)</f>
        <v>22.4</v>
      </c>
      <c r="DC529">
        <f>ROUND((ROUND(AT529*AG529,2)*1.25),6)</f>
        <v>2.7</v>
      </c>
    </row>
    <row r="530" spans="1:107" x14ac:dyDescent="0.2">
      <c r="A530">
        <f>ROW(Source!A258)</f>
        <v>258</v>
      </c>
      <c r="B530">
        <v>42244862</v>
      </c>
      <c r="C530">
        <v>42251290</v>
      </c>
      <c r="D530">
        <v>39029121</v>
      </c>
      <c r="E530">
        <v>1</v>
      </c>
      <c r="F530">
        <v>1</v>
      </c>
      <c r="G530">
        <v>1</v>
      </c>
      <c r="H530">
        <v>2</v>
      </c>
      <c r="I530" t="s">
        <v>453</v>
      </c>
      <c r="J530" t="s">
        <v>454</v>
      </c>
      <c r="K530" t="s">
        <v>455</v>
      </c>
      <c r="L530">
        <v>1368</v>
      </c>
      <c r="N530">
        <v>1011</v>
      </c>
      <c r="O530" t="s">
        <v>425</v>
      </c>
      <c r="P530" t="s">
        <v>425</v>
      </c>
      <c r="Q530">
        <v>1</v>
      </c>
      <c r="W530">
        <v>0</v>
      </c>
      <c r="X530">
        <v>1230759911</v>
      </c>
      <c r="Y530">
        <v>0.27500000000000002</v>
      </c>
      <c r="AA530">
        <v>0</v>
      </c>
      <c r="AB530">
        <v>842.06</v>
      </c>
      <c r="AC530">
        <v>316.56</v>
      </c>
      <c r="AD530">
        <v>0</v>
      </c>
      <c r="AE530">
        <v>0</v>
      </c>
      <c r="AF530">
        <v>87.17</v>
      </c>
      <c r="AG530">
        <v>11.6</v>
      </c>
      <c r="AH530">
        <v>0</v>
      </c>
      <c r="AI530">
        <v>1</v>
      </c>
      <c r="AJ530">
        <v>9.66</v>
      </c>
      <c r="AK530">
        <v>27.29</v>
      </c>
      <c r="AL530">
        <v>1</v>
      </c>
      <c r="AN530">
        <v>0</v>
      </c>
      <c r="AO530">
        <v>1</v>
      </c>
      <c r="AP530">
        <v>1</v>
      </c>
      <c r="AQ530">
        <v>0</v>
      </c>
      <c r="AR530">
        <v>0</v>
      </c>
      <c r="AS530" t="s">
        <v>3</v>
      </c>
      <c r="AT530">
        <v>0.22</v>
      </c>
      <c r="AU530" t="s">
        <v>33</v>
      </c>
      <c r="AV530">
        <v>0</v>
      </c>
      <c r="AW530">
        <v>2</v>
      </c>
      <c r="AX530">
        <v>42251303</v>
      </c>
      <c r="AY530">
        <v>1</v>
      </c>
      <c r="AZ530">
        <v>0</v>
      </c>
      <c r="BA530">
        <v>476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CX530">
        <f>Y530*Source!I258</f>
        <v>6.4350000000000004E-2</v>
      </c>
      <c r="CY530">
        <f>AB530</f>
        <v>842.06</v>
      </c>
      <c r="CZ530">
        <f>AF530</f>
        <v>87.17</v>
      </c>
      <c r="DA530">
        <f>AJ530</f>
        <v>9.66</v>
      </c>
      <c r="DB530">
        <f>ROUND((ROUND(AT530*CZ530,2)*1.25),6)</f>
        <v>23.975000000000001</v>
      </c>
      <c r="DC530">
        <f>ROUND((ROUND(AT530*AG530,2)*1.25),6)</f>
        <v>3.1875</v>
      </c>
    </row>
    <row r="531" spans="1:107" x14ac:dyDescent="0.2">
      <c r="A531">
        <f>ROW(Source!A258)</f>
        <v>258</v>
      </c>
      <c r="B531">
        <v>42244862</v>
      </c>
      <c r="C531">
        <v>42251290</v>
      </c>
      <c r="D531">
        <v>38962911</v>
      </c>
      <c r="E531">
        <v>1</v>
      </c>
      <c r="F531">
        <v>1</v>
      </c>
      <c r="G531">
        <v>1</v>
      </c>
      <c r="H531">
        <v>3</v>
      </c>
      <c r="I531" t="s">
        <v>249</v>
      </c>
      <c r="J531" t="s">
        <v>251</v>
      </c>
      <c r="K531" t="s">
        <v>250</v>
      </c>
      <c r="L531">
        <v>1348</v>
      </c>
      <c r="N531">
        <v>1009</v>
      </c>
      <c r="O531" t="s">
        <v>49</v>
      </c>
      <c r="P531" t="s">
        <v>49</v>
      </c>
      <c r="Q531">
        <v>1000</v>
      </c>
      <c r="W531">
        <v>0</v>
      </c>
      <c r="X531">
        <v>841031982</v>
      </c>
      <c r="Y531">
        <v>2.8000000000000001E-2</v>
      </c>
      <c r="AA531">
        <v>49980</v>
      </c>
      <c r="AB531">
        <v>0</v>
      </c>
      <c r="AC531">
        <v>0</v>
      </c>
      <c r="AD531">
        <v>0</v>
      </c>
      <c r="AE531">
        <v>10200</v>
      </c>
      <c r="AF531">
        <v>0</v>
      </c>
      <c r="AG531">
        <v>0</v>
      </c>
      <c r="AH531">
        <v>0</v>
      </c>
      <c r="AI531">
        <v>4.9000000000000004</v>
      </c>
      <c r="AJ531">
        <v>1</v>
      </c>
      <c r="AK531">
        <v>1</v>
      </c>
      <c r="AL531">
        <v>1</v>
      </c>
      <c r="AN531">
        <v>0</v>
      </c>
      <c r="AO531">
        <v>1</v>
      </c>
      <c r="AP531">
        <v>0</v>
      </c>
      <c r="AQ531">
        <v>0</v>
      </c>
      <c r="AR531">
        <v>0</v>
      </c>
      <c r="AS531" t="s">
        <v>3</v>
      </c>
      <c r="AT531">
        <v>2.8000000000000001E-2</v>
      </c>
      <c r="AU531" t="s">
        <v>3</v>
      </c>
      <c r="AV531">
        <v>0</v>
      </c>
      <c r="AW531">
        <v>2</v>
      </c>
      <c r="AX531">
        <v>42251304</v>
      </c>
      <c r="AY531">
        <v>1</v>
      </c>
      <c r="AZ531">
        <v>0</v>
      </c>
      <c r="BA531">
        <v>477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CX531">
        <f>Y531*Source!I258</f>
        <v>6.5520000000000005E-3</v>
      </c>
      <c r="CY531">
        <f>AA531</f>
        <v>49980</v>
      </c>
      <c r="CZ531">
        <f>AE531</f>
        <v>10200</v>
      </c>
      <c r="DA531">
        <f>AI531</f>
        <v>4.9000000000000004</v>
      </c>
      <c r="DB531">
        <f>ROUND(ROUND(AT531*CZ531,2),6)</f>
        <v>285.60000000000002</v>
      </c>
      <c r="DC531">
        <f>ROUND(ROUND(AT531*AG531,2),6)</f>
        <v>0</v>
      </c>
    </row>
    <row r="532" spans="1:107" x14ac:dyDescent="0.2">
      <c r="A532">
        <f>ROW(Source!A258)</f>
        <v>258</v>
      </c>
      <c r="B532">
        <v>42244862</v>
      </c>
      <c r="C532">
        <v>42251290</v>
      </c>
      <c r="D532">
        <v>38962911</v>
      </c>
      <c r="E532">
        <v>1</v>
      </c>
      <c r="F532">
        <v>1</v>
      </c>
      <c r="G532">
        <v>1</v>
      </c>
      <c r="H532">
        <v>3</v>
      </c>
      <c r="I532" t="s">
        <v>249</v>
      </c>
      <c r="J532" t="s">
        <v>251</v>
      </c>
      <c r="K532" t="s">
        <v>250</v>
      </c>
      <c r="L532">
        <v>1348</v>
      </c>
      <c r="N532">
        <v>1009</v>
      </c>
      <c r="O532" t="s">
        <v>49</v>
      </c>
      <c r="P532" t="s">
        <v>49</v>
      </c>
      <c r="Q532">
        <v>1000</v>
      </c>
      <c r="W532">
        <v>0</v>
      </c>
      <c r="X532">
        <v>841031982</v>
      </c>
      <c r="Y532">
        <v>0</v>
      </c>
      <c r="AA532">
        <v>49980</v>
      </c>
      <c r="AB532">
        <v>0</v>
      </c>
      <c r="AC532">
        <v>0</v>
      </c>
      <c r="AD532">
        <v>0</v>
      </c>
      <c r="AE532">
        <v>10200</v>
      </c>
      <c r="AF532">
        <v>0</v>
      </c>
      <c r="AG532">
        <v>0</v>
      </c>
      <c r="AH532">
        <v>0</v>
      </c>
      <c r="AI532">
        <v>4.9000000000000004</v>
      </c>
      <c r="AJ532">
        <v>1</v>
      </c>
      <c r="AK532">
        <v>1</v>
      </c>
      <c r="AL532">
        <v>1</v>
      </c>
      <c r="AN532">
        <v>0</v>
      </c>
      <c r="AO532">
        <v>0</v>
      </c>
      <c r="AP532">
        <v>0</v>
      </c>
      <c r="AQ532">
        <v>0</v>
      </c>
      <c r="AR532">
        <v>0</v>
      </c>
      <c r="AS532" t="s">
        <v>3</v>
      </c>
      <c r="AT532">
        <v>0</v>
      </c>
      <c r="AU532" t="s">
        <v>3</v>
      </c>
      <c r="AV532">
        <v>0</v>
      </c>
      <c r="AW532">
        <v>1</v>
      </c>
      <c r="AX532">
        <v>-1</v>
      </c>
      <c r="AY532">
        <v>0</v>
      </c>
      <c r="AZ532">
        <v>0</v>
      </c>
      <c r="BA532" t="s">
        <v>3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CX532">
        <f>Y532*Source!I258</f>
        <v>0</v>
      </c>
      <c r="CY532">
        <f>AA532</f>
        <v>49980</v>
      </c>
      <c r="CZ532">
        <f>AE532</f>
        <v>10200</v>
      </c>
      <c r="DA532">
        <f>AI532</f>
        <v>4.9000000000000004</v>
      </c>
      <c r="DB532">
        <f>ROUND(ROUND(AT532*CZ532,2),6)</f>
        <v>0</v>
      </c>
      <c r="DC532">
        <f>ROUND(ROUND(AT532*AG532,2),6)</f>
        <v>0</v>
      </c>
    </row>
    <row r="533" spans="1:107" x14ac:dyDescent="0.2">
      <c r="A533">
        <f>ROW(Source!A258)</f>
        <v>258</v>
      </c>
      <c r="B533">
        <v>42244862</v>
      </c>
      <c r="C533">
        <v>42251290</v>
      </c>
      <c r="D533">
        <v>38962058</v>
      </c>
      <c r="E533">
        <v>1</v>
      </c>
      <c r="F533">
        <v>1</v>
      </c>
      <c r="G533">
        <v>1</v>
      </c>
      <c r="H533">
        <v>3</v>
      </c>
      <c r="I533" t="s">
        <v>257</v>
      </c>
      <c r="J533" t="s">
        <v>259</v>
      </c>
      <c r="K533" t="s">
        <v>258</v>
      </c>
      <c r="L533">
        <v>1327</v>
      </c>
      <c r="N533">
        <v>1005</v>
      </c>
      <c r="O533" t="s">
        <v>91</v>
      </c>
      <c r="P533" t="s">
        <v>91</v>
      </c>
      <c r="Q533">
        <v>1</v>
      </c>
      <c r="W533">
        <v>0</v>
      </c>
      <c r="X533">
        <v>1217526480</v>
      </c>
      <c r="Y533">
        <v>0</v>
      </c>
      <c r="AA533">
        <v>88.89</v>
      </c>
      <c r="AB533">
        <v>0</v>
      </c>
      <c r="AC533">
        <v>0</v>
      </c>
      <c r="AD533">
        <v>0</v>
      </c>
      <c r="AE533">
        <v>23.83</v>
      </c>
      <c r="AF533">
        <v>0</v>
      </c>
      <c r="AG533">
        <v>0</v>
      </c>
      <c r="AH533">
        <v>0</v>
      </c>
      <c r="AI533">
        <v>3.73</v>
      </c>
      <c r="AJ533">
        <v>1</v>
      </c>
      <c r="AK533">
        <v>1</v>
      </c>
      <c r="AL533">
        <v>1</v>
      </c>
      <c r="AN533">
        <v>0</v>
      </c>
      <c r="AO533">
        <v>0</v>
      </c>
      <c r="AP533">
        <v>0</v>
      </c>
      <c r="AQ533">
        <v>0</v>
      </c>
      <c r="AR533">
        <v>0</v>
      </c>
      <c r="AS533" t="s">
        <v>3</v>
      </c>
      <c r="AT533">
        <v>0</v>
      </c>
      <c r="AU533" t="s">
        <v>3</v>
      </c>
      <c r="AV533">
        <v>0</v>
      </c>
      <c r="AW533">
        <v>1</v>
      </c>
      <c r="AX533">
        <v>-1</v>
      </c>
      <c r="AY533">
        <v>0</v>
      </c>
      <c r="AZ533">
        <v>0</v>
      </c>
      <c r="BA533" t="s">
        <v>3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CX533">
        <f>Y533*Source!I258</f>
        <v>0</v>
      </c>
      <c r="CY533">
        <f>AA533</f>
        <v>88.89</v>
      </c>
      <c r="CZ533">
        <f>AE533</f>
        <v>23.83</v>
      </c>
      <c r="DA533">
        <f>AI533</f>
        <v>3.73</v>
      </c>
      <c r="DB533">
        <f>ROUND(ROUND(AT533*CZ533,2),6)</f>
        <v>0</v>
      </c>
      <c r="DC533">
        <f>ROUND(ROUND(AT533*AG533,2),6)</f>
        <v>0</v>
      </c>
    </row>
    <row r="534" spans="1:107" x14ac:dyDescent="0.2">
      <c r="A534">
        <f>ROW(Source!A258)</f>
        <v>258</v>
      </c>
      <c r="B534">
        <v>42244862</v>
      </c>
      <c r="C534">
        <v>42251290</v>
      </c>
      <c r="D534">
        <v>38981325</v>
      </c>
      <c r="E534">
        <v>1</v>
      </c>
      <c r="F534">
        <v>1</v>
      </c>
      <c r="G534">
        <v>1</v>
      </c>
      <c r="H534">
        <v>3</v>
      </c>
      <c r="I534" t="s">
        <v>253</v>
      </c>
      <c r="J534" t="s">
        <v>255</v>
      </c>
      <c r="K534" t="s">
        <v>254</v>
      </c>
      <c r="L534">
        <v>1348</v>
      </c>
      <c r="N534">
        <v>1009</v>
      </c>
      <c r="O534" t="s">
        <v>49</v>
      </c>
      <c r="P534" t="s">
        <v>49</v>
      </c>
      <c r="Q534">
        <v>1000</v>
      </c>
      <c r="W534">
        <v>0</v>
      </c>
      <c r="X534">
        <v>-922545297</v>
      </c>
      <c r="Y534">
        <v>1</v>
      </c>
      <c r="AA534">
        <v>34238.94</v>
      </c>
      <c r="AB534">
        <v>0</v>
      </c>
      <c r="AC534">
        <v>0</v>
      </c>
      <c r="AD534">
        <v>0</v>
      </c>
      <c r="AE534">
        <v>5649.99</v>
      </c>
      <c r="AF534">
        <v>0</v>
      </c>
      <c r="AG534">
        <v>0</v>
      </c>
      <c r="AH534">
        <v>0</v>
      </c>
      <c r="AI534">
        <v>6.06</v>
      </c>
      <c r="AJ534">
        <v>1</v>
      </c>
      <c r="AK534">
        <v>1</v>
      </c>
      <c r="AL534">
        <v>1</v>
      </c>
      <c r="AN534">
        <v>0</v>
      </c>
      <c r="AO534">
        <v>1</v>
      </c>
      <c r="AP534">
        <v>0</v>
      </c>
      <c r="AQ534">
        <v>0</v>
      </c>
      <c r="AR534">
        <v>0</v>
      </c>
      <c r="AS534" t="s">
        <v>3</v>
      </c>
      <c r="AT534">
        <v>1</v>
      </c>
      <c r="AU534" t="s">
        <v>3</v>
      </c>
      <c r="AV534">
        <v>0</v>
      </c>
      <c r="AW534">
        <v>2</v>
      </c>
      <c r="AX534">
        <v>42251305</v>
      </c>
      <c r="AY534">
        <v>1</v>
      </c>
      <c r="AZ534">
        <v>0</v>
      </c>
      <c r="BA534">
        <v>478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CX534">
        <f>Y534*Source!I258</f>
        <v>0.23400000000000001</v>
      </c>
      <c r="CY534">
        <f>AA534</f>
        <v>34238.94</v>
      </c>
      <c r="CZ534">
        <f>AE534</f>
        <v>5649.99</v>
      </c>
      <c r="DA534">
        <f>AI534</f>
        <v>6.06</v>
      </c>
      <c r="DB534">
        <f>ROUND(ROUND(AT534*CZ534,2),6)</f>
        <v>5649.99</v>
      </c>
      <c r="DC534">
        <f>ROUND(ROUND(AT534*AG534,2),6)</f>
        <v>0</v>
      </c>
    </row>
    <row r="535" spans="1:107" x14ac:dyDescent="0.2">
      <c r="A535">
        <f>ROW(Source!A258)</f>
        <v>258</v>
      </c>
      <c r="B535">
        <v>42244862</v>
      </c>
      <c r="C535">
        <v>42251290</v>
      </c>
      <c r="D535">
        <v>38981325</v>
      </c>
      <c r="E535">
        <v>1</v>
      </c>
      <c r="F535">
        <v>1</v>
      </c>
      <c r="G535">
        <v>1</v>
      </c>
      <c r="H535">
        <v>3</v>
      </c>
      <c r="I535" t="s">
        <v>253</v>
      </c>
      <c r="J535" t="s">
        <v>255</v>
      </c>
      <c r="K535" t="s">
        <v>254</v>
      </c>
      <c r="L535">
        <v>1348</v>
      </c>
      <c r="N535">
        <v>1009</v>
      </c>
      <c r="O535" t="s">
        <v>49</v>
      </c>
      <c r="P535" t="s">
        <v>49</v>
      </c>
      <c r="Q535">
        <v>1000</v>
      </c>
      <c r="W535">
        <v>0</v>
      </c>
      <c r="X535">
        <v>-922545297</v>
      </c>
      <c r="Y535">
        <v>0</v>
      </c>
      <c r="AA535">
        <v>34238.94</v>
      </c>
      <c r="AB535">
        <v>0</v>
      </c>
      <c r="AC535">
        <v>0</v>
      </c>
      <c r="AD535">
        <v>0</v>
      </c>
      <c r="AE535">
        <v>5649.99</v>
      </c>
      <c r="AF535">
        <v>0</v>
      </c>
      <c r="AG535">
        <v>0</v>
      </c>
      <c r="AH535">
        <v>0</v>
      </c>
      <c r="AI535">
        <v>6.06</v>
      </c>
      <c r="AJ535">
        <v>1</v>
      </c>
      <c r="AK535">
        <v>1</v>
      </c>
      <c r="AL535">
        <v>1</v>
      </c>
      <c r="AN535">
        <v>0</v>
      </c>
      <c r="AO535">
        <v>0</v>
      </c>
      <c r="AP535">
        <v>0</v>
      </c>
      <c r="AQ535">
        <v>0</v>
      </c>
      <c r="AR535">
        <v>0</v>
      </c>
      <c r="AS535" t="s">
        <v>3</v>
      </c>
      <c r="AT535">
        <v>0</v>
      </c>
      <c r="AU535" t="s">
        <v>3</v>
      </c>
      <c r="AV535">
        <v>0</v>
      </c>
      <c r="AW535">
        <v>1</v>
      </c>
      <c r="AX535">
        <v>-1</v>
      </c>
      <c r="AY535">
        <v>0</v>
      </c>
      <c r="AZ535">
        <v>0</v>
      </c>
      <c r="BA535" t="s">
        <v>3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CX535">
        <f>Y535*Source!I258</f>
        <v>0</v>
      </c>
      <c r="CY535">
        <f>AA535</f>
        <v>34238.94</v>
      </c>
      <c r="CZ535">
        <f>AE535</f>
        <v>5649.99</v>
      </c>
      <c r="DA535">
        <f>AI535</f>
        <v>6.06</v>
      </c>
      <c r="DB535">
        <f>ROUND(ROUND(AT535*CZ535,2),6)</f>
        <v>0</v>
      </c>
      <c r="DC535">
        <f>ROUND(ROUND(AT535*AG535,2),6)</f>
        <v>0</v>
      </c>
    </row>
    <row r="536" spans="1:107" x14ac:dyDescent="0.2">
      <c r="A536">
        <f>ROW(Source!A259)</f>
        <v>259</v>
      </c>
      <c r="B536">
        <v>42244845</v>
      </c>
      <c r="C536">
        <v>42251290</v>
      </c>
      <c r="D536">
        <v>35540599</v>
      </c>
      <c r="E536">
        <v>1</v>
      </c>
      <c r="F536">
        <v>1</v>
      </c>
      <c r="G536">
        <v>1</v>
      </c>
      <c r="H536">
        <v>1</v>
      </c>
      <c r="I536" t="s">
        <v>533</v>
      </c>
      <c r="J536" t="s">
        <v>3</v>
      </c>
      <c r="K536" t="s">
        <v>534</v>
      </c>
      <c r="L536">
        <v>1369</v>
      </c>
      <c r="N536">
        <v>1013</v>
      </c>
      <c r="O536" t="s">
        <v>417</v>
      </c>
      <c r="P536" t="s">
        <v>417</v>
      </c>
      <c r="Q536">
        <v>1</v>
      </c>
      <c r="W536">
        <v>0</v>
      </c>
      <c r="X536">
        <v>645971194</v>
      </c>
      <c r="Y536">
        <v>14.536</v>
      </c>
      <c r="AA536">
        <v>0</v>
      </c>
      <c r="AB536">
        <v>0</v>
      </c>
      <c r="AC536">
        <v>0</v>
      </c>
      <c r="AD536">
        <v>266.24</v>
      </c>
      <c r="AE536">
        <v>0</v>
      </c>
      <c r="AF536">
        <v>0</v>
      </c>
      <c r="AG536">
        <v>0</v>
      </c>
      <c r="AH536">
        <v>266.24</v>
      </c>
      <c r="AI536">
        <v>1</v>
      </c>
      <c r="AJ536">
        <v>1</v>
      </c>
      <c r="AK536">
        <v>1</v>
      </c>
      <c r="AL536">
        <v>1</v>
      </c>
      <c r="AN536">
        <v>0</v>
      </c>
      <c r="AO536">
        <v>1</v>
      </c>
      <c r="AP536">
        <v>1</v>
      </c>
      <c r="AQ536">
        <v>0</v>
      </c>
      <c r="AR536">
        <v>0</v>
      </c>
      <c r="AS536" t="s">
        <v>3</v>
      </c>
      <c r="AT536">
        <v>12.64</v>
      </c>
      <c r="AU536" t="s">
        <v>34</v>
      </c>
      <c r="AV536">
        <v>1</v>
      </c>
      <c r="AW536">
        <v>2</v>
      </c>
      <c r="AX536">
        <v>42251300</v>
      </c>
      <c r="AY536">
        <v>1</v>
      </c>
      <c r="AZ536">
        <v>0</v>
      </c>
      <c r="BA536">
        <v>479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CX536">
        <f>Y536*Source!I259</f>
        <v>3.401424</v>
      </c>
      <c r="CY536">
        <f>AD536</f>
        <v>266.24</v>
      </c>
      <c r="CZ536">
        <f>AH536</f>
        <v>266.24</v>
      </c>
      <c r="DA536">
        <f>AL536</f>
        <v>1</v>
      </c>
      <c r="DB536">
        <f>ROUND((ROUND(AT536*CZ536,2)*1.15),6)</f>
        <v>3870.0605</v>
      </c>
      <c r="DC536">
        <f>ROUND((ROUND(AT536*AG536,2)*1.15),6)</f>
        <v>0</v>
      </c>
    </row>
    <row r="537" spans="1:107" x14ac:dyDescent="0.2">
      <c r="A537">
        <f>ROW(Source!A259)</f>
        <v>259</v>
      </c>
      <c r="B537">
        <v>42244845</v>
      </c>
      <c r="C537">
        <v>42251290</v>
      </c>
      <c r="D537">
        <v>121548</v>
      </c>
      <c r="E537">
        <v>1</v>
      </c>
      <c r="F537">
        <v>1</v>
      </c>
      <c r="G537">
        <v>1</v>
      </c>
      <c r="H537">
        <v>1</v>
      </c>
      <c r="I537" t="s">
        <v>23</v>
      </c>
      <c r="J537" t="s">
        <v>3</v>
      </c>
      <c r="K537" t="s">
        <v>420</v>
      </c>
      <c r="L537">
        <v>608254</v>
      </c>
      <c r="N537">
        <v>1013</v>
      </c>
      <c r="O537" t="s">
        <v>421</v>
      </c>
      <c r="P537" t="s">
        <v>421</v>
      </c>
      <c r="Q537">
        <v>1</v>
      </c>
      <c r="W537">
        <v>0</v>
      </c>
      <c r="X537">
        <v>-185737400</v>
      </c>
      <c r="Y537">
        <v>0.2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1</v>
      </c>
      <c r="AJ537">
        <v>1</v>
      </c>
      <c r="AK537">
        <v>1</v>
      </c>
      <c r="AL537">
        <v>1</v>
      </c>
      <c r="AN537">
        <v>0</v>
      </c>
      <c r="AO537">
        <v>1</v>
      </c>
      <c r="AP537">
        <v>1</v>
      </c>
      <c r="AQ537">
        <v>0</v>
      </c>
      <c r="AR537">
        <v>0</v>
      </c>
      <c r="AS537" t="s">
        <v>3</v>
      </c>
      <c r="AT537">
        <v>0.16</v>
      </c>
      <c r="AU537" t="s">
        <v>33</v>
      </c>
      <c r="AV537">
        <v>2</v>
      </c>
      <c r="AW537">
        <v>2</v>
      </c>
      <c r="AX537">
        <v>42251301</v>
      </c>
      <c r="AY537">
        <v>1</v>
      </c>
      <c r="AZ537">
        <v>0</v>
      </c>
      <c r="BA537">
        <v>480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CX537">
        <f>Y537*Source!I259</f>
        <v>4.6800000000000008E-2</v>
      </c>
      <c r="CY537">
        <f>AD537</f>
        <v>0</v>
      </c>
      <c r="CZ537">
        <f>AH537</f>
        <v>0</v>
      </c>
      <c r="DA537">
        <f>AL537</f>
        <v>1</v>
      </c>
      <c r="DB537">
        <f>ROUND((ROUND(AT537*CZ537,2)*1.25),6)</f>
        <v>0</v>
      </c>
      <c r="DC537">
        <f>ROUND((ROUND(AT537*AG537,2)*1.25),6)</f>
        <v>0</v>
      </c>
    </row>
    <row r="538" spans="1:107" x14ac:dyDescent="0.2">
      <c r="A538">
        <f>ROW(Source!A259)</f>
        <v>259</v>
      </c>
      <c r="B538">
        <v>42244845</v>
      </c>
      <c r="C538">
        <v>42251290</v>
      </c>
      <c r="D538">
        <v>39026431</v>
      </c>
      <c r="E538">
        <v>1</v>
      </c>
      <c r="F538">
        <v>1</v>
      </c>
      <c r="G538">
        <v>1</v>
      </c>
      <c r="H538">
        <v>2</v>
      </c>
      <c r="I538" t="s">
        <v>472</v>
      </c>
      <c r="J538" t="s">
        <v>473</v>
      </c>
      <c r="K538" t="s">
        <v>474</v>
      </c>
      <c r="L538">
        <v>1368</v>
      </c>
      <c r="N538">
        <v>1011</v>
      </c>
      <c r="O538" t="s">
        <v>425</v>
      </c>
      <c r="P538" t="s">
        <v>425</v>
      </c>
      <c r="Q538">
        <v>1</v>
      </c>
      <c r="W538">
        <v>0</v>
      </c>
      <c r="X538">
        <v>1106923569</v>
      </c>
      <c r="Y538">
        <v>0.2</v>
      </c>
      <c r="AA538">
        <v>0</v>
      </c>
      <c r="AB538">
        <v>1046.08</v>
      </c>
      <c r="AC538">
        <v>405.68</v>
      </c>
      <c r="AD538">
        <v>0</v>
      </c>
      <c r="AE538">
        <v>0</v>
      </c>
      <c r="AF538">
        <v>112</v>
      </c>
      <c r="AG538">
        <v>13.5</v>
      </c>
      <c r="AH538">
        <v>0</v>
      </c>
      <c r="AI538">
        <v>1</v>
      </c>
      <c r="AJ538">
        <v>9.34</v>
      </c>
      <c r="AK538">
        <v>30.05</v>
      </c>
      <c r="AL538">
        <v>1</v>
      </c>
      <c r="AN538">
        <v>0</v>
      </c>
      <c r="AO538">
        <v>1</v>
      </c>
      <c r="AP538">
        <v>1</v>
      </c>
      <c r="AQ538">
        <v>0</v>
      </c>
      <c r="AR538">
        <v>0</v>
      </c>
      <c r="AS538" t="s">
        <v>3</v>
      </c>
      <c r="AT538">
        <v>0.16</v>
      </c>
      <c r="AU538" t="s">
        <v>33</v>
      </c>
      <c r="AV538">
        <v>0</v>
      </c>
      <c r="AW538">
        <v>2</v>
      </c>
      <c r="AX538">
        <v>42251302</v>
      </c>
      <c r="AY538">
        <v>1</v>
      </c>
      <c r="AZ538">
        <v>0</v>
      </c>
      <c r="BA538">
        <v>481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CX538">
        <f>Y538*Source!I259</f>
        <v>4.6800000000000008E-2</v>
      </c>
      <c r="CY538">
        <f>AB538</f>
        <v>1046.08</v>
      </c>
      <c r="CZ538">
        <f>AF538</f>
        <v>112</v>
      </c>
      <c r="DA538">
        <f>AJ538</f>
        <v>9.34</v>
      </c>
      <c r="DB538">
        <f>ROUND((ROUND(AT538*CZ538,2)*1.25),6)</f>
        <v>22.4</v>
      </c>
      <c r="DC538">
        <f>ROUND((ROUND(AT538*AG538,2)*1.25),6)</f>
        <v>2.7</v>
      </c>
    </row>
    <row r="539" spans="1:107" x14ac:dyDescent="0.2">
      <c r="A539">
        <f>ROW(Source!A259)</f>
        <v>259</v>
      </c>
      <c r="B539">
        <v>42244845</v>
      </c>
      <c r="C539">
        <v>42251290</v>
      </c>
      <c r="D539">
        <v>39029121</v>
      </c>
      <c r="E539">
        <v>1</v>
      </c>
      <c r="F539">
        <v>1</v>
      </c>
      <c r="G539">
        <v>1</v>
      </c>
      <c r="H539">
        <v>2</v>
      </c>
      <c r="I539" t="s">
        <v>453</v>
      </c>
      <c r="J539" t="s">
        <v>454</v>
      </c>
      <c r="K539" t="s">
        <v>455</v>
      </c>
      <c r="L539">
        <v>1368</v>
      </c>
      <c r="N539">
        <v>1011</v>
      </c>
      <c r="O539" t="s">
        <v>425</v>
      </c>
      <c r="P539" t="s">
        <v>425</v>
      </c>
      <c r="Q539">
        <v>1</v>
      </c>
      <c r="W539">
        <v>0</v>
      </c>
      <c r="X539">
        <v>1230759911</v>
      </c>
      <c r="Y539">
        <v>0.27500000000000002</v>
      </c>
      <c r="AA539">
        <v>0</v>
      </c>
      <c r="AB539">
        <v>887.39</v>
      </c>
      <c r="AC539">
        <v>348.58</v>
      </c>
      <c r="AD539">
        <v>0</v>
      </c>
      <c r="AE539">
        <v>0</v>
      </c>
      <c r="AF539">
        <v>87.17</v>
      </c>
      <c r="AG539">
        <v>11.6</v>
      </c>
      <c r="AH539">
        <v>0</v>
      </c>
      <c r="AI539">
        <v>1</v>
      </c>
      <c r="AJ539">
        <v>10.18</v>
      </c>
      <c r="AK539">
        <v>30.05</v>
      </c>
      <c r="AL539">
        <v>1</v>
      </c>
      <c r="AN539">
        <v>0</v>
      </c>
      <c r="AO539">
        <v>1</v>
      </c>
      <c r="AP539">
        <v>1</v>
      </c>
      <c r="AQ539">
        <v>0</v>
      </c>
      <c r="AR539">
        <v>0</v>
      </c>
      <c r="AS539" t="s">
        <v>3</v>
      </c>
      <c r="AT539">
        <v>0.22</v>
      </c>
      <c r="AU539" t="s">
        <v>33</v>
      </c>
      <c r="AV539">
        <v>0</v>
      </c>
      <c r="AW539">
        <v>2</v>
      </c>
      <c r="AX539">
        <v>42251303</v>
      </c>
      <c r="AY539">
        <v>1</v>
      </c>
      <c r="AZ539">
        <v>0</v>
      </c>
      <c r="BA539">
        <v>482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CX539">
        <f>Y539*Source!I259</f>
        <v>6.4350000000000004E-2</v>
      </c>
      <c r="CY539">
        <f>AB539</f>
        <v>887.39</v>
      </c>
      <c r="CZ539">
        <f>AF539</f>
        <v>87.17</v>
      </c>
      <c r="DA539">
        <f>AJ539</f>
        <v>10.18</v>
      </c>
      <c r="DB539">
        <f>ROUND((ROUND(AT539*CZ539,2)*1.25),6)</f>
        <v>23.975000000000001</v>
      </c>
      <c r="DC539">
        <f>ROUND((ROUND(AT539*AG539,2)*1.25),6)</f>
        <v>3.1875</v>
      </c>
    </row>
    <row r="540" spans="1:107" x14ac:dyDescent="0.2">
      <c r="A540">
        <f>ROW(Source!A259)</f>
        <v>259</v>
      </c>
      <c r="B540">
        <v>42244845</v>
      </c>
      <c r="C540">
        <v>42251290</v>
      </c>
      <c r="D540">
        <v>38962911</v>
      </c>
      <c r="E540">
        <v>1</v>
      </c>
      <c r="F540">
        <v>1</v>
      </c>
      <c r="G540">
        <v>1</v>
      </c>
      <c r="H540">
        <v>3</v>
      </c>
      <c r="I540" t="s">
        <v>249</v>
      </c>
      <c r="J540" t="s">
        <v>251</v>
      </c>
      <c r="K540" t="s">
        <v>250</v>
      </c>
      <c r="L540">
        <v>1348</v>
      </c>
      <c r="N540">
        <v>1009</v>
      </c>
      <c r="O540" t="s">
        <v>49</v>
      </c>
      <c r="P540" t="s">
        <v>49</v>
      </c>
      <c r="Q540">
        <v>1000</v>
      </c>
      <c r="W540">
        <v>0</v>
      </c>
      <c r="X540">
        <v>841031982</v>
      </c>
      <c r="Y540">
        <v>2.8000000000000001E-2</v>
      </c>
      <c r="AA540">
        <v>51510</v>
      </c>
      <c r="AB540">
        <v>0</v>
      </c>
      <c r="AC540">
        <v>0</v>
      </c>
      <c r="AD540">
        <v>0</v>
      </c>
      <c r="AE540">
        <v>10200</v>
      </c>
      <c r="AF540">
        <v>0</v>
      </c>
      <c r="AG540">
        <v>0</v>
      </c>
      <c r="AH540">
        <v>0</v>
      </c>
      <c r="AI540">
        <v>5.05</v>
      </c>
      <c r="AJ540">
        <v>1</v>
      </c>
      <c r="AK540">
        <v>1</v>
      </c>
      <c r="AL540">
        <v>1</v>
      </c>
      <c r="AN540">
        <v>0</v>
      </c>
      <c r="AO540">
        <v>1</v>
      </c>
      <c r="AP540">
        <v>0</v>
      </c>
      <c r="AQ540">
        <v>0</v>
      </c>
      <c r="AR540">
        <v>0</v>
      </c>
      <c r="AS540" t="s">
        <v>3</v>
      </c>
      <c r="AT540">
        <v>2.8000000000000001E-2</v>
      </c>
      <c r="AU540" t="s">
        <v>3</v>
      </c>
      <c r="AV540">
        <v>0</v>
      </c>
      <c r="AW540">
        <v>2</v>
      </c>
      <c r="AX540">
        <v>42251304</v>
      </c>
      <c r="AY540">
        <v>1</v>
      </c>
      <c r="AZ540">
        <v>0</v>
      </c>
      <c r="BA540">
        <v>483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CX540">
        <f>Y540*Source!I259</f>
        <v>6.5520000000000005E-3</v>
      </c>
      <c r="CY540">
        <f>AA540</f>
        <v>51510</v>
      </c>
      <c r="CZ540">
        <f>AE540</f>
        <v>10200</v>
      </c>
      <c r="DA540">
        <f>AI540</f>
        <v>5.05</v>
      </c>
      <c r="DB540">
        <f>ROUND(ROUND(AT540*CZ540,2),6)</f>
        <v>285.60000000000002</v>
      </c>
      <c r="DC540">
        <f>ROUND(ROUND(AT540*AG540,2),6)</f>
        <v>0</v>
      </c>
    </row>
    <row r="541" spans="1:107" x14ac:dyDescent="0.2">
      <c r="A541">
        <f>ROW(Source!A259)</f>
        <v>259</v>
      </c>
      <c r="B541">
        <v>42244845</v>
      </c>
      <c r="C541">
        <v>42251290</v>
      </c>
      <c r="D541">
        <v>38962911</v>
      </c>
      <c r="E541">
        <v>1</v>
      </c>
      <c r="F541">
        <v>1</v>
      </c>
      <c r="G541">
        <v>1</v>
      </c>
      <c r="H541">
        <v>3</v>
      </c>
      <c r="I541" t="s">
        <v>249</v>
      </c>
      <c r="J541" t="s">
        <v>251</v>
      </c>
      <c r="K541" t="s">
        <v>250</v>
      </c>
      <c r="L541">
        <v>1348</v>
      </c>
      <c r="N541">
        <v>1009</v>
      </c>
      <c r="O541" t="s">
        <v>49</v>
      </c>
      <c r="P541" t="s">
        <v>49</v>
      </c>
      <c r="Q541">
        <v>1000</v>
      </c>
      <c r="W541">
        <v>0</v>
      </c>
      <c r="X541">
        <v>841031982</v>
      </c>
      <c r="Y541">
        <v>0</v>
      </c>
      <c r="AA541">
        <v>51510</v>
      </c>
      <c r="AB541">
        <v>0</v>
      </c>
      <c r="AC541">
        <v>0</v>
      </c>
      <c r="AD541">
        <v>0</v>
      </c>
      <c r="AE541">
        <v>10200</v>
      </c>
      <c r="AF541">
        <v>0</v>
      </c>
      <c r="AG541">
        <v>0</v>
      </c>
      <c r="AH541">
        <v>0</v>
      </c>
      <c r="AI541">
        <v>5.05</v>
      </c>
      <c r="AJ541">
        <v>1</v>
      </c>
      <c r="AK541">
        <v>1</v>
      </c>
      <c r="AL541">
        <v>1</v>
      </c>
      <c r="AN541">
        <v>0</v>
      </c>
      <c r="AO541">
        <v>0</v>
      </c>
      <c r="AP541">
        <v>0</v>
      </c>
      <c r="AQ541">
        <v>0</v>
      </c>
      <c r="AR541">
        <v>0</v>
      </c>
      <c r="AS541" t="s">
        <v>3</v>
      </c>
      <c r="AT541">
        <v>0</v>
      </c>
      <c r="AU541" t="s">
        <v>3</v>
      </c>
      <c r="AV541">
        <v>0</v>
      </c>
      <c r="AW541">
        <v>1</v>
      </c>
      <c r="AX541">
        <v>-1</v>
      </c>
      <c r="AY541">
        <v>0</v>
      </c>
      <c r="AZ541">
        <v>0</v>
      </c>
      <c r="BA541" t="s">
        <v>3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CX541">
        <f>Y541*Source!I259</f>
        <v>0</v>
      </c>
      <c r="CY541">
        <f>AA541</f>
        <v>51510</v>
      </c>
      <c r="CZ541">
        <f>AE541</f>
        <v>10200</v>
      </c>
      <c r="DA541">
        <f>AI541</f>
        <v>5.05</v>
      </c>
      <c r="DB541">
        <f>ROUND(ROUND(AT541*CZ541,2),6)</f>
        <v>0</v>
      </c>
      <c r="DC541">
        <f>ROUND(ROUND(AT541*AG541,2),6)</f>
        <v>0</v>
      </c>
    </row>
    <row r="542" spans="1:107" x14ac:dyDescent="0.2">
      <c r="A542">
        <f>ROW(Source!A259)</f>
        <v>259</v>
      </c>
      <c r="B542">
        <v>42244845</v>
      </c>
      <c r="C542">
        <v>42251290</v>
      </c>
      <c r="D542">
        <v>38962058</v>
      </c>
      <c r="E542">
        <v>1</v>
      </c>
      <c r="F542">
        <v>1</v>
      </c>
      <c r="G542">
        <v>1</v>
      </c>
      <c r="H542">
        <v>3</v>
      </c>
      <c r="I542" t="s">
        <v>257</v>
      </c>
      <c r="J542" t="s">
        <v>259</v>
      </c>
      <c r="K542" t="s">
        <v>258</v>
      </c>
      <c r="L542">
        <v>1327</v>
      </c>
      <c r="N542">
        <v>1005</v>
      </c>
      <c r="O542" t="s">
        <v>91</v>
      </c>
      <c r="P542" t="s">
        <v>91</v>
      </c>
      <c r="Q542">
        <v>1</v>
      </c>
      <c r="W542">
        <v>0</v>
      </c>
      <c r="X542">
        <v>1217526480</v>
      </c>
      <c r="Y542">
        <v>0</v>
      </c>
      <c r="AA542">
        <v>93.18</v>
      </c>
      <c r="AB542">
        <v>0</v>
      </c>
      <c r="AC542">
        <v>0</v>
      </c>
      <c r="AD542">
        <v>0</v>
      </c>
      <c r="AE542">
        <v>23.83</v>
      </c>
      <c r="AF542">
        <v>0</v>
      </c>
      <c r="AG542">
        <v>0</v>
      </c>
      <c r="AH542">
        <v>0</v>
      </c>
      <c r="AI542">
        <v>3.91</v>
      </c>
      <c r="AJ542">
        <v>1</v>
      </c>
      <c r="AK542">
        <v>1</v>
      </c>
      <c r="AL542">
        <v>1</v>
      </c>
      <c r="AN542">
        <v>0</v>
      </c>
      <c r="AO542">
        <v>0</v>
      </c>
      <c r="AP542">
        <v>0</v>
      </c>
      <c r="AQ542">
        <v>0</v>
      </c>
      <c r="AR542">
        <v>0</v>
      </c>
      <c r="AS542" t="s">
        <v>3</v>
      </c>
      <c r="AT542">
        <v>0</v>
      </c>
      <c r="AU542" t="s">
        <v>3</v>
      </c>
      <c r="AV542">
        <v>0</v>
      </c>
      <c r="AW542">
        <v>1</v>
      </c>
      <c r="AX542">
        <v>-1</v>
      </c>
      <c r="AY542">
        <v>0</v>
      </c>
      <c r="AZ542">
        <v>0</v>
      </c>
      <c r="BA542" t="s">
        <v>3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CX542">
        <f>Y542*Source!I259</f>
        <v>0</v>
      </c>
      <c r="CY542">
        <f>AA542</f>
        <v>93.18</v>
      </c>
      <c r="CZ542">
        <f>AE542</f>
        <v>23.83</v>
      </c>
      <c r="DA542">
        <f>AI542</f>
        <v>3.91</v>
      </c>
      <c r="DB542">
        <f>ROUND(ROUND(AT542*CZ542,2),6)</f>
        <v>0</v>
      </c>
      <c r="DC542">
        <f>ROUND(ROUND(AT542*AG542,2),6)</f>
        <v>0</v>
      </c>
    </row>
    <row r="543" spans="1:107" x14ac:dyDescent="0.2">
      <c r="A543">
        <f>ROW(Source!A259)</f>
        <v>259</v>
      </c>
      <c r="B543">
        <v>42244845</v>
      </c>
      <c r="C543">
        <v>42251290</v>
      </c>
      <c r="D543">
        <v>38981325</v>
      </c>
      <c r="E543">
        <v>1</v>
      </c>
      <c r="F543">
        <v>1</v>
      </c>
      <c r="G543">
        <v>1</v>
      </c>
      <c r="H543">
        <v>3</v>
      </c>
      <c r="I543" t="s">
        <v>253</v>
      </c>
      <c r="J543" t="s">
        <v>255</v>
      </c>
      <c r="K543" t="s">
        <v>254</v>
      </c>
      <c r="L543">
        <v>1348</v>
      </c>
      <c r="N543">
        <v>1009</v>
      </c>
      <c r="O543" t="s">
        <v>49</v>
      </c>
      <c r="P543" t="s">
        <v>49</v>
      </c>
      <c r="Q543">
        <v>1000</v>
      </c>
      <c r="W543">
        <v>0</v>
      </c>
      <c r="X543">
        <v>-922545297</v>
      </c>
      <c r="Y543">
        <v>1</v>
      </c>
      <c r="AA543">
        <v>31865.94</v>
      </c>
      <c r="AB543">
        <v>0</v>
      </c>
      <c r="AC543">
        <v>0</v>
      </c>
      <c r="AD543">
        <v>0</v>
      </c>
      <c r="AE543">
        <v>5649.99</v>
      </c>
      <c r="AF543">
        <v>0</v>
      </c>
      <c r="AG543">
        <v>0</v>
      </c>
      <c r="AH543">
        <v>0</v>
      </c>
      <c r="AI543">
        <v>5.64</v>
      </c>
      <c r="AJ543">
        <v>1</v>
      </c>
      <c r="AK543">
        <v>1</v>
      </c>
      <c r="AL543">
        <v>1</v>
      </c>
      <c r="AN543">
        <v>0</v>
      </c>
      <c r="AO543">
        <v>1</v>
      </c>
      <c r="AP543">
        <v>0</v>
      </c>
      <c r="AQ543">
        <v>0</v>
      </c>
      <c r="AR543">
        <v>0</v>
      </c>
      <c r="AS543" t="s">
        <v>3</v>
      </c>
      <c r="AT543">
        <v>1</v>
      </c>
      <c r="AU543" t="s">
        <v>3</v>
      </c>
      <c r="AV543">
        <v>0</v>
      </c>
      <c r="AW543">
        <v>2</v>
      </c>
      <c r="AX543">
        <v>42251305</v>
      </c>
      <c r="AY543">
        <v>1</v>
      </c>
      <c r="AZ543">
        <v>0</v>
      </c>
      <c r="BA543">
        <v>484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CX543">
        <f>Y543*Source!I259</f>
        <v>0.23400000000000001</v>
      </c>
      <c r="CY543">
        <f>AA543</f>
        <v>31865.94</v>
      </c>
      <c r="CZ543">
        <f>AE543</f>
        <v>5649.99</v>
      </c>
      <c r="DA543">
        <f>AI543</f>
        <v>5.64</v>
      </c>
      <c r="DB543">
        <f>ROUND(ROUND(AT543*CZ543,2),6)</f>
        <v>5649.99</v>
      </c>
      <c r="DC543">
        <f>ROUND(ROUND(AT543*AG543,2),6)</f>
        <v>0</v>
      </c>
    </row>
    <row r="544" spans="1:107" x14ac:dyDescent="0.2">
      <c r="A544">
        <f>ROW(Source!A259)</f>
        <v>259</v>
      </c>
      <c r="B544">
        <v>42244845</v>
      </c>
      <c r="C544">
        <v>42251290</v>
      </c>
      <c r="D544">
        <v>38981325</v>
      </c>
      <c r="E544">
        <v>1</v>
      </c>
      <c r="F544">
        <v>1</v>
      </c>
      <c r="G544">
        <v>1</v>
      </c>
      <c r="H544">
        <v>3</v>
      </c>
      <c r="I544" t="s">
        <v>253</v>
      </c>
      <c r="J544" t="s">
        <v>255</v>
      </c>
      <c r="K544" t="s">
        <v>254</v>
      </c>
      <c r="L544">
        <v>1348</v>
      </c>
      <c r="N544">
        <v>1009</v>
      </c>
      <c r="O544" t="s">
        <v>49</v>
      </c>
      <c r="P544" t="s">
        <v>49</v>
      </c>
      <c r="Q544">
        <v>1000</v>
      </c>
      <c r="W544">
        <v>0</v>
      </c>
      <c r="X544">
        <v>-922545297</v>
      </c>
      <c r="Y544">
        <v>0</v>
      </c>
      <c r="AA544">
        <v>31865.94</v>
      </c>
      <c r="AB544">
        <v>0</v>
      </c>
      <c r="AC544">
        <v>0</v>
      </c>
      <c r="AD544">
        <v>0</v>
      </c>
      <c r="AE544">
        <v>5649.99</v>
      </c>
      <c r="AF544">
        <v>0</v>
      </c>
      <c r="AG544">
        <v>0</v>
      </c>
      <c r="AH544">
        <v>0</v>
      </c>
      <c r="AI544">
        <v>5.64</v>
      </c>
      <c r="AJ544">
        <v>1</v>
      </c>
      <c r="AK544">
        <v>1</v>
      </c>
      <c r="AL544">
        <v>1</v>
      </c>
      <c r="AN544">
        <v>0</v>
      </c>
      <c r="AO544">
        <v>0</v>
      </c>
      <c r="AP544">
        <v>0</v>
      </c>
      <c r="AQ544">
        <v>0</v>
      </c>
      <c r="AR544">
        <v>0</v>
      </c>
      <c r="AS544" t="s">
        <v>3</v>
      </c>
      <c r="AT544">
        <v>0</v>
      </c>
      <c r="AU544" t="s">
        <v>3</v>
      </c>
      <c r="AV544">
        <v>0</v>
      </c>
      <c r="AW544">
        <v>1</v>
      </c>
      <c r="AX544">
        <v>-1</v>
      </c>
      <c r="AY544">
        <v>0</v>
      </c>
      <c r="AZ544">
        <v>0</v>
      </c>
      <c r="BA544" t="s">
        <v>3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CX544">
        <f>Y544*Source!I259</f>
        <v>0</v>
      </c>
      <c r="CY544">
        <f>AA544</f>
        <v>31865.94</v>
      </c>
      <c r="CZ544">
        <f>AE544</f>
        <v>5649.99</v>
      </c>
      <c r="DA544">
        <f>AI544</f>
        <v>5.64</v>
      </c>
      <c r="DB544">
        <f>ROUND(ROUND(AT544*CZ544,2),6)</f>
        <v>0</v>
      </c>
      <c r="DC544">
        <f>ROUND(ROUND(AT544*AG544,2),6)</f>
        <v>0</v>
      </c>
    </row>
    <row r="545" spans="1:107" x14ac:dyDescent="0.2">
      <c r="A545">
        <f>ROW(Source!A266)</f>
        <v>266</v>
      </c>
      <c r="B545">
        <v>42244862</v>
      </c>
      <c r="C545">
        <v>42251309</v>
      </c>
      <c r="D545">
        <v>35544085</v>
      </c>
      <c r="E545">
        <v>1</v>
      </c>
      <c r="F545">
        <v>1</v>
      </c>
      <c r="G545">
        <v>1</v>
      </c>
      <c r="H545">
        <v>1</v>
      </c>
      <c r="I545" t="s">
        <v>462</v>
      </c>
      <c r="J545" t="s">
        <v>3</v>
      </c>
      <c r="K545" t="s">
        <v>463</v>
      </c>
      <c r="L545">
        <v>1369</v>
      </c>
      <c r="N545">
        <v>1013</v>
      </c>
      <c r="O545" t="s">
        <v>417</v>
      </c>
      <c r="P545" t="s">
        <v>417</v>
      </c>
      <c r="Q545">
        <v>1</v>
      </c>
      <c r="W545">
        <v>0</v>
      </c>
      <c r="X545">
        <v>479342659</v>
      </c>
      <c r="Y545">
        <v>31.015499999999996</v>
      </c>
      <c r="AA545">
        <v>0</v>
      </c>
      <c r="AB545">
        <v>0</v>
      </c>
      <c r="AC545">
        <v>0</v>
      </c>
      <c r="AD545">
        <v>286.77999999999997</v>
      </c>
      <c r="AE545">
        <v>0</v>
      </c>
      <c r="AF545">
        <v>0</v>
      </c>
      <c r="AG545">
        <v>0</v>
      </c>
      <c r="AH545">
        <v>286.77999999999997</v>
      </c>
      <c r="AI545">
        <v>1</v>
      </c>
      <c r="AJ545">
        <v>1</v>
      </c>
      <c r="AK545">
        <v>1</v>
      </c>
      <c r="AL545">
        <v>1</v>
      </c>
      <c r="AN545">
        <v>0</v>
      </c>
      <c r="AO545">
        <v>1</v>
      </c>
      <c r="AP545">
        <v>1</v>
      </c>
      <c r="AQ545">
        <v>0</v>
      </c>
      <c r="AR545">
        <v>0</v>
      </c>
      <c r="AS545" t="s">
        <v>3</v>
      </c>
      <c r="AT545">
        <v>26.97</v>
      </c>
      <c r="AU545" t="s">
        <v>34</v>
      </c>
      <c r="AV545">
        <v>1</v>
      </c>
      <c r="AW545">
        <v>2</v>
      </c>
      <c r="AX545">
        <v>42251319</v>
      </c>
      <c r="AY545">
        <v>1</v>
      </c>
      <c r="AZ545">
        <v>0</v>
      </c>
      <c r="BA545">
        <v>485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CX545">
        <f>Y545*Source!I266</f>
        <v>5.8619294999999996</v>
      </c>
      <c r="CY545">
        <f>AD545</f>
        <v>286.77999999999997</v>
      </c>
      <c r="CZ545">
        <f>AH545</f>
        <v>286.77999999999997</v>
      </c>
      <c r="DA545">
        <f>AL545</f>
        <v>1</v>
      </c>
      <c r="DB545">
        <f>ROUND((ROUND(AT545*CZ545,2)*1.15),6)</f>
        <v>8894.6290000000008</v>
      </c>
      <c r="DC545">
        <f>ROUND((ROUND(AT545*AG545,2)*1.15),6)</f>
        <v>0</v>
      </c>
    </row>
    <row r="546" spans="1:107" x14ac:dyDescent="0.2">
      <c r="A546">
        <f>ROW(Source!A266)</f>
        <v>266</v>
      </c>
      <c r="B546">
        <v>42244862</v>
      </c>
      <c r="C546">
        <v>42251309</v>
      </c>
      <c r="D546">
        <v>121548</v>
      </c>
      <c r="E546">
        <v>1</v>
      </c>
      <c r="F546">
        <v>1</v>
      </c>
      <c r="G546">
        <v>1</v>
      </c>
      <c r="H546">
        <v>1</v>
      </c>
      <c r="I546" t="s">
        <v>23</v>
      </c>
      <c r="J546" t="s">
        <v>3</v>
      </c>
      <c r="K546" t="s">
        <v>420</v>
      </c>
      <c r="L546">
        <v>608254</v>
      </c>
      <c r="N546">
        <v>1013</v>
      </c>
      <c r="O546" t="s">
        <v>421</v>
      </c>
      <c r="P546" t="s">
        <v>421</v>
      </c>
      <c r="Q546">
        <v>1</v>
      </c>
      <c r="W546">
        <v>0</v>
      </c>
      <c r="X546">
        <v>-185737400</v>
      </c>
      <c r="Y546">
        <v>3.7499999999999999E-2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1</v>
      </c>
      <c r="AJ546">
        <v>1</v>
      </c>
      <c r="AK546">
        <v>1</v>
      </c>
      <c r="AL546">
        <v>1</v>
      </c>
      <c r="AN546">
        <v>0</v>
      </c>
      <c r="AO546">
        <v>1</v>
      </c>
      <c r="AP546">
        <v>1</v>
      </c>
      <c r="AQ546">
        <v>0</v>
      </c>
      <c r="AR546">
        <v>0</v>
      </c>
      <c r="AS546" t="s">
        <v>3</v>
      </c>
      <c r="AT546">
        <v>0.03</v>
      </c>
      <c r="AU546" t="s">
        <v>33</v>
      </c>
      <c r="AV546">
        <v>2</v>
      </c>
      <c r="AW546">
        <v>2</v>
      </c>
      <c r="AX546">
        <v>42251320</v>
      </c>
      <c r="AY546">
        <v>1</v>
      </c>
      <c r="AZ546">
        <v>0</v>
      </c>
      <c r="BA546">
        <v>486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CX546">
        <f>Y546*Source!I266</f>
        <v>7.0875E-3</v>
      </c>
      <c r="CY546">
        <f>AD546</f>
        <v>0</v>
      </c>
      <c r="CZ546">
        <f>AH546</f>
        <v>0</v>
      </c>
      <c r="DA546">
        <f>AL546</f>
        <v>1</v>
      </c>
      <c r="DB546">
        <f>ROUND((ROUND(AT546*CZ546,2)*1.25),6)</f>
        <v>0</v>
      </c>
      <c r="DC546">
        <f>ROUND((ROUND(AT546*AG546,2)*1.25),6)</f>
        <v>0</v>
      </c>
    </row>
    <row r="547" spans="1:107" x14ac:dyDescent="0.2">
      <c r="A547">
        <f>ROW(Source!A266)</f>
        <v>266</v>
      </c>
      <c r="B547">
        <v>42244862</v>
      </c>
      <c r="C547">
        <v>42251309</v>
      </c>
      <c r="D547">
        <v>39026610</v>
      </c>
      <c r="E547">
        <v>1</v>
      </c>
      <c r="F547">
        <v>1</v>
      </c>
      <c r="G547">
        <v>1</v>
      </c>
      <c r="H547">
        <v>2</v>
      </c>
      <c r="I547" t="s">
        <v>439</v>
      </c>
      <c r="J547" t="s">
        <v>440</v>
      </c>
      <c r="K547" t="s">
        <v>441</v>
      </c>
      <c r="L547">
        <v>1368</v>
      </c>
      <c r="N547">
        <v>1011</v>
      </c>
      <c r="O547" t="s">
        <v>425</v>
      </c>
      <c r="P547" t="s">
        <v>425</v>
      </c>
      <c r="Q547">
        <v>1</v>
      </c>
      <c r="W547">
        <v>0</v>
      </c>
      <c r="X547">
        <v>344519037</v>
      </c>
      <c r="Y547">
        <v>3.7499999999999999E-2</v>
      </c>
      <c r="AA547">
        <v>0</v>
      </c>
      <c r="AB547">
        <v>388.56</v>
      </c>
      <c r="AC547">
        <v>368.42</v>
      </c>
      <c r="AD547">
        <v>0</v>
      </c>
      <c r="AE547">
        <v>0</v>
      </c>
      <c r="AF547">
        <v>31.26</v>
      </c>
      <c r="AG547">
        <v>13.5</v>
      </c>
      <c r="AH547">
        <v>0</v>
      </c>
      <c r="AI547">
        <v>1</v>
      </c>
      <c r="AJ547">
        <v>12.43</v>
      </c>
      <c r="AK547">
        <v>27.29</v>
      </c>
      <c r="AL547">
        <v>1</v>
      </c>
      <c r="AN547">
        <v>0</v>
      </c>
      <c r="AO547">
        <v>1</v>
      </c>
      <c r="AP547">
        <v>1</v>
      </c>
      <c r="AQ547">
        <v>0</v>
      </c>
      <c r="AR547">
        <v>0</v>
      </c>
      <c r="AS547" t="s">
        <v>3</v>
      </c>
      <c r="AT547">
        <v>0.03</v>
      </c>
      <c r="AU547" t="s">
        <v>33</v>
      </c>
      <c r="AV547">
        <v>0</v>
      </c>
      <c r="AW547">
        <v>2</v>
      </c>
      <c r="AX547">
        <v>42251321</v>
      </c>
      <c r="AY547">
        <v>1</v>
      </c>
      <c r="AZ547">
        <v>0</v>
      </c>
      <c r="BA547">
        <v>487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CX547">
        <f>Y547*Source!I266</f>
        <v>7.0875E-3</v>
      </c>
      <c r="CY547">
        <f>AB547</f>
        <v>388.56</v>
      </c>
      <c r="CZ547">
        <f>AF547</f>
        <v>31.26</v>
      </c>
      <c r="DA547">
        <f>AJ547</f>
        <v>12.43</v>
      </c>
      <c r="DB547">
        <f>ROUND((ROUND(AT547*CZ547,2)*1.25),6)</f>
        <v>1.175</v>
      </c>
      <c r="DC547">
        <f>ROUND((ROUND(AT547*AG547,2)*1.25),6)</f>
        <v>0.51249999999999996</v>
      </c>
    </row>
    <row r="548" spans="1:107" x14ac:dyDescent="0.2">
      <c r="A548">
        <f>ROW(Source!A266)</f>
        <v>266</v>
      </c>
      <c r="B548">
        <v>42244862</v>
      </c>
      <c r="C548">
        <v>42251309</v>
      </c>
      <c r="D548">
        <v>39027321</v>
      </c>
      <c r="E548">
        <v>1</v>
      </c>
      <c r="F548">
        <v>1</v>
      </c>
      <c r="G548">
        <v>1</v>
      </c>
      <c r="H548">
        <v>2</v>
      </c>
      <c r="I548" t="s">
        <v>450</v>
      </c>
      <c r="J548" t="s">
        <v>451</v>
      </c>
      <c r="K548" t="s">
        <v>452</v>
      </c>
      <c r="L548">
        <v>1368</v>
      </c>
      <c r="N548">
        <v>1011</v>
      </c>
      <c r="O548" t="s">
        <v>425</v>
      </c>
      <c r="P548" t="s">
        <v>425</v>
      </c>
      <c r="Q548">
        <v>1</v>
      </c>
      <c r="W548">
        <v>0</v>
      </c>
      <c r="X548">
        <v>527313756</v>
      </c>
      <c r="Y548">
        <v>0.89999999999999991</v>
      </c>
      <c r="AA548">
        <v>0</v>
      </c>
      <c r="AB548">
        <v>119.4</v>
      </c>
      <c r="AC548">
        <v>0</v>
      </c>
      <c r="AD548">
        <v>0</v>
      </c>
      <c r="AE548">
        <v>0</v>
      </c>
      <c r="AF548">
        <v>30</v>
      </c>
      <c r="AG548">
        <v>0</v>
      </c>
      <c r="AH548">
        <v>0</v>
      </c>
      <c r="AI548">
        <v>1</v>
      </c>
      <c r="AJ548">
        <v>3.98</v>
      </c>
      <c r="AK548">
        <v>27.29</v>
      </c>
      <c r="AL548">
        <v>1</v>
      </c>
      <c r="AN548">
        <v>0</v>
      </c>
      <c r="AO548">
        <v>1</v>
      </c>
      <c r="AP548">
        <v>1</v>
      </c>
      <c r="AQ548">
        <v>0</v>
      </c>
      <c r="AR548">
        <v>0</v>
      </c>
      <c r="AS548" t="s">
        <v>3</v>
      </c>
      <c r="AT548">
        <v>0.72</v>
      </c>
      <c r="AU548" t="s">
        <v>33</v>
      </c>
      <c r="AV548">
        <v>0</v>
      </c>
      <c r="AW548">
        <v>2</v>
      </c>
      <c r="AX548">
        <v>42251322</v>
      </c>
      <c r="AY548">
        <v>1</v>
      </c>
      <c r="AZ548">
        <v>0</v>
      </c>
      <c r="BA548">
        <v>488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CX548">
        <f>Y548*Source!I266</f>
        <v>0.17009999999999997</v>
      </c>
      <c r="CY548">
        <f>AB548</f>
        <v>119.4</v>
      </c>
      <c r="CZ548">
        <f>AF548</f>
        <v>30</v>
      </c>
      <c r="DA548">
        <f>AJ548</f>
        <v>3.98</v>
      </c>
      <c r="DB548">
        <f>ROUND((ROUND(AT548*CZ548,2)*1.25),6)</f>
        <v>27</v>
      </c>
      <c r="DC548">
        <f>ROUND((ROUND(AT548*AG548,2)*1.25),6)</f>
        <v>0</v>
      </c>
    </row>
    <row r="549" spans="1:107" x14ac:dyDescent="0.2">
      <c r="A549">
        <f>ROW(Source!A266)</f>
        <v>266</v>
      </c>
      <c r="B549">
        <v>42244862</v>
      </c>
      <c r="C549">
        <v>42251309</v>
      </c>
      <c r="D549">
        <v>39028878</v>
      </c>
      <c r="E549">
        <v>1</v>
      </c>
      <c r="F549">
        <v>1</v>
      </c>
      <c r="G549">
        <v>1</v>
      </c>
      <c r="H549">
        <v>2</v>
      </c>
      <c r="I549" t="s">
        <v>464</v>
      </c>
      <c r="J549" t="s">
        <v>465</v>
      </c>
      <c r="K549" t="s">
        <v>466</v>
      </c>
      <c r="L549">
        <v>1368</v>
      </c>
      <c r="N549">
        <v>1011</v>
      </c>
      <c r="O549" t="s">
        <v>425</v>
      </c>
      <c r="P549" t="s">
        <v>425</v>
      </c>
      <c r="Q549">
        <v>1</v>
      </c>
      <c r="W549">
        <v>0</v>
      </c>
      <c r="X549">
        <v>-652635439</v>
      </c>
      <c r="Y549">
        <v>0.3125</v>
      </c>
      <c r="AA549">
        <v>0</v>
      </c>
      <c r="AB549">
        <v>12.91</v>
      </c>
      <c r="AC549">
        <v>0</v>
      </c>
      <c r="AD549">
        <v>0</v>
      </c>
      <c r="AE549">
        <v>0</v>
      </c>
      <c r="AF549">
        <v>2.7</v>
      </c>
      <c r="AG549">
        <v>0</v>
      </c>
      <c r="AH549">
        <v>0</v>
      </c>
      <c r="AI549">
        <v>1</v>
      </c>
      <c r="AJ549">
        <v>4.78</v>
      </c>
      <c r="AK549">
        <v>27.29</v>
      </c>
      <c r="AL549">
        <v>1</v>
      </c>
      <c r="AN549">
        <v>0</v>
      </c>
      <c r="AO549">
        <v>1</v>
      </c>
      <c r="AP549">
        <v>1</v>
      </c>
      <c r="AQ549">
        <v>0</v>
      </c>
      <c r="AR549">
        <v>0</v>
      </c>
      <c r="AS549" t="s">
        <v>3</v>
      </c>
      <c r="AT549">
        <v>0.25</v>
      </c>
      <c r="AU549" t="s">
        <v>33</v>
      </c>
      <c r="AV549">
        <v>0</v>
      </c>
      <c r="AW549">
        <v>2</v>
      </c>
      <c r="AX549">
        <v>42251323</v>
      </c>
      <c r="AY549">
        <v>1</v>
      </c>
      <c r="AZ549">
        <v>0</v>
      </c>
      <c r="BA549">
        <v>489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CX549">
        <f>Y549*Source!I266</f>
        <v>5.9062500000000004E-2</v>
      </c>
      <c r="CY549">
        <f>AB549</f>
        <v>12.91</v>
      </c>
      <c r="CZ549">
        <f>AF549</f>
        <v>2.7</v>
      </c>
      <c r="DA549">
        <f>AJ549</f>
        <v>4.78</v>
      </c>
      <c r="DB549">
        <f>ROUND((ROUND(AT549*CZ549,2)*1.25),6)</f>
        <v>0.85</v>
      </c>
      <c r="DC549">
        <f>ROUND((ROUND(AT549*AG549,2)*1.25),6)</f>
        <v>0</v>
      </c>
    </row>
    <row r="550" spans="1:107" x14ac:dyDescent="0.2">
      <c r="A550">
        <f>ROW(Source!A266)</f>
        <v>266</v>
      </c>
      <c r="B550">
        <v>42244862</v>
      </c>
      <c r="C550">
        <v>42251309</v>
      </c>
      <c r="D550">
        <v>39029121</v>
      </c>
      <c r="E550">
        <v>1</v>
      </c>
      <c r="F550">
        <v>1</v>
      </c>
      <c r="G550">
        <v>1</v>
      </c>
      <c r="H550">
        <v>2</v>
      </c>
      <c r="I550" t="s">
        <v>453</v>
      </c>
      <c r="J550" t="s">
        <v>454</v>
      </c>
      <c r="K550" t="s">
        <v>455</v>
      </c>
      <c r="L550">
        <v>1368</v>
      </c>
      <c r="N550">
        <v>1011</v>
      </c>
      <c r="O550" t="s">
        <v>425</v>
      </c>
      <c r="P550" t="s">
        <v>425</v>
      </c>
      <c r="Q550">
        <v>1</v>
      </c>
      <c r="W550">
        <v>0</v>
      </c>
      <c r="X550">
        <v>1230759911</v>
      </c>
      <c r="Y550">
        <v>0.05</v>
      </c>
      <c r="AA550">
        <v>0</v>
      </c>
      <c r="AB550">
        <v>842.06</v>
      </c>
      <c r="AC550">
        <v>316.56</v>
      </c>
      <c r="AD550">
        <v>0</v>
      </c>
      <c r="AE550">
        <v>0</v>
      </c>
      <c r="AF550">
        <v>87.17</v>
      </c>
      <c r="AG550">
        <v>11.6</v>
      </c>
      <c r="AH550">
        <v>0</v>
      </c>
      <c r="AI550">
        <v>1</v>
      </c>
      <c r="AJ550">
        <v>9.66</v>
      </c>
      <c r="AK550">
        <v>27.29</v>
      </c>
      <c r="AL550">
        <v>1</v>
      </c>
      <c r="AN550">
        <v>0</v>
      </c>
      <c r="AO550">
        <v>1</v>
      </c>
      <c r="AP550">
        <v>1</v>
      </c>
      <c r="AQ550">
        <v>0</v>
      </c>
      <c r="AR550">
        <v>0</v>
      </c>
      <c r="AS550" t="s">
        <v>3</v>
      </c>
      <c r="AT550">
        <v>0.04</v>
      </c>
      <c r="AU550" t="s">
        <v>33</v>
      </c>
      <c r="AV550">
        <v>0</v>
      </c>
      <c r="AW550">
        <v>2</v>
      </c>
      <c r="AX550">
        <v>42251324</v>
      </c>
      <c r="AY550">
        <v>1</v>
      </c>
      <c r="AZ550">
        <v>0</v>
      </c>
      <c r="BA550">
        <v>490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CX550">
        <f>Y550*Source!I266</f>
        <v>9.4500000000000001E-3</v>
      </c>
      <c r="CY550">
        <f>AB550</f>
        <v>842.06</v>
      </c>
      <c r="CZ550">
        <f>AF550</f>
        <v>87.17</v>
      </c>
      <c r="DA550">
        <f>AJ550</f>
        <v>9.66</v>
      </c>
      <c r="DB550">
        <f>ROUND((ROUND(AT550*CZ550,2)*1.25),6)</f>
        <v>4.3624999999999998</v>
      </c>
      <c r="DC550">
        <f>ROUND((ROUND(AT550*AG550,2)*1.25),6)</f>
        <v>0.57499999999999996</v>
      </c>
    </row>
    <row r="551" spans="1:107" x14ac:dyDescent="0.2">
      <c r="A551">
        <f>ROW(Source!A266)</f>
        <v>266</v>
      </c>
      <c r="B551">
        <v>42244862</v>
      </c>
      <c r="C551">
        <v>42251309</v>
      </c>
      <c r="D551">
        <v>38957298</v>
      </c>
      <c r="E551">
        <v>1</v>
      </c>
      <c r="F551">
        <v>1</v>
      </c>
      <c r="G551">
        <v>1</v>
      </c>
      <c r="H551">
        <v>3</v>
      </c>
      <c r="I551" t="s">
        <v>456</v>
      </c>
      <c r="J551" t="s">
        <v>457</v>
      </c>
      <c r="K551" t="s">
        <v>458</v>
      </c>
      <c r="L551">
        <v>1348</v>
      </c>
      <c r="N551">
        <v>1009</v>
      </c>
      <c r="O551" t="s">
        <v>49</v>
      </c>
      <c r="P551" t="s">
        <v>49</v>
      </c>
      <c r="Q551">
        <v>1000</v>
      </c>
      <c r="W551">
        <v>0</v>
      </c>
      <c r="X551">
        <v>503556632</v>
      </c>
      <c r="Y551">
        <v>0.02</v>
      </c>
      <c r="AA551">
        <v>20566.849999999999</v>
      </c>
      <c r="AB551">
        <v>0</v>
      </c>
      <c r="AC551">
        <v>0</v>
      </c>
      <c r="AD551">
        <v>0</v>
      </c>
      <c r="AE551">
        <v>1383.11</v>
      </c>
      <c r="AF551">
        <v>0</v>
      </c>
      <c r="AG551">
        <v>0</v>
      </c>
      <c r="AH551">
        <v>0</v>
      </c>
      <c r="AI551">
        <v>14.87</v>
      </c>
      <c r="AJ551">
        <v>1</v>
      </c>
      <c r="AK551">
        <v>1</v>
      </c>
      <c r="AL551">
        <v>1</v>
      </c>
      <c r="AN551">
        <v>0</v>
      </c>
      <c r="AO551">
        <v>1</v>
      </c>
      <c r="AP551">
        <v>0</v>
      </c>
      <c r="AQ551">
        <v>0</v>
      </c>
      <c r="AR551">
        <v>0</v>
      </c>
      <c r="AS551" t="s">
        <v>3</v>
      </c>
      <c r="AT551">
        <v>0.02</v>
      </c>
      <c r="AU551" t="s">
        <v>3</v>
      </c>
      <c r="AV551">
        <v>0</v>
      </c>
      <c r="AW551">
        <v>2</v>
      </c>
      <c r="AX551">
        <v>42251325</v>
      </c>
      <c r="AY551">
        <v>1</v>
      </c>
      <c r="AZ551">
        <v>0</v>
      </c>
      <c r="BA551">
        <v>491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CX551">
        <f>Y551*Source!I266</f>
        <v>3.7799999999999999E-3</v>
      </c>
      <c r="CY551">
        <f>AA551</f>
        <v>20566.849999999999</v>
      </c>
      <c r="CZ551">
        <f>AE551</f>
        <v>1383.11</v>
      </c>
      <c r="DA551">
        <f>AI551</f>
        <v>14.87</v>
      </c>
      <c r="DB551">
        <f>ROUND(ROUND(AT551*CZ551,2),6)</f>
        <v>27.66</v>
      </c>
      <c r="DC551">
        <f>ROUND(ROUND(AT551*AG551,2),6)</f>
        <v>0</v>
      </c>
    </row>
    <row r="552" spans="1:107" x14ac:dyDescent="0.2">
      <c r="A552">
        <f>ROW(Source!A266)</f>
        <v>266</v>
      </c>
      <c r="B552">
        <v>42244862</v>
      </c>
      <c r="C552">
        <v>42251309</v>
      </c>
      <c r="D552">
        <v>38956243</v>
      </c>
      <c r="E552">
        <v>1</v>
      </c>
      <c r="F552">
        <v>1</v>
      </c>
      <c r="G552">
        <v>1</v>
      </c>
      <c r="H552">
        <v>3</v>
      </c>
      <c r="I552" t="s">
        <v>63</v>
      </c>
      <c r="J552" t="s">
        <v>65</v>
      </c>
      <c r="K552" t="s">
        <v>64</v>
      </c>
      <c r="L552">
        <v>1348</v>
      </c>
      <c r="N552">
        <v>1009</v>
      </c>
      <c r="O552" t="s">
        <v>49</v>
      </c>
      <c r="P552" t="s">
        <v>49</v>
      </c>
      <c r="Q552">
        <v>1000</v>
      </c>
      <c r="W552">
        <v>0</v>
      </c>
      <c r="X552">
        <v>1313199458</v>
      </c>
      <c r="Y552">
        <v>0.04</v>
      </c>
      <c r="AA552">
        <v>29796.75</v>
      </c>
      <c r="AB552">
        <v>0</v>
      </c>
      <c r="AC552">
        <v>0</v>
      </c>
      <c r="AD552">
        <v>0</v>
      </c>
      <c r="AE552">
        <v>2606.89</v>
      </c>
      <c r="AF552">
        <v>0</v>
      </c>
      <c r="AG552">
        <v>0</v>
      </c>
      <c r="AH552">
        <v>0</v>
      </c>
      <c r="AI552">
        <v>11.43</v>
      </c>
      <c r="AJ552">
        <v>1</v>
      </c>
      <c r="AK552">
        <v>1</v>
      </c>
      <c r="AL552">
        <v>1</v>
      </c>
      <c r="AN552">
        <v>0</v>
      </c>
      <c r="AO552">
        <v>1</v>
      </c>
      <c r="AP552">
        <v>0</v>
      </c>
      <c r="AQ552">
        <v>0</v>
      </c>
      <c r="AR552">
        <v>0</v>
      </c>
      <c r="AS552" t="s">
        <v>3</v>
      </c>
      <c r="AT552">
        <v>0.04</v>
      </c>
      <c r="AU552" t="s">
        <v>3</v>
      </c>
      <c r="AV552">
        <v>0</v>
      </c>
      <c r="AW552">
        <v>2</v>
      </c>
      <c r="AX552">
        <v>42251326</v>
      </c>
      <c r="AY552">
        <v>1</v>
      </c>
      <c r="AZ552">
        <v>0</v>
      </c>
      <c r="BA552">
        <v>492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CX552">
        <f>Y552*Source!I266</f>
        <v>7.5599999999999999E-3</v>
      </c>
      <c r="CY552">
        <f>AA552</f>
        <v>29796.75</v>
      </c>
      <c r="CZ552">
        <f>AE552</f>
        <v>2606.89</v>
      </c>
      <c r="DA552">
        <f>AI552</f>
        <v>11.43</v>
      </c>
      <c r="DB552">
        <f>ROUND(ROUND(AT552*CZ552,2),6)</f>
        <v>104.28</v>
      </c>
      <c r="DC552">
        <f>ROUND(ROUND(AT552*AG552,2),6)</f>
        <v>0</v>
      </c>
    </row>
    <row r="553" spans="1:107" x14ac:dyDescent="0.2">
      <c r="A553">
        <f>ROW(Source!A266)</f>
        <v>266</v>
      </c>
      <c r="B553">
        <v>42244862</v>
      </c>
      <c r="C553">
        <v>42251309</v>
      </c>
      <c r="D553">
        <v>38956650</v>
      </c>
      <c r="E553">
        <v>1</v>
      </c>
      <c r="F553">
        <v>1</v>
      </c>
      <c r="G553">
        <v>1</v>
      </c>
      <c r="H553">
        <v>3</v>
      </c>
      <c r="I553" t="s">
        <v>459</v>
      </c>
      <c r="J553" t="s">
        <v>460</v>
      </c>
      <c r="K553" t="s">
        <v>461</v>
      </c>
      <c r="L553">
        <v>1346</v>
      </c>
      <c r="N553">
        <v>1009</v>
      </c>
      <c r="O553" t="s">
        <v>73</v>
      </c>
      <c r="P553" t="s">
        <v>73</v>
      </c>
      <c r="Q553">
        <v>1</v>
      </c>
      <c r="W553">
        <v>0</v>
      </c>
      <c r="X553">
        <v>644139035</v>
      </c>
      <c r="Y553">
        <v>0.5</v>
      </c>
      <c r="AA553">
        <v>45.3</v>
      </c>
      <c r="AB553">
        <v>0</v>
      </c>
      <c r="AC553">
        <v>0</v>
      </c>
      <c r="AD553">
        <v>0</v>
      </c>
      <c r="AE553">
        <v>1.81</v>
      </c>
      <c r="AF553">
        <v>0</v>
      </c>
      <c r="AG553">
        <v>0</v>
      </c>
      <c r="AH553">
        <v>0</v>
      </c>
      <c r="AI553">
        <v>25.03</v>
      </c>
      <c r="AJ553">
        <v>1</v>
      </c>
      <c r="AK553">
        <v>1</v>
      </c>
      <c r="AL553">
        <v>1</v>
      </c>
      <c r="AN553">
        <v>0</v>
      </c>
      <c r="AO553">
        <v>1</v>
      </c>
      <c r="AP553">
        <v>0</v>
      </c>
      <c r="AQ553">
        <v>0</v>
      </c>
      <c r="AR553">
        <v>0</v>
      </c>
      <c r="AS553" t="s">
        <v>3</v>
      </c>
      <c r="AT553">
        <v>0.5</v>
      </c>
      <c r="AU553" t="s">
        <v>3</v>
      </c>
      <c r="AV553">
        <v>0</v>
      </c>
      <c r="AW553">
        <v>2</v>
      </c>
      <c r="AX553">
        <v>42251327</v>
      </c>
      <c r="AY553">
        <v>1</v>
      </c>
      <c r="AZ553">
        <v>0</v>
      </c>
      <c r="BA553">
        <v>493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CX553">
        <f>Y553*Source!I266</f>
        <v>9.4500000000000001E-2</v>
      </c>
      <c r="CY553">
        <f>AA553</f>
        <v>45.3</v>
      </c>
      <c r="CZ553">
        <f>AE553</f>
        <v>1.81</v>
      </c>
      <c r="DA553">
        <f>AI553</f>
        <v>25.03</v>
      </c>
      <c r="DB553">
        <f>ROUND(ROUND(AT553*CZ553,2),6)</f>
        <v>0.91</v>
      </c>
      <c r="DC553">
        <f>ROUND(ROUND(AT553*AG553,2),6)</f>
        <v>0</v>
      </c>
    </row>
    <row r="554" spans="1:107" x14ac:dyDescent="0.2">
      <c r="A554">
        <f>ROW(Source!A267)</f>
        <v>267</v>
      </c>
      <c r="B554">
        <v>42244845</v>
      </c>
      <c r="C554">
        <v>42251309</v>
      </c>
      <c r="D554">
        <v>35544085</v>
      </c>
      <c r="E554">
        <v>1</v>
      </c>
      <c r="F554">
        <v>1</v>
      </c>
      <c r="G554">
        <v>1</v>
      </c>
      <c r="H554">
        <v>1</v>
      </c>
      <c r="I554" t="s">
        <v>462</v>
      </c>
      <c r="J554" t="s">
        <v>3</v>
      </c>
      <c r="K554" t="s">
        <v>463</v>
      </c>
      <c r="L554">
        <v>1369</v>
      </c>
      <c r="N554">
        <v>1013</v>
      </c>
      <c r="O554" t="s">
        <v>417</v>
      </c>
      <c r="P554" t="s">
        <v>417</v>
      </c>
      <c r="Q554">
        <v>1</v>
      </c>
      <c r="W554">
        <v>0</v>
      </c>
      <c r="X554">
        <v>479342659</v>
      </c>
      <c r="Y554">
        <v>31.015499999999996</v>
      </c>
      <c r="AA554">
        <v>0</v>
      </c>
      <c r="AB554">
        <v>0</v>
      </c>
      <c r="AC554">
        <v>0</v>
      </c>
      <c r="AD554">
        <v>328.75</v>
      </c>
      <c r="AE554">
        <v>0</v>
      </c>
      <c r="AF554">
        <v>0</v>
      </c>
      <c r="AG554">
        <v>0</v>
      </c>
      <c r="AH554">
        <v>328.75</v>
      </c>
      <c r="AI554">
        <v>1</v>
      </c>
      <c r="AJ554">
        <v>1</v>
      </c>
      <c r="AK554">
        <v>1</v>
      </c>
      <c r="AL554">
        <v>1</v>
      </c>
      <c r="AN554">
        <v>0</v>
      </c>
      <c r="AO554">
        <v>1</v>
      </c>
      <c r="AP554">
        <v>1</v>
      </c>
      <c r="AQ554">
        <v>0</v>
      </c>
      <c r="AR554">
        <v>0</v>
      </c>
      <c r="AS554" t="s">
        <v>3</v>
      </c>
      <c r="AT554">
        <v>26.97</v>
      </c>
      <c r="AU554" t="s">
        <v>34</v>
      </c>
      <c r="AV554">
        <v>1</v>
      </c>
      <c r="AW554">
        <v>2</v>
      </c>
      <c r="AX554">
        <v>42251319</v>
      </c>
      <c r="AY554">
        <v>1</v>
      </c>
      <c r="AZ554">
        <v>0</v>
      </c>
      <c r="BA554">
        <v>494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CX554">
        <f>Y554*Source!I267</f>
        <v>5.8619294999999996</v>
      </c>
      <c r="CY554">
        <f>AD554</f>
        <v>328.75</v>
      </c>
      <c r="CZ554">
        <f>AH554</f>
        <v>328.75</v>
      </c>
      <c r="DA554">
        <f>AL554</f>
        <v>1</v>
      </c>
      <c r="DB554">
        <f>ROUND((ROUND(AT554*CZ554,2)*1.15),6)</f>
        <v>10196.3485</v>
      </c>
      <c r="DC554">
        <f>ROUND((ROUND(AT554*AG554,2)*1.15),6)</f>
        <v>0</v>
      </c>
    </row>
    <row r="555" spans="1:107" x14ac:dyDescent="0.2">
      <c r="A555">
        <f>ROW(Source!A267)</f>
        <v>267</v>
      </c>
      <c r="B555">
        <v>42244845</v>
      </c>
      <c r="C555">
        <v>42251309</v>
      </c>
      <c r="D555">
        <v>121548</v>
      </c>
      <c r="E555">
        <v>1</v>
      </c>
      <c r="F555">
        <v>1</v>
      </c>
      <c r="G555">
        <v>1</v>
      </c>
      <c r="H555">
        <v>1</v>
      </c>
      <c r="I555" t="s">
        <v>23</v>
      </c>
      <c r="J555" t="s">
        <v>3</v>
      </c>
      <c r="K555" t="s">
        <v>420</v>
      </c>
      <c r="L555">
        <v>608254</v>
      </c>
      <c r="N555">
        <v>1013</v>
      </c>
      <c r="O555" t="s">
        <v>421</v>
      </c>
      <c r="P555" t="s">
        <v>421</v>
      </c>
      <c r="Q555">
        <v>1</v>
      </c>
      <c r="W555">
        <v>0</v>
      </c>
      <c r="X555">
        <v>-185737400</v>
      </c>
      <c r="Y555">
        <v>3.7499999999999999E-2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1</v>
      </c>
      <c r="AJ555">
        <v>1</v>
      </c>
      <c r="AK555">
        <v>1</v>
      </c>
      <c r="AL555">
        <v>1</v>
      </c>
      <c r="AN555">
        <v>0</v>
      </c>
      <c r="AO555">
        <v>1</v>
      </c>
      <c r="AP555">
        <v>1</v>
      </c>
      <c r="AQ555">
        <v>0</v>
      </c>
      <c r="AR555">
        <v>0</v>
      </c>
      <c r="AS555" t="s">
        <v>3</v>
      </c>
      <c r="AT555">
        <v>0.03</v>
      </c>
      <c r="AU555" t="s">
        <v>33</v>
      </c>
      <c r="AV555">
        <v>2</v>
      </c>
      <c r="AW555">
        <v>2</v>
      </c>
      <c r="AX555">
        <v>42251320</v>
      </c>
      <c r="AY555">
        <v>1</v>
      </c>
      <c r="AZ555">
        <v>0</v>
      </c>
      <c r="BA555">
        <v>495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CX555">
        <f>Y555*Source!I267</f>
        <v>7.0875E-3</v>
      </c>
      <c r="CY555">
        <f>AD555</f>
        <v>0</v>
      </c>
      <c r="CZ555">
        <f>AH555</f>
        <v>0</v>
      </c>
      <c r="DA555">
        <f>AL555</f>
        <v>1</v>
      </c>
      <c r="DB555">
        <f>ROUND((ROUND(AT555*CZ555,2)*1.25),6)</f>
        <v>0</v>
      </c>
      <c r="DC555">
        <f>ROUND((ROUND(AT555*AG555,2)*1.25),6)</f>
        <v>0</v>
      </c>
    </row>
    <row r="556" spans="1:107" x14ac:dyDescent="0.2">
      <c r="A556">
        <f>ROW(Source!A267)</f>
        <v>267</v>
      </c>
      <c r="B556">
        <v>42244845</v>
      </c>
      <c r="C556">
        <v>42251309</v>
      </c>
      <c r="D556">
        <v>39026610</v>
      </c>
      <c r="E556">
        <v>1</v>
      </c>
      <c r="F556">
        <v>1</v>
      </c>
      <c r="G556">
        <v>1</v>
      </c>
      <c r="H556">
        <v>2</v>
      </c>
      <c r="I556" t="s">
        <v>439</v>
      </c>
      <c r="J556" t="s">
        <v>440</v>
      </c>
      <c r="K556" t="s">
        <v>441</v>
      </c>
      <c r="L556">
        <v>1368</v>
      </c>
      <c r="N556">
        <v>1011</v>
      </c>
      <c r="O556" t="s">
        <v>425</v>
      </c>
      <c r="P556" t="s">
        <v>425</v>
      </c>
      <c r="Q556">
        <v>1</v>
      </c>
      <c r="W556">
        <v>0</v>
      </c>
      <c r="X556">
        <v>344519037</v>
      </c>
      <c r="Y556">
        <v>3.7499999999999999E-2</v>
      </c>
      <c r="AA556">
        <v>0</v>
      </c>
      <c r="AB556">
        <v>424.51</v>
      </c>
      <c r="AC556">
        <v>405.68</v>
      </c>
      <c r="AD556">
        <v>0</v>
      </c>
      <c r="AE556">
        <v>0</v>
      </c>
      <c r="AF556">
        <v>31.26</v>
      </c>
      <c r="AG556">
        <v>13.5</v>
      </c>
      <c r="AH556">
        <v>0</v>
      </c>
      <c r="AI556">
        <v>1</v>
      </c>
      <c r="AJ556">
        <v>13.58</v>
      </c>
      <c r="AK556">
        <v>30.05</v>
      </c>
      <c r="AL556">
        <v>1</v>
      </c>
      <c r="AN556">
        <v>0</v>
      </c>
      <c r="AO556">
        <v>1</v>
      </c>
      <c r="AP556">
        <v>1</v>
      </c>
      <c r="AQ556">
        <v>0</v>
      </c>
      <c r="AR556">
        <v>0</v>
      </c>
      <c r="AS556" t="s">
        <v>3</v>
      </c>
      <c r="AT556">
        <v>0.03</v>
      </c>
      <c r="AU556" t="s">
        <v>33</v>
      </c>
      <c r="AV556">
        <v>0</v>
      </c>
      <c r="AW556">
        <v>2</v>
      </c>
      <c r="AX556">
        <v>42251321</v>
      </c>
      <c r="AY556">
        <v>1</v>
      </c>
      <c r="AZ556">
        <v>0</v>
      </c>
      <c r="BA556">
        <v>496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CX556">
        <f>Y556*Source!I267</f>
        <v>7.0875E-3</v>
      </c>
      <c r="CY556">
        <f>AB556</f>
        <v>424.51</v>
      </c>
      <c r="CZ556">
        <f>AF556</f>
        <v>31.26</v>
      </c>
      <c r="DA556">
        <f>AJ556</f>
        <v>13.58</v>
      </c>
      <c r="DB556">
        <f>ROUND((ROUND(AT556*CZ556,2)*1.25),6)</f>
        <v>1.175</v>
      </c>
      <c r="DC556">
        <f>ROUND((ROUND(AT556*AG556,2)*1.25),6)</f>
        <v>0.51249999999999996</v>
      </c>
    </row>
    <row r="557" spans="1:107" x14ac:dyDescent="0.2">
      <c r="A557">
        <f>ROW(Source!A267)</f>
        <v>267</v>
      </c>
      <c r="B557">
        <v>42244845</v>
      </c>
      <c r="C557">
        <v>42251309</v>
      </c>
      <c r="D557">
        <v>39027321</v>
      </c>
      <c r="E557">
        <v>1</v>
      </c>
      <c r="F557">
        <v>1</v>
      </c>
      <c r="G557">
        <v>1</v>
      </c>
      <c r="H557">
        <v>2</v>
      </c>
      <c r="I557" t="s">
        <v>450</v>
      </c>
      <c r="J557" t="s">
        <v>451</v>
      </c>
      <c r="K557" t="s">
        <v>452</v>
      </c>
      <c r="L557">
        <v>1368</v>
      </c>
      <c r="N557">
        <v>1011</v>
      </c>
      <c r="O557" t="s">
        <v>425</v>
      </c>
      <c r="P557" t="s">
        <v>425</v>
      </c>
      <c r="Q557">
        <v>1</v>
      </c>
      <c r="W557">
        <v>0</v>
      </c>
      <c r="X557">
        <v>527313756</v>
      </c>
      <c r="Y557">
        <v>0.89999999999999991</v>
      </c>
      <c r="AA557">
        <v>0</v>
      </c>
      <c r="AB557">
        <v>122.1</v>
      </c>
      <c r="AC557">
        <v>0</v>
      </c>
      <c r="AD557">
        <v>0</v>
      </c>
      <c r="AE557">
        <v>0</v>
      </c>
      <c r="AF557">
        <v>30</v>
      </c>
      <c r="AG557">
        <v>0</v>
      </c>
      <c r="AH557">
        <v>0</v>
      </c>
      <c r="AI557">
        <v>1</v>
      </c>
      <c r="AJ557">
        <v>4.07</v>
      </c>
      <c r="AK557">
        <v>30.05</v>
      </c>
      <c r="AL557">
        <v>1</v>
      </c>
      <c r="AN557">
        <v>0</v>
      </c>
      <c r="AO557">
        <v>1</v>
      </c>
      <c r="AP557">
        <v>1</v>
      </c>
      <c r="AQ557">
        <v>0</v>
      </c>
      <c r="AR557">
        <v>0</v>
      </c>
      <c r="AS557" t="s">
        <v>3</v>
      </c>
      <c r="AT557">
        <v>0.72</v>
      </c>
      <c r="AU557" t="s">
        <v>33</v>
      </c>
      <c r="AV557">
        <v>0</v>
      </c>
      <c r="AW557">
        <v>2</v>
      </c>
      <c r="AX557">
        <v>42251322</v>
      </c>
      <c r="AY557">
        <v>1</v>
      </c>
      <c r="AZ557">
        <v>0</v>
      </c>
      <c r="BA557">
        <v>497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CX557">
        <f>Y557*Source!I267</f>
        <v>0.17009999999999997</v>
      </c>
      <c r="CY557">
        <f>AB557</f>
        <v>122.1</v>
      </c>
      <c r="CZ557">
        <f>AF557</f>
        <v>30</v>
      </c>
      <c r="DA557">
        <f>AJ557</f>
        <v>4.07</v>
      </c>
      <c r="DB557">
        <f>ROUND((ROUND(AT557*CZ557,2)*1.25),6)</f>
        <v>27</v>
      </c>
      <c r="DC557">
        <f>ROUND((ROUND(AT557*AG557,2)*1.25),6)</f>
        <v>0</v>
      </c>
    </row>
    <row r="558" spans="1:107" x14ac:dyDescent="0.2">
      <c r="A558">
        <f>ROW(Source!A267)</f>
        <v>267</v>
      </c>
      <c r="B558">
        <v>42244845</v>
      </c>
      <c r="C558">
        <v>42251309</v>
      </c>
      <c r="D558">
        <v>39028878</v>
      </c>
      <c r="E558">
        <v>1</v>
      </c>
      <c r="F558">
        <v>1</v>
      </c>
      <c r="G558">
        <v>1</v>
      </c>
      <c r="H558">
        <v>2</v>
      </c>
      <c r="I558" t="s">
        <v>464</v>
      </c>
      <c r="J558" t="s">
        <v>465</v>
      </c>
      <c r="K558" t="s">
        <v>466</v>
      </c>
      <c r="L558">
        <v>1368</v>
      </c>
      <c r="N558">
        <v>1011</v>
      </c>
      <c r="O558" t="s">
        <v>425</v>
      </c>
      <c r="P558" t="s">
        <v>425</v>
      </c>
      <c r="Q558">
        <v>1</v>
      </c>
      <c r="W558">
        <v>0</v>
      </c>
      <c r="X558">
        <v>-652635439</v>
      </c>
      <c r="Y558">
        <v>0.3125</v>
      </c>
      <c r="AA558">
        <v>0</v>
      </c>
      <c r="AB558">
        <v>12.91</v>
      </c>
      <c r="AC558">
        <v>0</v>
      </c>
      <c r="AD558">
        <v>0</v>
      </c>
      <c r="AE558">
        <v>0</v>
      </c>
      <c r="AF558">
        <v>2.7</v>
      </c>
      <c r="AG558">
        <v>0</v>
      </c>
      <c r="AH558">
        <v>0</v>
      </c>
      <c r="AI558">
        <v>1</v>
      </c>
      <c r="AJ558">
        <v>4.78</v>
      </c>
      <c r="AK558">
        <v>30.05</v>
      </c>
      <c r="AL558">
        <v>1</v>
      </c>
      <c r="AN558">
        <v>0</v>
      </c>
      <c r="AO558">
        <v>1</v>
      </c>
      <c r="AP558">
        <v>1</v>
      </c>
      <c r="AQ558">
        <v>0</v>
      </c>
      <c r="AR558">
        <v>0</v>
      </c>
      <c r="AS558" t="s">
        <v>3</v>
      </c>
      <c r="AT558">
        <v>0.25</v>
      </c>
      <c r="AU558" t="s">
        <v>33</v>
      </c>
      <c r="AV558">
        <v>0</v>
      </c>
      <c r="AW558">
        <v>2</v>
      </c>
      <c r="AX558">
        <v>42251323</v>
      </c>
      <c r="AY558">
        <v>1</v>
      </c>
      <c r="AZ558">
        <v>0</v>
      </c>
      <c r="BA558">
        <v>498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CX558">
        <f>Y558*Source!I267</f>
        <v>5.9062500000000004E-2</v>
      </c>
      <c r="CY558">
        <f>AB558</f>
        <v>12.91</v>
      </c>
      <c r="CZ558">
        <f>AF558</f>
        <v>2.7</v>
      </c>
      <c r="DA558">
        <f>AJ558</f>
        <v>4.78</v>
      </c>
      <c r="DB558">
        <f>ROUND((ROUND(AT558*CZ558,2)*1.25),6)</f>
        <v>0.85</v>
      </c>
      <c r="DC558">
        <f>ROUND((ROUND(AT558*AG558,2)*1.25),6)</f>
        <v>0</v>
      </c>
    </row>
    <row r="559" spans="1:107" x14ac:dyDescent="0.2">
      <c r="A559">
        <f>ROW(Source!A267)</f>
        <v>267</v>
      </c>
      <c r="B559">
        <v>42244845</v>
      </c>
      <c r="C559">
        <v>42251309</v>
      </c>
      <c r="D559">
        <v>39029121</v>
      </c>
      <c r="E559">
        <v>1</v>
      </c>
      <c r="F559">
        <v>1</v>
      </c>
      <c r="G559">
        <v>1</v>
      </c>
      <c r="H559">
        <v>2</v>
      </c>
      <c r="I559" t="s">
        <v>453</v>
      </c>
      <c r="J559" t="s">
        <v>454</v>
      </c>
      <c r="K559" t="s">
        <v>455</v>
      </c>
      <c r="L559">
        <v>1368</v>
      </c>
      <c r="N559">
        <v>1011</v>
      </c>
      <c r="O559" t="s">
        <v>425</v>
      </c>
      <c r="P559" t="s">
        <v>425</v>
      </c>
      <c r="Q559">
        <v>1</v>
      </c>
      <c r="W559">
        <v>0</v>
      </c>
      <c r="X559">
        <v>1230759911</v>
      </c>
      <c r="Y559">
        <v>0.05</v>
      </c>
      <c r="AA559">
        <v>0</v>
      </c>
      <c r="AB559">
        <v>887.39</v>
      </c>
      <c r="AC559">
        <v>348.58</v>
      </c>
      <c r="AD559">
        <v>0</v>
      </c>
      <c r="AE559">
        <v>0</v>
      </c>
      <c r="AF559">
        <v>87.17</v>
      </c>
      <c r="AG559">
        <v>11.6</v>
      </c>
      <c r="AH559">
        <v>0</v>
      </c>
      <c r="AI559">
        <v>1</v>
      </c>
      <c r="AJ559">
        <v>10.18</v>
      </c>
      <c r="AK559">
        <v>30.05</v>
      </c>
      <c r="AL559">
        <v>1</v>
      </c>
      <c r="AN559">
        <v>0</v>
      </c>
      <c r="AO559">
        <v>1</v>
      </c>
      <c r="AP559">
        <v>1</v>
      </c>
      <c r="AQ559">
        <v>0</v>
      </c>
      <c r="AR559">
        <v>0</v>
      </c>
      <c r="AS559" t="s">
        <v>3</v>
      </c>
      <c r="AT559">
        <v>0.04</v>
      </c>
      <c r="AU559" t="s">
        <v>33</v>
      </c>
      <c r="AV559">
        <v>0</v>
      </c>
      <c r="AW559">
        <v>2</v>
      </c>
      <c r="AX559">
        <v>42251324</v>
      </c>
      <c r="AY559">
        <v>1</v>
      </c>
      <c r="AZ559">
        <v>0</v>
      </c>
      <c r="BA559">
        <v>499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CX559">
        <f>Y559*Source!I267</f>
        <v>9.4500000000000001E-3</v>
      </c>
      <c r="CY559">
        <f>AB559</f>
        <v>887.39</v>
      </c>
      <c r="CZ559">
        <f>AF559</f>
        <v>87.17</v>
      </c>
      <c r="DA559">
        <f>AJ559</f>
        <v>10.18</v>
      </c>
      <c r="DB559">
        <f>ROUND((ROUND(AT559*CZ559,2)*1.25),6)</f>
        <v>4.3624999999999998</v>
      </c>
      <c r="DC559">
        <f>ROUND((ROUND(AT559*AG559,2)*1.25),6)</f>
        <v>0.57499999999999996</v>
      </c>
    </row>
    <row r="560" spans="1:107" x14ac:dyDescent="0.2">
      <c r="A560">
        <f>ROW(Source!A267)</f>
        <v>267</v>
      </c>
      <c r="B560">
        <v>42244845</v>
      </c>
      <c r="C560">
        <v>42251309</v>
      </c>
      <c r="D560">
        <v>38957298</v>
      </c>
      <c r="E560">
        <v>1</v>
      </c>
      <c r="F560">
        <v>1</v>
      </c>
      <c r="G560">
        <v>1</v>
      </c>
      <c r="H560">
        <v>3</v>
      </c>
      <c r="I560" t="s">
        <v>456</v>
      </c>
      <c r="J560" t="s">
        <v>457</v>
      </c>
      <c r="K560" t="s">
        <v>458</v>
      </c>
      <c r="L560">
        <v>1348</v>
      </c>
      <c r="N560">
        <v>1009</v>
      </c>
      <c r="O560" t="s">
        <v>49</v>
      </c>
      <c r="P560" t="s">
        <v>49</v>
      </c>
      <c r="Q560">
        <v>1000</v>
      </c>
      <c r="W560">
        <v>0</v>
      </c>
      <c r="X560">
        <v>503556632</v>
      </c>
      <c r="Y560">
        <v>0.02</v>
      </c>
      <c r="AA560">
        <v>21355.22</v>
      </c>
      <c r="AB560">
        <v>0</v>
      </c>
      <c r="AC560">
        <v>0</v>
      </c>
      <c r="AD560">
        <v>0</v>
      </c>
      <c r="AE560">
        <v>1383.11</v>
      </c>
      <c r="AF560">
        <v>0</v>
      </c>
      <c r="AG560">
        <v>0</v>
      </c>
      <c r="AH560">
        <v>0</v>
      </c>
      <c r="AI560">
        <v>15.44</v>
      </c>
      <c r="AJ560">
        <v>1</v>
      </c>
      <c r="AK560">
        <v>1</v>
      </c>
      <c r="AL560">
        <v>1</v>
      </c>
      <c r="AN560">
        <v>0</v>
      </c>
      <c r="AO560">
        <v>1</v>
      </c>
      <c r="AP560">
        <v>0</v>
      </c>
      <c r="AQ560">
        <v>0</v>
      </c>
      <c r="AR560">
        <v>0</v>
      </c>
      <c r="AS560" t="s">
        <v>3</v>
      </c>
      <c r="AT560">
        <v>0.02</v>
      </c>
      <c r="AU560" t="s">
        <v>3</v>
      </c>
      <c r="AV560">
        <v>0</v>
      </c>
      <c r="AW560">
        <v>2</v>
      </c>
      <c r="AX560">
        <v>42251325</v>
      </c>
      <c r="AY560">
        <v>1</v>
      </c>
      <c r="AZ560">
        <v>0</v>
      </c>
      <c r="BA560">
        <v>500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CX560">
        <f>Y560*Source!I267</f>
        <v>3.7799999999999999E-3</v>
      </c>
      <c r="CY560">
        <f>AA560</f>
        <v>21355.22</v>
      </c>
      <c r="CZ560">
        <f>AE560</f>
        <v>1383.11</v>
      </c>
      <c r="DA560">
        <f>AI560</f>
        <v>15.44</v>
      </c>
      <c r="DB560">
        <f>ROUND(ROUND(AT560*CZ560,2),6)</f>
        <v>27.66</v>
      </c>
      <c r="DC560">
        <f>ROUND(ROUND(AT560*AG560,2),6)</f>
        <v>0</v>
      </c>
    </row>
    <row r="561" spans="1:107" x14ac:dyDescent="0.2">
      <c r="A561">
        <f>ROW(Source!A267)</f>
        <v>267</v>
      </c>
      <c r="B561">
        <v>42244845</v>
      </c>
      <c r="C561">
        <v>42251309</v>
      </c>
      <c r="D561">
        <v>38956243</v>
      </c>
      <c r="E561">
        <v>1</v>
      </c>
      <c r="F561">
        <v>1</v>
      </c>
      <c r="G561">
        <v>1</v>
      </c>
      <c r="H561">
        <v>3</v>
      </c>
      <c r="I561" t="s">
        <v>63</v>
      </c>
      <c r="J561" t="s">
        <v>65</v>
      </c>
      <c r="K561" t="s">
        <v>64</v>
      </c>
      <c r="L561">
        <v>1348</v>
      </c>
      <c r="N561">
        <v>1009</v>
      </c>
      <c r="O561" t="s">
        <v>49</v>
      </c>
      <c r="P561" t="s">
        <v>49</v>
      </c>
      <c r="Q561">
        <v>1000</v>
      </c>
      <c r="W561">
        <v>0</v>
      </c>
      <c r="X561">
        <v>1313199458</v>
      </c>
      <c r="Y561">
        <v>0.04</v>
      </c>
      <c r="AA561">
        <v>33785.29</v>
      </c>
      <c r="AB561">
        <v>0</v>
      </c>
      <c r="AC561">
        <v>0</v>
      </c>
      <c r="AD561">
        <v>0</v>
      </c>
      <c r="AE561">
        <v>2606.89</v>
      </c>
      <c r="AF561">
        <v>0</v>
      </c>
      <c r="AG561">
        <v>0</v>
      </c>
      <c r="AH561">
        <v>0</v>
      </c>
      <c r="AI561">
        <v>12.96</v>
      </c>
      <c r="AJ561">
        <v>1</v>
      </c>
      <c r="AK561">
        <v>1</v>
      </c>
      <c r="AL561">
        <v>1</v>
      </c>
      <c r="AN561">
        <v>0</v>
      </c>
      <c r="AO561">
        <v>1</v>
      </c>
      <c r="AP561">
        <v>0</v>
      </c>
      <c r="AQ561">
        <v>0</v>
      </c>
      <c r="AR561">
        <v>0</v>
      </c>
      <c r="AS561" t="s">
        <v>3</v>
      </c>
      <c r="AT561">
        <v>0.04</v>
      </c>
      <c r="AU561" t="s">
        <v>3</v>
      </c>
      <c r="AV561">
        <v>0</v>
      </c>
      <c r="AW561">
        <v>2</v>
      </c>
      <c r="AX561">
        <v>42251326</v>
      </c>
      <c r="AY561">
        <v>1</v>
      </c>
      <c r="AZ561">
        <v>0</v>
      </c>
      <c r="BA561">
        <v>501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CX561">
        <f>Y561*Source!I267</f>
        <v>7.5599999999999999E-3</v>
      </c>
      <c r="CY561">
        <f>AA561</f>
        <v>33785.29</v>
      </c>
      <c r="CZ561">
        <f>AE561</f>
        <v>2606.89</v>
      </c>
      <c r="DA561">
        <f>AI561</f>
        <v>12.96</v>
      </c>
      <c r="DB561">
        <f>ROUND(ROUND(AT561*CZ561,2),6)</f>
        <v>104.28</v>
      </c>
      <c r="DC561">
        <f>ROUND(ROUND(AT561*AG561,2),6)</f>
        <v>0</v>
      </c>
    </row>
    <row r="562" spans="1:107" x14ac:dyDescent="0.2">
      <c r="A562">
        <f>ROW(Source!A267)</f>
        <v>267</v>
      </c>
      <c r="B562">
        <v>42244845</v>
      </c>
      <c r="C562">
        <v>42251309</v>
      </c>
      <c r="D562">
        <v>38956650</v>
      </c>
      <c r="E562">
        <v>1</v>
      </c>
      <c r="F562">
        <v>1</v>
      </c>
      <c r="G562">
        <v>1</v>
      </c>
      <c r="H562">
        <v>3</v>
      </c>
      <c r="I562" t="s">
        <v>459</v>
      </c>
      <c r="J562" t="s">
        <v>460</v>
      </c>
      <c r="K562" t="s">
        <v>461</v>
      </c>
      <c r="L562">
        <v>1346</v>
      </c>
      <c r="N562">
        <v>1009</v>
      </c>
      <c r="O562" t="s">
        <v>73</v>
      </c>
      <c r="P562" t="s">
        <v>73</v>
      </c>
      <c r="Q562">
        <v>1</v>
      </c>
      <c r="W562">
        <v>0</v>
      </c>
      <c r="X562">
        <v>644139035</v>
      </c>
      <c r="Y562">
        <v>0.5</v>
      </c>
      <c r="AA562">
        <v>46.59</v>
      </c>
      <c r="AB562">
        <v>0</v>
      </c>
      <c r="AC562">
        <v>0</v>
      </c>
      <c r="AD562">
        <v>0</v>
      </c>
      <c r="AE562">
        <v>1.81</v>
      </c>
      <c r="AF562">
        <v>0</v>
      </c>
      <c r="AG562">
        <v>0</v>
      </c>
      <c r="AH562">
        <v>0</v>
      </c>
      <c r="AI562">
        <v>25.74</v>
      </c>
      <c r="AJ562">
        <v>1</v>
      </c>
      <c r="AK562">
        <v>1</v>
      </c>
      <c r="AL562">
        <v>1</v>
      </c>
      <c r="AN562">
        <v>0</v>
      </c>
      <c r="AO562">
        <v>1</v>
      </c>
      <c r="AP562">
        <v>0</v>
      </c>
      <c r="AQ562">
        <v>0</v>
      </c>
      <c r="AR562">
        <v>0</v>
      </c>
      <c r="AS562" t="s">
        <v>3</v>
      </c>
      <c r="AT562">
        <v>0.5</v>
      </c>
      <c r="AU562" t="s">
        <v>3</v>
      </c>
      <c r="AV562">
        <v>0</v>
      </c>
      <c r="AW562">
        <v>2</v>
      </c>
      <c r="AX562">
        <v>42251327</v>
      </c>
      <c r="AY562">
        <v>1</v>
      </c>
      <c r="AZ562">
        <v>0</v>
      </c>
      <c r="BA562">
        <v>502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CX562">
        <f>Y562*Source!I267</f>
        <v>9.4500000000000001E-2</v>
      </c>
      <c r="CY562">
        <f>AA562</f>
        <v>46.59</v>
      </c>
      <c r="CZ562">
        <f>AE562</f>
        <v>1.81</v>
      </c>
      <c r="DA562">
        <f>AI562</f>
        <v>25.74</v>
      </c>
      <c r="DB562">
        <f>ROUND(ROUND(AT562*CZ562,2),6)</f>
        <v>0.91</v>
      </c>
      <c r="DC562">
        <f>ROUND(ROUND(AT562*AG562,2),6)</f>
        <v>0</v>
      </c>
    </row>
    <row r="563" spans="1:107" x14ac:dyDescent="0.2">
      <c r="A563">
        <f>ROW(Source!A268)</f>
        <v>268</v>
      </c>
      <c r="B563">
        <v>42244862</v>
      </c>
      <c r="C563">
        <v>42251328</v>
      </c>
      <c r="D563">
        <v>35541368</v>
      </c>
      <c r="E563">
        <v>1</v>
      </c>
      <c r="F563">
        <v>1</v>
      </c>
      <c r="G563">
        <v>1</v>
      </c>
      <c r="H563">
        <v>1</v>
      </c>
      <c r="I563" t="s">
        <v>467</v>
      </c>
      <c r="J563" t="s">
        <v>3</v>
      </c>
      <c r="K563" t="s">
        <v>468</v>
      </c>
      <c r="L563">
        <v>1369</v>
      </c>
      <c r="N563">
        <v>1013</v>
      </c>
      <c r="O563" t="s">
        <v>417</v>
      </c>
      <c r="P563" t="s">
        <v>417</v>
      </c>
      <c r="Q563">
        <v>1</v>
      </c>
      <c r="W563">
        <v>0</v>
      </c>
      <c r="X563">
        <v>1709986911</v>
      </c>
      <c r="Y563">
        <v>20.136500000000002</v>
      </c>
      <c r="AA563">
        <v>0</v>
      </c>
      <c r="AB563">
        <v>0</v>
      </c>
      <c r="AC563">
        <v>0</v>
      </c>
      <c r="AD563">
        <v>246.41</v>
      </c>
      <c r="AE563">
        <v>0</v>
      </c>
      <c r="AF563">
        <v>0</v>
      </c>
      <c r="AG563">
        <v>0</v>
      </c>
      <c r="AH563">
        <v>246.41</v>
      </c>
      <c r="AI563">
        <v>1</v>
      </c>
      <c r="AJ563">
        <v>1</v>
      </c>
      <c r="AK563">
        <v>1</v>
      </c>
      <c r="AL563">
        <v>1</v>
      </c>
      <c r="AN563">
        <v>0</v>
      </c>
      <c r="AO563">
        <v>1</v>
      </c>
      <c r="AP563">
        <v>1</v>
      </c>
      <c r="AQ563">
        <v>0</v>
      </c>
      <c r="AR563">
        <v>0</v>
      </c>
      <c r="AS563" t="s">
        <v>3</v>
      </c>
      <c r="AT563">
        <v>17.510000000000002</v>
      </c>
      <c r="AU563" t="s">
        <v>34</v>
      </c>
      <c r="AV563">
        <v>1</v>
      </c>
      <c r="AW563">
        <v>2</v>
      </c>
      <c r="AX563">
        <v>42251342</v>
      </c>
      <c r="AY563">
        <v>1</v>
      </c>
      <c r="AZ563">
        <v>0</v>
      </c>
      <c r="BA563">
        <v>503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CX563">
        <f>Y563*Source!I268</f>
        <v>3.8057985000000003</v>
      </c>
      <c r="CY563">
        <f>AD563</f>
        <v>246.41</v>
      </c>
      <c r="CZ563">
        <f>AH563</f>
        <v>246.41</v>
      </c>
      <c r="DA563">
        <f>AL563</f>
        <v>1</v>
      </c>
      <c r="DB563">
        <f>ROUND((ROUND(AT563*CZ563,2)*1.15),6)</f>
        <v>4961.8360000000002</v>
      </c>
      <c r="DC563">
        <f>ROUND((ROUND(AT563*AG563,2)*1.15),6)</f>
        <v>0</v>
      </c>
    </row>
    <row r="564" spans="1:107" x14ac:dyDescent="0.2">
      <c r="A564">
        <f>ROW(Source!A268)</f>
        <v>268</v>
      </c>
      <c r="B564">
        <v>42244862</v>
      </c>
      <c r="C564">
        <v>42251328</v>
      </c>
      <c r="D564">
        <v>121548</v>
      </c>
      <c r="E564">
        <v>1</v>
      </c>
      <c r="F564">
        <v>1</v>
      </c>
      <c r="G564">
        <v>1</v>
      </c>
      <c r="H564">
        <v>1</v>
      </c>
      <c r="I564" t="s">
        <v>23</v>
      </c>
      <c r="J564" t="s">
        <v>3</v>
      </c>
      <c r="K564" t="s">
        <v>420</v>
      </c>
      <c r="L564">
        <v>608254</v>
      </c>
      <c r="N564">
        <v>1013</v>
      </c>
      <c r="O564" t="s">
        <v>421</v>
      </c>
      <c r="P564" t="s">
        <v>421</v>
      </c>
      <c r="Q564">
        <v>1</v>
      </c>
      <c r="W564">
        <v>0</v>
      </c>
      <c r="X564">
        <v>-185737400</v>
      </c>
      <c r="Y564">
        <v>0.22499999999999998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1</v>
      </c>
      <c r="AJ564">
        <v>1</v>
      </c>
      <c r="AK564">
        <v>1</v>
      </c>
      <c r="AL564">
        <v>1</v>
      </c>
      <c r="AN564">
        <v>0</v>
      </c>
      <c r="AO564">
        <v>1</v>
      </c>
      <c r="AP564">
        <v>1</v>
      </c>
      <c r="AQ564">
        <v>0</v>
      </c>
      <c r="AR564">
        <v>0</v>
      </c>
      <c r="AS564" t="s">
        <v>3</v>
      </c>
      <c r="AT564">
        <v>0.18</v>
      </c>
      <c r="AU564" t="s">
        <v>33</v>
      </c>
      <c r="AV564">
        <v>2</v>
      </c>
      <c r="AW564">
        <v>2</v>
      </c>
      <c r="AX564">
        <v>42251343</v>
      </c>
      <c r="AY564">
        <v>1</v>
      </c>
      <c r="AZ564">
        <v>0</v>
      </c>
      <c r="BA564">
        <v>504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CX564">
        <f>Y564*Source!I268</f>
        <v>4.2524999999999993E-2</v>
      </c>
      <c r="CY564">
        <f>AD564</f>
        <v>0</v>
      </c>
      <c r="CZ564">
        <f>AH564</f>
        <v>0</v>
      </c>
      <c r="DA564">
        <f>AL564</f>
        <v>1</v>
      </c>
      <c r="DB564">
        <f>ROUND((ROUND(AT564*CZ564,2)*1.25),6)</f>
        <v>0</v>
      </c>
      <c r="DC564">
        <f>ROUND((ROUND(AT564*AG564,2)*1.25),6)</f>
        <v>0</v>
      </c>
    </row>
    <row r="565" spans="1:107" x14ac:dyDescent="0.2">
      <c r="A565">
        <f>ROW(Source!A268)</f>
        <v>268</v>
      </c>
      <c r="B565">
        <v>42244862</v>
      </c>
      <c r="C565">
        <v>42251328</v>
      </c>
      <c r="D565">
        <v>39026317</v>
      </c>
      <c r="E565">
        <v>1</v>
      </c>
      <c r="F565">
        <v>1</v>
      </c>
      <c r="G565">
        <v>1</v>
      </c>
      <c r="H565">
        <v>2</v>
      </c>
      <c r="I565" t="s">
        <v>469</v>
      </c>
      <c r="J565" t="s">
        <v>470</v>
      </c>
      <c r="K565" t="s">
        <v>471</v>
      </c>
      <c r="L565">
        <v>1368</v>
      </c>
      <c r="N565">
        <v>1011</v>
      </c>
      <c r="O565" t="s">
        <v>425</v>
      </c>
      <c r="P565" t="s">
        <v>425</v>
      </c>
      <c r="Q565">
        <v>1</v>
      </c>
      <c r="W565">
        <v>0</v>
      </c>
      <c r="X565">
        <v>-438066613</v>
      </c>
      <c r="Y565">
        <v>0.13750000000000001</v>
      </c>
      <c r="AA565">
        <v>0</v>
      </c>
      <c r="AB565">
        <v>807.84</v>
      </c>
      <c r="AC565">
        <v>368.42</v>
      </c>
      <c r="AD565">
        <v>0</v>
      </c>
      <c r="AE565">
        <v>0</v>
      </c>
      <c r="AF565">
        <v>86.4</v>
      </c>
      <c r="AG565">
        <v>13.5</v>
      </c>
      <c r="AH565">
        <v>0</v>
      </c>
      <c r="AI565">
        <v>1</v>
      </c>
      <c r="AJ565">
        <v>9.35</v>
      </c>
      <c r="AK565">
        <v>27.29</v>
      </c>
      <c r="AL565">
        <v>1</v>
      </c>
      <c r="AN565">
        <v>0</v>
      </c>
      <c r="AO565">
        <v>1</v>
      </c>
      <c r="AP565">
        <v>1</v>
      </c>
      <c r="AQ565">
        <v>0</v>
      </c>
      <c r="AR565">
        <v>0</v>
      </c>
      <c r="AS565" t="s">
        <v>3</v>
      </c>
      <c r="AT565">
        <v>0.11</v>
      </c>
      <c r="AU565" t="s">
        <v>33</v>
      </c>
      <c r="AV565">
        <v>0</v>
      </c>
      <c r="AW565">
        <v>2</v>
      </c>
      <c r="AX565">
        <v>42251344</v>
      </c>
      <c r="AY565">
        <v>1</v>
      </c>
      <c r="AZ565">
        <v>0</v>
      </c>
      <c r="BA565">
        <v>505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CX565">
        <f>Y565*Source!I268</f>
        <v>2.5987500000000004E-2</v>
      </c>
      <c r="CY565">
        <f>AB565</f>
        <v>807.84</v>
      </c>
      <c r="CZ565">
        <f>AF565</f>
        <v>86.4</v>
      </c>
      <c r="DA565">
        <f>AJ565</f>
        <v>9.35</v>
      </c>
      <c r="DB565">
        <f>ROUND((ROUND(AT565*CZ565,2)*1.25),6)</f>
        <v>11.875</v>
      </c>
      <c r="DC565">
        <f>ROUND((ROUND(AT565*AG565,2)*1.25),6)</f>
        <v>1.8625</v>
      </c>
    </row>
    <row r="566" spans="1:107" x14ac:dyDescent="0.2">
      <c r="A566">
        <f>ROW(Source!A268)</f>
        <v>268</v>
      </c>
      <c r="B566">
        <v>42244862</v>
      </c>
      <c r="C566">
        <v>42251328</v>
      </c>
      <c r="D566">
        <v>39026431</v>
      </c>
      <c r="E566">
        <v>1</v>
      </c>
      <c r="F566">
        <v>1</v>
      </c>
      <c r="G566">
        <v>1</v>
      </c>
      <c r="H566">
        <v>2</v>
      </c>
      <c r="I566" t="s">
        <v>472</v>
      </c>
      <c r="J566" t="s">
        <v>473</v>
      </c>
      <c r="K566" t="s">
        <v>474</v>
      </c>
      <c r="L566">
        <v>1368</v>
      </c>
      <c r="N566">
        <v>1011</v>
      </c>
      <c r="O566" t="s">
        <v>425</v>
      </c>
      <c r="P566" t="s">
        <v>425</v>
      </c>
      <c r="Q566">
        <v>1</v>
      </c>
      <c r="W566">
        <v>0</v>
      </c>
      <c r="X566">
        <v>1106923569</v>
      </c>
      <c r="Y566">
        <v>8.7500000000000008E-2</v>
      </c>
      <c r="AA566">
        <v>0</v>
      </c>
      <c r="AB566">
        <v>987.84</v>
      </c>
      <c r="AC566">
        <v>368.42</v>
      </c>
      <c r="AD566">
        <v>0</v>
      </c>
      <c r="AE566">
        <v>0</v>
      </c>
      <c r="AF566">
        <v>112</v>
      </c>
      <c r="AG566">
        <v>13.5</v>
      </c>
      <c r="AH566">
        <v>0</v>
      </c>
      <c r="AI566">
        <v>1</v>
      </c>
      <c r="AJ566">
        <v>8.82</v>
      </c>
      <c r="AK566">
        <v>27.29</v>
      </c>
      <c r="AL566">
        <v>1</v>
      </c>
      <c r="AN566">
        <v>0</v>
      </c>
      <c r="AO566">
        <v>1</v>
      </c>
      <c r="AP566">
        <v>1</v>
      </c>
      <c r="AQ566">
        <v>0</v>
      </c>
      <c r="AR566">
        <v>0</v>
      </c>
      <c r="AS566" t="s">
        <v>3</v>
      </c>
      <c r="AT566">
        <v>7.0000000000000007E-2</v>
      </c>
      <c r="AU566" t="s">
        <v>33</v>
      </c>
      <c r="AV566">
        <v>0</v>
      </c>
      <c r="AW566">
        <v>2</v>
      </c>
      <c r="AX566">
        <v>42251345</v>
      </c>
      <c r="AY566">
        <v>1</v>
      </c>
      <c r="AZ566">
        <v>0</v>
      </c>
      <c r="BA566">
        <v>506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CX566">
        <f>Y566*Source!I268</f>
        <v>1.65375E-2</v>
      </c>
      <c r="CY566">
        <f>AB566</f>
        <v>987.84</v>
      </c>
      <c r="CZ566">
        <f>AF566</f>
        <v>112</v>
      </c>
      <c r="DA566">
        <f>AJ566</f>
        <v>8.82</v>
      </c>
      <c r="DB566">
        <f>ROUND((ROUND(AT566*CZ566,2)*1.25),6)</f>
        <v>9.8000000000000007</v>
      </c>
      <c r="DC566">
        <f>ROUND((ROUND(AT566*AG566,2)*1.25),6)</f>
        <v>1.1875</v>
      </c>
    </row>
    <row r="567" spans="1:107" x14ac:dyDescent="0.2">
      <c r="A567">
        <f>ROW(Source!A268)</f>
        <v>268</v>
      </c>
      <c r="B567">
        <v>42244862</v>
      </c>
      <c r="C567">
        <v>42251328</v>
      </c>
      <c r="D567">
        <v>39027321</v>
      </c>
      <c r="E567">
        <v>1</v>
      </c>
      <c r="F567">
        <v>1</v>
      </c>
      <c r="G567">
        <v>1</v>
      </c>
      <c r="H567">
        <v>2</v>
      </c>
      <c r="I567" t="s">
        <v>450</v>
      </c>
      <c r="J567" t="s">
        <v>451</v>
      </c>
      <c r="K567" t="s">
        <v>452</v>
      </c>
      <c r="L567">
        <v>1368</v>
      </c>
      <c r="N567">
        <v>1011</v>
      </c>
      <c r="O567" t="s">
        <v>425</v>
      </c>
      <c r="P567" t="s">
        <v>425</v>
      </c>
      <c r="Q567">
        <v>1</v>
      </c>
      <c r="W567">
        <v>0</v>
      </c>
      <c r="X567">
        <v>527313756</v>
      </c>
      <c r="Y567">
        <v>2.2625000000000002</v>
      </c>
      <c r="AA567">
        <v>0</v>
      </c>
      <c r="AB567">
        <v>119.4</v>
      </c>
      <c r="AC567">
        <v>0</v>
      </c>
      <c r="AD567">
        <v>0</v>
      </c>
      <c r="AE567">
        <v>0</v>
      </c>
      <c r="AF567">
        <v>30</v>
      </c>
      <c r="AG567">
        <v>0</v>
      </c>
      <c r="AH567">
        <v>0</v>
      </c>
      <c r="AI567">
        <v>1</v>
      </c>
      <c r="AJ567">
        <v>3.98</v>
      </c>
      <c r="AK567">
        <v>27.29</v>
      </c>
      <c r="AL567">
        <v>1</v>
      </c>
      <c r="AN567">
        <v>0</v>
      </c>
      <c r="AO567">
        <v>1</v>
      </c>
      <c r="AP567">
        <v>1</v>
      </c>
      <c r="AQ567">
        <v>0</v>
      </c>
      <c r="AR567">
        <v>0</v>
      </c>
      <c r="AS567" t="s">
        <v>3</v>
      </c>
      <c r="AT567">
        <v>1.81</v>
      </c>
      <c r="AU567" t="s">
        <v>33</v>
      </c>
      <c r="AV567">
        <v>0</v>
      </c>
      <c r="AW567">
        <v>2</v>
      </c>
      <c r="AX567">
        <v>42251346</v>
      </c>
      <c r="AY567">
        <v>1</v>
      </c>
      <c r="AZ567">
        <v>0</v>
      </c>
      <c r="BA567">
        <v>507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CX567">
        <f>Y567*Source!I268</f>
        <v>0.42761250000000006</v>
      </c>
      <c r="CY567">
        <f>AB567</f>
        <v>119.4</v>
      </c>
      <c r="CZ567">
        <f>AF567</f>
        <v>30</v>
      </c>
      <c r="DA567">
        <f>AJ567</f>
        <v>3.98</v>
      </c>
      <c r="DB567">
        <f>ROUND((ROUND(AT567*CZ567,2)*1.25),6)</f>
        <v>67.875</v>
      </c>
      <c r="DC567">
        <f>ROUND((ROUND(AT567*AG567,2)*1.25),6)</f>
        <v>0</v>
      </c>
    </row>
    <row r="568" spans="1:107" x14ac:dyDescent="0.2">
      <c r="A568">
        <f>ROW(Source!A268)</f>
        <v>268</v>
      </c>
      <c r="B568">
        <v>42244862</v>
      </c>
      <c r="C568">
        <v>42251328</v>
      </c>
      <c r="D568">
        <v>39029121</v>
      </c>
      <c r="E568">
        <v>1</v>
      </c>
      <c r="F568">
        <v>1</v>
      </c>
      <c r="G568">
        <v>1</v>
      </c>
      <c r="H568">
        <v>2</v>
      </c>
      <c r="I568" t="s">
        <v>453</v>
      </c>
      <c r="J568" t="s">
        <v>454</v>
      </c>
      <c r="K568" t="s">
        <v>455</v>
      </c>
      <c r="L568">
        <v>1368</v>
      </c>
      <c r="N568">
        <v>1011</v>
      </c>
      <c r="O568" t="s">
        <v>425</v>
      </c>
      <c r="P568" t="s">
        <v>425</v>
      </c>
      <c r="Q568">
        <v>1</v>
      </c>
      <c r="W568">
        <v>0</v>
      </c>
      <c r="X568">
        <v>1230759911</v>
      </c>
      <c r="Y568">
        <v>0.125</v>
      </c>
      <c r="AA568">
        <v>0</v>
      </c>
      <c r="AB568">
        <v>842.06</v>
      </c>
      <c r="AC568">
        <v>316.56</v>
      </c>
      <c r="AD568">
        <v>0</v>
      </c>
      <c r="AE568">
        <v>0</v>
      </c>
      <c r="AF568">
        <v>87.17</v>
      </c>
      <c r="AG568">
        <v>11.6</v>
      </c>
      <c r="AH568">
        <v>0</v>
      </c>
      <c r="AI568">
        <v>1</v>
      </c>
      <c r="AJ568">
        <v>9.66</v>
      </c>
      <c r="AK568">
        <v>27.29</v>
      </c>
      <c r="AL568">
        <v>1</v>
      </c>
      <c r="AN568">
        <v>0</v>
      </c>
      <c r="AO568">
        <v>1</v>
      </c>
      <c r="AP568">
        <v>1</v>
      </c>
      <c r="AQ568">
        <v>0</v>
      </c>
      <c r="AR568">
        <v>0</v>
      </c>
      <c r="AS568" t="s">
        <v>3</v>
      </c>
      <c r="AT568">
        <v>0.1</v>
      </c>
      <c r="AU568" t="s">
        <v>33</v>
      </c>
      <c r="AV568">
        <v>0</v>
      </c>
      <c r="AW568">
        <v>2</v>
      </c>
      <c r="AX568">
        <v>42251347</v>
      </c>
      <c r="AY568">
        <v>1</v>
      </c>
      <c r="AZ568">
        <v>0</v>
      </c>
      <c r="BA568">
        <v>508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CX568">
        <f>Y568*Source!I268</f>
        <v>2.3625E-2</v>
      </c>
      <c r="CY568">
        <f>AB568</f>
        <v>842.06</v>
      </c>
      <c r="CZ568">
        <f>AF568</f>
        <v>87.17</v>
      </c>
      <c r="DA568">
        <f>AJ568</f>
        <v>9.66</v>
      </c>
      <c r="DB568">
        <f>ROUND((ROUND(AT568*CZ568,2)*1.25),6)</f>
        <v>10.9</v>
      </c>
      <c r="DC568">
        <f>ROUND((ROUND(AT568*AG568,2)*1.25),6)</f>
        <v>1.45</v>
      </c>
    </row>
    <row r="569" spans="1:107" x14ac:dyDescent="0.2">
      <c r="A569">
        <f>ROW(Source!A268)</f>
        <v>268</v>
      </c>
      <c r="B569">
        <v>42244862</v>
      </c>
      <c r="C569">
        <v>42251328</v>
      </c>
      <c r="D569">
        <v>38957297</v>
      </c>
      <c r="E569">
        <v>1</v>
      </c>
      <c r="F569">
        <v>1</v>
      </c>
      <c r="G569">
        <v>1</v>
      </c>
      <c r="H569">
        <v>3</v>
      </c>
      <c r="I569" t="s">
        <v>475</v>
      </c>
      <c r="J569" t="s">
        <v>476</v>
      </c>
      <c r="K569" t="s">
        <v>477</v>
      </c>
      <c r="L569">
        <v>1348</v>
      </c>
      <c r="N569">
        <v>1009</v>
      </c>
      <c r="O569" t="s">
        <v>49</v>
      </c>
      <c r="P569" t="s">
        <v>49</v>
      </c>
      <c r="Q569">
        <v>1000</v>
      </c>
      <c r="W569">
        <v>0</v>
      </c>
      <c r="X569">
        <v>641399959</v>
      </c>
      <c r="Y569">
        <v>2.5000000000000001E-2</v>
      </c>
      <c r="AA569">
        <v>20226.47</v>
      </c>
      <c r="AB569">
        <v>0</v>
      </c>
      <c r="AC569">
        <v>0</v>
      </c>
      <c r="AD569">
        <v>0</v>
      </c>
      <c r="AE569">
        <v>1529.99</v>
      </c>
      <c r="AF569">
        <v>0</v>
      </c>
      <c r="AG569">
        <v>0</v>
      </c>
      <c r="AH569">
        <v>0</v>
      </c>
      <c r="AI569">
        <v>13.22</v>
      </c>
      <c r="AJ569">
        <v>1</v>
      </c>
      <c r="AK569">
        <v>1</v>
      </c>
      <c r="AL569">
        <v>1</v>
      </c>
      <c r="AN569">
        <v>0</v>
      </c>
      <c r="AO569">
        <v>1</v>
      </c>
      <c r="AP569">
        <v>0</v>
      </c>
      <c r="AQ569">
        <v>0</v>
      </c>
      <c r="AR569">
        <v>0</v>
      </c>
      <c r="AS569" t="s">
        <v>3</v>
      </c>
      <c r="AT569">
        <v>2.5000000000000001E-2</v>
      </c>
      <c r="AU569" t="s">
        <v>3</v>
      </c>
      <c r="AV569">
        <v>0</v>
      </c>
      <c r="AW569">
        <v>2</v>
      </c>
      <c r="AX569">
        <v>42251348</v>
      </c>
      <c r="AY569">
        <v>1</v>
      </c>
      <c r="AZ569">
        <v>0</v>
      </c>
      <c r="BA569">
        <v>509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CX569">
        <f>Y569*Source!I268</f>
        <v>4.725E-3</v>
      </c>
      <c r="CY569">
        <f t="shared" ref="CY569:CY575" si="44">AA569</f>
        <v>20226.47</v>
      </c>
      <c r="CZ569">
        <f t="shared" ref="CZ569:CZ575" si="45">AE569</f>
        <v>1529.99</v>
      </c>
      <c r="DA569">
        <f t="shared" ref="DA569:DA575" si="46">AI569</f>
        <v>13.22</v>
      </c>
      <c r="DB569">
        <f t="shared" ref="DB569:DB575" si="47">ROUND(ROUND(AT569*CZ569,2),6)</f>
        <v>38.25</v>
      </c>
      <c r="DC569">
        <f t="shared" ref="DC569:DC575" si="48">ROUND(ROUND(AT569*AG569,2),6)</f>
        <v>0</v>
      </c>
    </row>
    <row r="570" spans="1:107" x14ac:dyDescent="0.2">
      <c r="A570">
        <f>ROW(Source!A268)</f>
        <v>268</v>
      </c>
      <c r="B570">
        <v>42244862</v>
      </c>
      <c r="C570">
        <v>42251328</v>
      </c>
      <c r="D570">
        <v>38956243</v>
      </c>
      <c r="E570">
        <v>1</v>
      </c>
      <c r="F570">
        <v>1</v>
      </c>
      <c r="G570">
        <v>1</v>
      </c>
      <c r="H570">
        <v>3</v>
      </c>
      <c r="I570" t="s">
        <v>63</v>
      </c>
      <c r="J570" t="s">
        <v>65</v>
      </c>
      <c r="K570" t="s">
        <v>64</v>
      </c>
      <c r="L570">
        <v>1348</v>
      </c>
      <c r="N570">
        <v>1009</v>
      </c>
      <c r="O570" t="s">
        <v>49</v>
      </c>
      <c r="P570" t="s">
        <v>49</v>
      </c>
      <c r="Q570">
        <v>1000</v>
      </c>
      <c r="W570">
        <v>0</v>
      </c>
      <c r="X570">
        <v>1313199458</v>
      </c>
      <c r="Y570">
        <v>0.06</v>
      </c>
      <c r="AA570">
        <v>29796.75</v>
      </c>
      <c r="AB570">
        <v>0</v>
      </c>
      <c r="AC570">
        <v>0</v>
      </c>
      <c r="AD570">
        <v>0</v>
      </c>
      <c r="AE570">
        <v>2606.89</v>
      </c>
      <c r="AF570">
        <v>0</v>
      </c>
      <c r="AG570">
        <v>0</v>
      </c>
      <c r="AH570">
        <v>0</v>
      </c>
      <c r="AI570">
        <v>11.43</v>
      </c>
      <c r="AJ570">
        <v>1</v>
      </c>
      <c r="AK570">
        <v>1</v>
      </c>
      <c r="AL570">
        <v>1</v>
      </c>
      <c r="AN570">
        <v>0</v>
      </c>
      <c r="AO570">
        <v>1</v>
      </c>
      <c r="AP570">
        <v>0</v>
      </c>
      <c r="AQ570">
        <v>0</v>
      </c>
      <c r="AR570">
        <v>0</v>
      </c>
      <c r="AS570" t="s">
        <v>3</v>
      </c>
      <c r="AT570">
        <v>0.06</v>
      </c>
      <c r="AU570" t="s">
        <v>3</v>
      </c>
      <c r="AV570">
        <v>0</v>
      </c>
      <c r="AW570">
        <v>2</v>
      </c>
      <c r="AX570">
        <v>42251349</v>
      </c>
      <c r="AY570">
        <v>1</v>
      </c>
      <c r="AZ570">
        <v>0</v>
      </c>
      <c r="BA570">
        <v>510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CX570">
        <f>Y570*Source!I268</f>
        <v>1.1339999999999999E-2</v>
      </c>
      <c r="CY570">
        <f t="shared" si="44"/>
        <v>29796.75</v>
      </c>
      <c r="CZ570">
        <f t="shared" si="45"/>
        <v>2606.89</v>
      </c>
      <c r="DA570">
        <f t="shared" si="46"/>
        <v>11.43</v>
      </c>
      <c r="DB570">
        <f t="shared" si="47"/>
        <v>156.41</v>
      </c>
      <c r="DC570">
        <f t="shared" si="48"/>
        <v>0</v>
      </c>
    </row>
    <row r="571" spans="1:107" x14ac:dyDescent="0.2">
      <c r="A571">
        <f>ROW(Source!A268)</f>
        <v>268</v>
      </c>
      <c r="B571">
        <v>42244862</v>
      </c>
      <c r="C571">
        <v>42251328</v>
      </c>
      <c r="D571">
        <v>38957326</v>
      </c>
      <c r="E571">
        <v>1</v>
      </c>
      <c r="F571">
        <v>1</v>
      </c>
      <c r="G571">
        <v>1</v>
      </c>
      <c r="H571">
        <v>3</v>
      </c>
      <c r="I571" t="s">
        <v>67</v>
      </c>
      <c r="J571" t="s">
        <v>69</v>
      </c>
      <c r="K571" t="s">
        <v>68</v>
      </c>
      <c r="L571">
        <v>1348</v>
      </c>
      <c r="N571">
        <v>1009</v>
      </c>
      <c r="O571" t="s">
        <v>49</v>
      </c>
      <c r="P571" t="s">
        <v>49</v>
      </c>
      <c r="Q571">
        <v>1000</v>
      </c>
      <c r="W571">
        <v>0</v>
      </c>
      <c r="X571">
        <v>-1622221180</v>
      </c>
      <c r="Y571">
        <v>0.19600000000000001</v>
      </c>
      <c r="AA571">
        <v>20611.2</v>
      </c>
      <c r="AB571">
        <v>0</v>
      </c>
      <c r="AC571">
        <v>0</v>
      </c>
      <c r="AD571">
        <v>0</v>
      </c>
      <c r="AE571">
        <v>3390</v>
      </c>
      <c r="AF571">
        <v>0</v>
      </c>
      <c r="AG571">
        <v>0</v>
      </c>
      <c r="AH571">
        <v>0</v>
      </c>
      <c r="AI571">
        <v>6.08</v>
      </c>
      <c r="AJ571">
        <v>1</v>
      </c>
      <c r="AK571">
        <v>1</v>
      </c>
      <c r="AL571">
        <v>1</v>
      </c>
      <c r="AN571">
        <v>0</v>
      </c>
      <c r="AO571">
        <v>1</v>
      </c>
      <c r="AP571">
        <v>0</v>
      </c>
      <c r="AQ571">
        <v>0</v>
      </c>
      <c r="AR571">
        <v>0</v>
      </c>
      <c r="AS571" t="s">
        <v>3</v>
      </c>
      <c r="AT571">
        <v>0.19600000000000001</v>
      </c>
      <c r="AU571" t="s">
        <v>3</v>
      </c>
      <c r="AV571">
        <v>0</v>
      </c>
      <c r="AW571">
        <v>2</v>
      </c>
      <c r="AX571">
        <v>42251350</v>
      </c>
      <c r="AY571">
        <v>1</v>
      </c>
      <c r="AZ571">
        <v>0</v>
      </c>
      <c r="BA571">
        <v>511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CX571">
        <f>Y571*Source!I268</f>
        <v>3.7044000000000001E-2</v>
      </c>
      <c r="CY571">
        <f t="shared" si="44"/>
        <v>20611.2</v>
      </c>
      <c r="CZ571">
        <f t="shared" si="45"/>
        <v>3390</v>
      </c>
      <c r="DA571">
        <f t="shared" si="46"/>
        <v>6.08</v>
      </c>
      <c r="DB571">
        <f t="shared" si="47"/>
        <v>664.44</v>
      </c>
      <c r="DC571">
        <f t="shared" si="48"/>
        <v>0</v>
      </c>
    </row>
    <row r="572" spans="1:107" x14ac:dyDescent="0.2">
      <c r="A572">
        <f>ROW(Source!A268)</f>
        <v>268</v>
      </c>
      <c r="B572">
        <v>42244862</v>
      </c>
      <c r="C572">
        <v>42251328</v>
      </c>
      <c r="D572">
        <v>38957326</v>
      </c>
      <c r="E572">
        <v>1</v>
      </c>
      <c r="F572">
        <v>1</v>
      </c>
      <c r="G572">
        <v>1</v>
      </c>
      <c r="H572">
        <v>3</v>
      </c>
      <c r="I572" t="s">
        <v>67</v>
      </c>
      <c r="J572" t="s">
        <v>69</v>
      </c>
      <c r="K572" t="s">
        <v>68</v>
      </c>
      <c r="L572">
        <v>1348</v>
      </c>
      <c r="N572">
        <v>1009</v>
      </c>
      <c r="O572" t="s">
        <v>49</v>
      </c>
      <c r="P572" t="s">
        <v>49</v>
      </c>
      <c r="Q572">
        <v>1000</v>
      </c>
      <c r="W572">
        <v>0</v>
      </c>
      <c r="X572">
        <v>-1622221180</v>
      </c>
      <c r="Y572">
        <v>-0.19600000000000001</v>
      </c>
      <c r="AA572">
        <v>20611.2</v>
      </c>
      <c r="AB572">
        <v>0</v>
      </c>
      <c r="AC572">
        <v>0</v>
      </c>
      <c r="AD572">
        <v>0</v>
      </c>
      <c r="AE572">
        <v>3390</v>
      </c>
      <c r="AF572">
        <v>0</v>
      </c>
      <c r="AG572">
        <v>0</v>
      </c>
      <c r="AH572">
        <v>0</v>
      </c>
      <c r="AI572">
        <v>6.08</v>
      </c>
      <c r="AJ572">
        <v>1</v>
      </c>
      <c r="AK572">
        <v>1</v>
      </c>
      <c r="AL572">
        <v>1</v>
      </c>
      <c r="AN572">
        <v>0</v>
      </c>
      <c r="AO572">
        <v>0</v>
      </c>
      <c r="AP572">
        <v>0</v>
      </c>
      <c r="AQ572">
        <v>0</v>
      </c>
      <c r="AR572">
        <v>0</v>
      </c>
      <c r="AS572" t="s">
        <v>3</v>
      </c>
      <c r="AT572">
        <v>-0.19600000000000001</v>
      </c>
      <c r="AU572" t="s">
        <v>3</v>
      </c>
      <c r="AV572">
        <v>0</v>
      </c>
      <c r="AW572">
        <v>1</v>
      </c>
      <c r="AX572">
        <v>-1</v>
      </c>
      <c r="AY572">
        <v>0</v>
      </c>
      <c r="AZ572">
        <v>0</v>
      </c>
      <c r="BA572" t="s">
        <v>3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CX572">
        <f>Y572*Source!I268</f>
        <v>-3.7044000000000001E-2</v>
      </c>
      <c r="CY572">
        <f t="shared" si="44"/>
        <v>20611.2</v>
      </c>
      <c r="CZ572">
        <f t="shared" si="45"/>
        <v>3390</v>
      </c>
      <c r="DA572">
        <f t="shared" si="46"/>
        <v>6.08</v>
      </c>
      <c r="DB572">
        <f t="shared" si="47"/>
        <v>-664.44</v>
      </c>
      <c r="DC572">
        <f t="shared" si="48"/>
        <v>0</v>
      </c>
    </row>
    <row r="573" spans="1:107" x14ac:dyDescent="0.2">
      <c r="A573">
        <f>ROW(Source!A268)</f>
        <v>268</v>
      </c>
      <c r="B573">
        <v>42244862</v>
      </c>
      <c r="C573">
        <v>42251328</v>
      </c>
      <c r="D573">
        <v>38958119</v>
      </c>
      <c r="E573">
        <v>1</v>
      </c>
      <c r="F573">
        <v>1</v>
      </c>
      <c r="G573">
        <v>1</v>
      </c>
      <c r="H573">
        <v>3</v>
      </c>
      <c r="I573" t="s">
        <v>89</v>
      </c>
      <c r="J573" t="s">
        <v>92</v>
      </c>
      <c r="K573" t="s">
        <v>90</v>
      </c>
      <c r="L573">
        <v>1327</v>
      </c>
      <c r="N573">
        <v>1005</v>
      </c>
      <c r="O573" t="s">
        <v>91</v>
      </c>
      <c r="P573" t="s">
        <v>91</v>
      </c>
      <c r="Q573">
        <v>1</v>
      </c>
      <c r="W573">
        <v>0</v>
      </c>
      <c r="X573">
        <v>1210903559</v>
      </c>
      <c r="Y573">
        <v>110</v>
      </c>
      <c r="AA573">
        <v>19.559999999999999</v>
      </c>
      <c r="AB573">
        <v>0</v>
      </c>
      <c r="AC573">
        <v>0</v>
      </c>
      <c r="AD573">
        <v>0</v>
      </c>
      <c r="AE573">
        <v>6.19</v>
      </c>
      <c r="AF573">
        <v>0</v>
      </c>
      <c r="AG573">
        <v>0</v>
      </c>
      <c r="AH573">
        <v>0</v>
      </c>
      <c r="AI573">
        <v>3.16</v>
      </c>
      <c r="AJ573">
        <v>1</v>
      </c>
      <c r="AK573">
        <v>1</v>
      </c>
      <c r="AL573">
        <v>1</v>
      </c>
      <c r="AN573">
        <v>0</v>
      </c>
      <c r="AO573">
        <v>1</v>
      </c>
      <c r="AP573">
        <v>0</v>
      </c>
      <c r="AQ573">
        <v>0</v>
      </c>
      <c r="AR573">
        <v>0</v>
      </c>
      <c r="AS573" t="s">
        <v>3</v>
      </c>
      <c r="AT573">
        <v>110</v>
      </c>
      <c r="AU573" t="s">
        <v>3</v>
      </c>
      <c r="AV573">
        <v>0</v>
      </c>
      <c r="AW573">
        <v>2</v>
      </c>
      <c r="AX573">
        <v>42251351</v>
      </c>
      <c r="AY573">
        <v>1</v>
      </c>
      <c r="AZ573">
        <v>0</v>
      </c>
      <c r="BA573">
        <v>512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CX573">
        <f>Y573*Source!I268</f>
        <v>20.79</v>
      </c>
      <c r="CY573">
        <f t="shared" si="44"/>
        <v>19.559999999999999</v>
      </c>
      <c r="CZ573">
        <f t="shared" si="45"/>
        <v>6.19</v>
      </c>
      <c r="DA573">
        <f t="shared" si="46"/>
        <v>3.16</v>
      </c>
      <c r="DB573">
        <f t="shared" si="47"/>
        <v>680.9</v>
      </c>
      <c r="DC573">
        <f t="shared" si="48"/>
        <v>0</v>
      </c>
    </row>
    <row r="574" spans="1:107" x14ac:dyDescent="0.2">
      <c r="A574">
        <f>ROW(Source!A268)</f>
        <v>268</v>
      </c>
      <c r="B574">
        <v>42244862</v>
      </c>
      <c r="C574">
        <v>42251328</v>
      </c>
      <c r="D574">
        <v>38958119</v>
      </c>
      <c r="E574">
        <v>1</v>
      </c>
      <c r="F574">
        <v>1</v>
      </c>
      <c r="G574">
        <v>1</v>
      </c>
      <c r="H574">
        <v>3</v>
      </c>
      <c r="I574" t="s">
        <v>89</v>
      </c>
      <c r="J574" t="s">
        <v>92</v>
      </c>
      <c r="K574" t="s">
        <v>90</v>
      </c>
      <c r="L574">
        <v>1327</v>
      </c>
      <c r="N574">
        <v>1005</v>
      </c>
      <c r="O574" t="s">
        <v>91</v>
      </c>
      <c r="P574" t="s">
        <v>91</v>
      </c>
      <c r="Q574">
        <v>1</v>
      </c>
      <c r="W574">
        <v>0</v>
      </c>
      <c r="X574">
        <v>1210903559</v>
      </c>
      <c r="Y574">
        <v>-110</v>
      </c>
      <c r="AA574">
        <v>19.559999999999999</v>
      </c>
      <c r="AB574">
        <v>0</v>
      </c>
      <c r="AC574">
        <v>0</v>
      </c>
      <c r="AD574">
        <v>0</v>
      </c>
      <c r="AE574">
        <v>6.19</v>
      </c>
      <c r="AF574">
        <v>0</v>
      </c>
      <c r="AG574">
        <v>0</v>
      </c>
      <c r="AH574">
        <v>0</v>
      </c>
      <c r="AI574">
        <v>3.16</v>
      </c>
      <c r="AJ574">
        <v>1</v>
      </c>
      <c r="AK574">
        <v>1</v>
      </c>
      <c r="AL574">
        <v>1</v>
      </c>
      <c r="AN574">
        <v>0</v>
      </c>
      <c r="AO574">
        <v>0</v>
      </c>
      <c r="AP574">
        <v>0</v>
      </c>
      <c r="AQ574">
        <v>0</v>
      </c>
      <c r="AR574">
        <v>0</v>
      </c>
      <c r="AS574" t="s">
        <v>3</v>
      </c>
      <c r="AT574">
        <v>-110</v>
      </c>
      <c r="AU574" t="s">
        <v>3</v>
      </c>
      <c r="AV574">
        <v>0</v>
      </c>
      <c r="AW574">
        <v>1</v>
      </c>
      <c r="AX574">
        <v>-1</v>
      </c>
      <c r="AY574">
        <v>0</v>
      </c>
      <c r="AZ574">
        <v>0</v>
      </c>
      <c r="BA574" t="s">
        <v>3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CX574">
        <f>Y574*Source!I268</f>
        <v>-20.79</v>
      </c>
      <c r="CY574">
        <f t="shared" si="44"/>
        <v>19.559999999999999</v>
      </c>
      <c r="CZ574">
        <f t="shared" si="45"/>
        <v>6.19</v>
      </c>
      <c r="DA574">
        <f t="shared" si="46"/>
        <v>3.16</v>
      </c>
      <c r="DB574">
        <f t="shared" si="47"/>
        <v>-680.9</v>
      </c>
      <c r="DC574">
        <f t="shared" si="48"/>
        <v>0</v>
      </c>
    </row>
    <row r="575" spans="1:107" x14ac:dyDescent="0.2">
      <c r="A575">
        <f>ROW(Source!A268)</f>
        <v>268</v>
      </c>
      <c r="B575">
        <v>42244862</v>
      </c>
      <c r="C575">
        <v>42251328</v>
      </c>
      <c r="D575">
        <v>38957639</v>
      </c>
      <c r="E575">
        <v>1</v>
      </c>
      <c r="F575">
        <v>1</v>
      </c>
      <c r="G575">
        <v>1</v>
      </c>
      <c r="H575">
        <v>3</v>
      </c>
      <c r="I575" t="s">
        <v>94</v>
      </c>
      <c r="J575" t="s">
        <v>96</v>
      </c>
      <c r="K575" t="s">
        <v>95</v>
      </c>
      <c r="L575">
        <v>1327</v>
      </c>
      <c r="N575">
        <v>1005</v>
      </c>
      <c r="O575" t="s">
        <v>91</v>
      </c>
      <c r="P575" t="s">
        <v>91</v>
      </c>
      <c r="Q575">
        <v>1</v>
      </c>
      <c r="W575">
        <v>0</v>
      </c>
      <c r="X575">
        <v>-1573474583</v>
      </c>
      <c r="Y575">
        <v>110</v>
      </c>
      <c r="AA575">
        <v>72.489999999999995</v>
      </c>
      <c r="AB575">
        <v>0</v>
      </c>
      <c r="AC575">
        <v>0</v>
      </c>
      <c r="AD575">
        <v>0</v>
      </c>
      <c r="AE575">
        <v>16.29</v>
      </c>
      <c r="AF575">
        <v>0</v>
      </c>
      <c r="AG575">
        <v>0</v>
      </c>
      <c r="AH575">
        <v>0</v>
      </c>
      <c r="AI575">
        <v>4.45</v>
      </c>
      <c r="AJ575">
        <v>1</v>
      </c>
      <c r="AK575">
        <v>1</v>
      </c>
      <c r="AL575">
        <v>1</v>
      </c>
      <c r="AN575">
        <v>0</v>
      </c>
      <c r="AO575">
        <v>0</v>
      </c>
      <c r="AP575">
        <v>0</v>
      </c>
      <c r="AQ575">
        <v>0</v>
      </c>
      <c r="AR575">
        <v>0</v>
      </c>
      <c r="AS575" t="s">
        <v>3</v>
      </c>
      <c r="AT575">
        <v>110</v>
      </c>
      <c r="AU575" t="s">
        <v>3</v>
      </c>
      <c r="AV575">
        <v>0</v>
      </c>
      <c r="AW575">
        <v>1</v>
      </c>
      <c r="AX575">
        <v>-1</v>
      </c>
      <c r="AY575">
        <v>0</v>
      </c>
      <c r="AZ575">
        <v>0</v>
      </c>
      <c r="BA575" t="s">
        <v>3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CX575">
        <f>Y575*Source!I268</f>
        <v>20.79</v>
      </c>
      <c r="CY575">
        <f t="shared" si="44"/>
        <v>72.489999999999995</v>
      </c>
      <c r="CZ575">
        <f t="shared" si="45"/>
        <v>16.29</v>
      </c>
      <c r="DA575">
        <f t="shared" si="46"/>
        <v>4.45</v>
      </c>
      <c r="DB575">
        <f t="shared" si="47"/>
        <v>1791.9</v>
      </c>
      <c r="DC575">
        <f t="shared" si="48"/>
        <v>0</v>
      </c>
    </row>
    <row r="576" spans="1:107" x14ac:dyDescent="0.2">
      <c r="A576">
        <f>ROW(Source!A269)</f>
        <v>269</v>
      </c>
      <c r="B576">
        <v>42244845</v>
      </c>
      <c r="C576">
        <v>42251328</v>
      </c>
      <c r="D576">
        <v>35541368</v>
      </c>
      <c r="E576">
        <v>1</v>
      </c>
      <c r="F576">
        <v>1</v>
      </c>
      <c r="G576">
        <v>1</v>
      </c>
      <c r="H576">
        <v>1</v>
      </c>
      <c r="I576" t="s">
        <v>467</v>
      </c>
      <c r="J576" t="s">
        <v>3</v>
      </c>
      <c r="K576" t="s">
        <v>468</v>
      </c>
      <c r="L576">
        <v>1369</v>
      </c>
      <c r="N576">
        <v>1013</v>
      </c>
      <c r="O576" t="s">
        <v>417</v>
      </c>
      <c r="P576" t="s">
        <v>417</v>
      </c>
      <c r="Q576">
        <v>1</v>
      </c>
      <c r="W576">
        <v>0</v>
      </c>
      <c r="X576">
        <v>1709986911</v>
      </c>
      <c r="Y576">
        <v>20.136500000000002</v>
      </c>
      <c r="AA576">
        <v>0</v>
      </c>
      <c r="AB576">
        <v>0</v>
      </c>
      <c r="AC576">
        <v>0</v>
      </c>
      <c r="AD576">
        <v>282.47000000000003</v>
      </c>
      <c r="AE576">
        <v>0</v>
      </c>
      <c r="AF576">
        <v>0</v>
      </c>
      <c r="AG576">
        <v>0</v>
      </c>
      <c r="AH576">
        <v>282.47000000000003</v>
      </c>
      <c r="AI576">
        <v>1</v>
      </c>
      <c r="AJ576">
        <v>1</v>
      </c>
      <c r="AK576">
        <v>1</v>
      </c>
      <c r="AL576">
        <v>1</v>
      </c>
      <c r="AN576">
        <v>0</v>
      </c>
      <c r="AO576">
        <v>1</v>
      </c>
      <c r="AP576">
        <v>1</v>
      </c>
      <c r="AQ576">
        <v>0</v>
      </c>
      <c r="AR576">
        <v>0</v>
      </c>
      <c r="AS576" t="s">
        <v>3</v>
      </c>
      <c r="AT576">
        <v>17.510000000000002</v>
      </c>
      <c r="AU576" t="s">
        <v>34</v>
      </c>
      <c r="AV576">
        <v>1</v>
      </c>
      <c r="AW576">
        <v>2</v>
      </c>
      <c r="AX576">
        <v>42251342</v>
      </c>
      <c r="AY576">
        <v>1</v>
      </c>
      <c r="AZ576">
        <v>0</v>
      </c>
      <c r="BA576">
        <v>513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CX576">
        <f>Y576*Source!I269</f>
        <v>3.8057985000000003</v>
      </c>
      <c r="CY576">
        <f>AD576</f>
        <v>282.47000000000003</v>
      </c>
      <c r="CZ576">
        <f>AH576</f>
        <v>282.47000000000003</v>
      </c>
      <c r="DA576">
        <f>AL576</f>
        <v>1</v>
      </c>
      <c r="DB576">
        <f>ROUND((ROUND(AT576*CZ576,2)*1.15),6)</f>
        <v>5687.9575000000004</v>
      </c>
      <c r="DC576">
        <f>ROUND((ROUND(AT576*AG576,2)*1.15),6)</f>
        <v>0</v>
      </c>
    </row>
    <row r="577" spans="1:107" x14ac:dyDescent="0.2">
      <c r="A577">
        <f>ROW(Source!A269)</f>
        <v>269</v>
      </c>
      <c r="B577">
        <v>42244845</v>
      </c>
      <c r="C577">
        <v>42251328</v>
      </c>
      <c r="D577">
        <v>121548</v>
      </c>
      <c r="E577">
        <v>1</v>
      </c>
      <c r="F577">
        <v>1</v>
      </c>
      <c r="G577">
        <v>1</v>
      </c>
      <c r="H577">
        <v>1</v>
      </c>
      <c r="I577" t="s">
        <v>23</v>
      </c>
      <c r="J577" t="s">
        <v>3</v>
      </c>
      <c r="K577" t="s">
        <v>420</v>
      </c>
      <c r="L577">
        <v>608254</v>
      </c>
      <c r="N577">
        <v>1013</v>
      </c>
      <c r="O577" t="s">
        <v>421</v>
      </c>
      <c r="P577" t="s">
        <v>421</v>
      </c>
      <c r="Q577">
        <v>1</v>
      </c>
      <c r="W577">
        <v>0</v>
      </c>
      <c r="X577">
        <v>-185737400</v>
      </c>
      <c r="Y577">
        <v>0.22499999999999998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1</v>
      </c>
      <c r="AJ577">
        <v>1</v>
      </c>
      <c r="AK577">
        <v>1</v>
      </c>
      <c r="AL577">
        <v>1</v>
      </c>
      <c r="AN577">
        <v>0</v>
      </c>
      <c r="AO577">
        <v>1</v>
      </c>
      <c r="AP577">
        <v>1</v>
      </c>
      <c r="AQ577">
        <v>0</v>
      </c>
      <c r="AR577">
        <v>0</v>
      </c>
      <c r="AS577" t="s">
        <v>3</v>
      </c>
      <c r="AT577">
        <v>0.18</v>
      </c>
      <c r="AU577" t="s">
        <v>33</v>
      </c>
      <c r="AV577">
        <v>2</v>
      </c>
      <c r="AW577">
        <v>2</v>
      </c>
      <c r="AX577">
        <v>42251343</v>
      </c>
      <c r="AY577">
        <v>1</v>
      </c>
      <c r="AZ577">
        <v>0</v>
      </c>
      <c r="BA577">
        <v>514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CX577">
        <f>Y577*Source!I269</f>
        <v>4.2524999999999993E-2</v>
      </c>
      <c r="CY577">
        <f>AD577</f>
        <v>0</v>
      </c>
      <c r="CZ577">
        <f>AH577</f>
        <v>0</v>
      </c>
      <c r="DA577">
        <f>AL577</f>
        <v>1</v>
      </c>
      <c r="DB577">
        <f>ROUND((ROUND(AT577*CZ577,2)*1.25),6)</f>
        <v>0</v>
      </c>
      <c r="DC577">
        <f>ROUND((ROUND(AT577*AG577,2)*1.25),6)</f>
        <v>0</v>
      </c>
    </row>
    <row r="578" spans="1:107" x14ac:dyDescent="0.2">
      <c r="A578">
        <f>ROW(Source!A269)</f>
        <v>269</v>
      </c>
      <c r="B578">
        <v>42244845</v>
      </c>
      <c r="C578">
        <v>42251328</v>
      </c>
      <c r="D578">
        <v>39026317</v>
      </c>
      <c r="E578">
        <v>1</v>
      </c>
      <c r="F578">
        <v>1</v>
      </c>
      <c r="G578">
        <v>1</v>
      </c>
      <c r="H578">
        <v>2</v>
      </c>
      <c r="I578" t="s">
        <v>469</v>
      </c>
      <c r="J578" t="s">
        <v>470</v>
      </c>
      <c r="K578" t="s">
        <v>471</v>
      </c>
      <c r="L578">
        <v>1368</v>
      </c>
      <c r="N578">
        <v>1011</v>
      </c>
      <c r="O578" t="s">
        <v>425</v>
      </c>
      <c r="P578" t="s">
        <v>425</v>
      </c>
      <c r="Q578">
        <v>1</v>
      </c>
      <c r="W578">
        <v>0</v>
      </c>
      <c r="X578">
        <v>-438066613</v>
      </c>
      <c r="Y578">
        <v>0.13750000000000001</v>
      </c>
      <c r="AA578">
        <v>0</v>
      </c>
      <c r="AB578">
        <v>844.99</v>
      </c>
      <c r="AC578">
        <v>405.68</v>
      </c>
      <c r="AD578">
        <v>0</v>
      </c>
      <c r="AE578">
        <v>0</v>
      </c>
      <c r="AF578">
        <v>86.4</v>
      </c>
      <c r="AG578">
        <v>13.5</v>
      </c>
      <c r="AH578">
        <v>0</v>
      </c>
      <c r="AI578">
        <v>1</v>
      </c>
      <c r="AJ578">
        <v>9.7799999999999994</v>
      </c>
      <c r="AK578">
        <v>30.05</v>
      </c>
      <c r="AL578">
        <v>1</v>
      </c>
      <c r="AN578">
        <v>0</v>
      </c>
      <c r="AO578">
        <v>1</v>
      </c>
      <c r="AP578">
        <v>1</v>
      </c>
      <c r="AQ578">
        <v>0</v>
      </c>
      <c r="AR578">
        <v>0</v>
      </c>
      <c r="AS578" t="s">
        <v>3</v>
      </c>
      <c r="AT578">
        <v>0.11</v>
      </c>
      <c r="AU578" t="s">
        <v>33</v>
      </c>
      <c r="AV578">
        <v>0</v>
      </c>
      <c r="AW578">
        <v>2</v>
      </c>
      <c r="AX578">
        <v>42251344</v>
      </c>
      <c r="AY578">
        <v>1</v>
      </c>
      <c r="AZ578">
        <v>0</v>
      </c>
      <c r="BA578">
        <v>515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CX578">
        <f>Y578*Source!I269</f>
        <v>2.5987500000000004E-2</v>
      </c>
      <c r="CY578">
        <f>AB578</f>
        <v>844.99</v>
      </c>
      <c r="CZ578">
        <f>AF578</f>
        <v>86.4</v>
      </c>
      <c r="DA578">
        <f>AJ578</f>
        <v>9.7799999999999994</v>
      </c>
      <c r="DB578">
        <f>ROUND((ROUND(AT578*CZ578,2)*1.25),6)</f>
        <v>11.875</v>
      </c>
      <c r="DC578">
        <f>ROUND((ROUND(AT578*AG578,2)*1.25),6)</f>
        <v>1.8625</v>
      </c>
    </row>
    <row r="579" spans="1:107" x14ac:dyDescent="0.2">
      <c r="A579">
        <f>ROW(Source!A269)</f>
        <v>269</v>
      </c>
      <c r="B579">
        <v>42244845</v>
      </c>
      <c r="C579">
        <v>42251328</v>
      </c>
      <c r="D579">
        <v>39026431</v>
      </c>
      <c r="E579">
        <v>1</v>
      </c>
      <c r="F579">
        <v>1</v>
      </c>
      <c r="G579">
        <v>1</v>
      </c>
      <c r="H579">
        <v>2</v>
      </c>
      <c r="I579" t="s">
        <v>472</v>
      </c>
      <c r="J579" t="s">
        <v>473</v>
      </c>
      <c r="K579" t="s">
        <v>474</v>
      </c>
      <c r="L579">
        <v>1368</v>
      </c>
      <c r="N579">
        <v>1011</v>
      </c>
      <c r="O579" t="s">
        <v>425</v>
      </c>
      <c r="P579" t="s">
        <v>425</v>
      </c>
      <c r="Q579">
        <v>1</v>
      </c>
      <c r="W579">
        <v>0</v>
      </c>
      <c r="X579">
        <v>1106923569</v>
      </c>
      <c r="Y579">
        <v>8.7500000000000008E-2</v>
      </c>
      <c r="AA579">
        <v>0</v>
      </c>
      <c r="AB579">
        <v>1046.08</v>
      </c>
      <c r="AC579">
        <v>405.68</v>
      </c>
      <c r="AD579">
        <v>0</v>
      </c>
      <c r="AE579">
        <v>0</v>
      </c>
      <c r="AF579">
        <v>112</v>
      </c>
      <c r="AG579">
        <v>13.5</v>
      </c>
      <c r="AH579">
        <v>0</v>
      </c>
      <c r="AI579">
        <v>1</v>
      </c>
      <c r="AJ579">
        <v>9.34</v>
      </c>
      <c r="AK579">
        <v>30.05</v>
      </c>
      <c r="AL579">
        <v>1</v>
      </c>
      <c r="AN579">
        <v>0</v>
      </c>
      <c r="AO579">
        <v>1</v>
      </c>
      <c r="AP579">
        <v>1</v>
      </c>
      <c r="AQ579">
        <v>0</v>
      </c>
      <c r="AR579">
        <v>0</v>
      </c>
      <c r="AS579" t="s">
        <v>3</v>
      </c>
      <c r="AT579">
        <v>7.0000000000000007E-2</v>
      </c>
      <c r="AU579" t="s">
        <v>33</v>
      </c>
      <c r="AV579">
        <v>0</v>
      </c>
      <c r="AW579">
        <v>2</v>
      </c>
      <c r="AX579">
        <v>42251345</v>
      </c>
      <c r="AY579">
        <v>1</v>
      </c>
      <c r="AZ579">
        <v>0</v>
      </c>
      <c r="BA579">
        <v>516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CX579">
        <f>Y579*Source!I269</f>
        <v>1.65375E-2</v>
      </c>
      <c r="CY579">
        <f>AB579</f>
        <v>1046.08</v>
      </c>
      <c r="CZ579">
        <f>AF579</f>
        <v>112</v>
      </c>
      <c r="DA579">
        <f>AJ579</f>
        <v>9.34</v>
      </c>
      <c r="DB579">
        <f>ROUND((ROUND(AT579*CZ579,2)*1.25),6)</f>
        <v>9.8000000000000007</v>
      </c>
      <c r="DC579">
        <f>ROUND((ROUND(AT579*AG579,2)*1.25),6)</f>
        <v>1.1875</v>
      </c>
    </row>
    <row r="580" spans="1:107" x14ac:dyDescent="0.2">
      <c r="A580">
        <f>ROW(Source!A269)</f>
        <v>269</v>
      </c>
      <c r="B580">
        <v>42244845</v>
      </c>
      <c r="C580">
        <v>42251328</v>
      </c>
      <c r="D580">
        <v>39027321</v>
      </c>
      <c r="E580">
        <v>1</v>
      </c>
      <c r="F580">
        <v>1</v>
      </c>
      <c r="G580">
        <v>1</v>
      </c>
      <c r="H580">
        <v>2</v>
      </c>
      <c r="I580" t="s">
        <v>450</v>
      </c>
      <c r="J580" t="s">
        <v>451</v>
      </c>
      <c r="K580" t="s">
        <v>452</v>
      </c>
      <c r="L580">
        <v>1368</v>
      </c>
      <c r="N580">
        <v>1011</v>
      </c>
      <c r="O580" t="s">
        <v>425</v>
      </c>
      <c r="P580" t="s">
        <v>425</v>
      </c>
      <c r="Q580">
        <v>1</v>
      </c>
      <c r="W580">
        <v>0</v>
      </c>
      <c r="X580">
        <v>527313756</v>
      </c>
      <c r="Y580">
        <v>2.2625000000000002</v>
      </c>
      <c r="AA580">
        <v>0</v>
      </c>
      <c r="AB580">
        <v>122.1</v>
      </c>
      <c r="AC580">
        <v>0</v>
      </c>
      <c r="AD580">
        <v>0</v>
      </c>
      <c r="AE580">
        <v>0</v>
      </c>
      <c r="AF580">
        <v>30</v>
      </c>
      <c r="AG580">
        <v>0</v>
      </c>
      <c r="AH580">
        <v>0</v>
      </c>
      <c r="AI580">
        <v>1</v>
      </c>
      <c r="AJ580">
        <v>4.07</v>
      </c>
      <c r="AK580">
        <v>30.05</v>
      </c>
      <c r="AL580">
        <v>1</v>
      </c>
      <c r="AN580">
        <v>0</v>
      </c>
      <c r="AO580">
        <v>1</v>
      </c>
      <c r="AP580">
        <v>1</v>
      </c>
      <c r="AQ580">
        <v>0</v>
      </c>
      <c r="AR580">
        <v>0</v>
      </c>
      <c r="AS580" t="s">
        <v>3</v>
      </c>
      <c r="AT580">
        <v>1.81</v>
      </c>
      <c r="AU580" t="s">
        <v>33</v>
      </c>
      <c r="AV580">
        <v>0</v>
      </c>
      <c r="AW580">
        <v>2</v>
      </c>
      <c r="AX580">
        <v>42251346</v>
      </c>
      <c r="AY580">
        <v>1</v>
      </c>
      <c r="AZ580">
        <v>0</v>
      </c>
      <c r="BA580">
        <v>517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CX580">
        <f>Y580*Source!I269</f>
        <v>0.42761250000000006</v>
      </c>
      <c r="CY580">
        <f>AB580</f>
        <v>122.1</v>
      </c>
      <c r="CZ580">
        <f>AF580</f>
        <v>30</v>
      </c>
      <c r="DA580">
        <f>AJ580</f>
        <v>4.07</v>
      </c>
      <c r="DB580">
        <f>ROUND((ROUND(AT580*CZ580,2)*1.25),6)</f>
        <v>67.875</v>
      </c>
      <c r="DC580">
        <f>ROUND((ROUND(AT580*AG580,2)*1.25),6)</f>
        <v>0</v>
      </c>
    </row>
    <row r="581" spans="1:107" x14ac:dyDescent="0.2">
      <c r="A581">
        <f>ROW(Source!A269)</f>
        <v>269</v>
      </c>
      <c r="B581">
        <v>42244845</v>
      </c>
      <c r="C581">
        <v>42251328</v>
      </c>
      <c r="D581">
        <v>39029121</v>
      </c>
      <c r="E581">
        <v>1</v>
      </c>
      <c r="F581">
        <v>1</v>
      </c>
      <c r="G581">
        <v>1</v>
      </c>
      <c r="H581">
        <v>2</v>
      </c>
      <c r="I581" t="s">
        <v>453</v>
      </c>
      <c r="J581" t="s">
        <v>454</v>
      </c>
      <c r="K581" t="s">
        <v>455</v>
      </c>
      <c r="L581">
        <v>1368</v>
      </c>
      <c r="N581">
        <v>1011</v>
      </c>
      <c r="O581" t="s">
        <v>425</v>
      </c>
      <c r="P581" t="s">
        <v>425</v>
      </c>
      <c r="Q581">
        <v>1</v>
      </c>
      <c r="W581">
        <v>0</v>
      </c>
      <c r="X581">
        <v>1230759911</v>
      </c>
      <c r="Y581">
        <v>0.125</v>
      </c>
      <c r="AA581">
        <v>0</v>
      </c>
      <c r="AB581">
        <v>887.39</v>
      </c>
      <c r="AC581">
        <v>348.58</v>
      </c>
      <c r="AD581">
        <v>0</v>
      </c>
      <c r="AE581">
        <v>0</v>
      </c>
      <c r="AF581">
        <v>87.17</v>
      </c>
      <c r="AG581">
        <v>11.6</v>
      </c>
      <c r="AH581">
        <v>0</v>
      </c>
      <c r="AI581">
        <v>1</v>
      </c>
      <c r="AJ581">
        <v>10.18</v>
      </c>
      <c r="AK581">
        <v>30.05</v>
      </c>
      <c r="AL581">
        <v>1</v>
      </c>
      <c r="AN581">
        <v>0</v>
      </c>
      <c r="AO581">
        <v>1</v>
      </c>
      <c r="AP581">
        <v>1</v>
      </c>
      <c r="AQ581">
        <v>0</v>
      </c>
      <c r="AR581">
        <v>0</v>
      </c>
      <c r="AS581" t="s">
        <v>3</v>
      </c>
      <c r="AT581">
        <v>0.1</v>
      </c>
      <c r="AU581" t="s">
        <v>33</v>
      </c>
      <c r="AV581">
        <v>0</v>
      </c>
      <c r="AW581">
        <v>2</v>
      </c>
      <c r="AX581">
        <v>42251347</v>
      </c>
      <c r="AY581">
        <v>1</v>
      </c>
      <c r="AZ581">
        <v>0</v>
      </c>
      <c r="BA581">
        <v>518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CX581">
        <f>Y581*Source!I269</f>
        <v>2.3625E-2</v>
      </c>
      <c r="CY581">
        <f>AB581</f>
        <v>887.39</v>
      </c>
      <c r="CZ581">
        <f>AF581</f>
        <v>87.17</v>
      </c>
      <c r="DA581">
        <f>AJ581</f>
        <v>10.18</v>
      </c>
      <c r="DB581">
        <f>ROUND((ROUND(AT581*CZ581,2)*1.25),6)</f>
        <v>10.9</v>
      </c>
      <c r="DC581">
        <f>ROUND((ROUND(AT581*AG581,2)*1.25),6)</f>
        <v>1.45</v>
      </c>
    </row>
    <row r="582" spans="1:107" x14ac:dyDescent="0.2">
      <c r="A582">
        <f>ROW(Source!A269)</f>
        <v>269</v>
      </c>
      <c r="B582">
        <v>42244845</v>
      </c>
      <c r="C582">
        <v>42251328</v>
      </c>
      <c r="D582">
        <v>38957297</v>
      </c>
      <c r="E582">
        <v>1</v>
      </c>
      <c r="F582">
        <v>1</v>
      </c>
      <c r="G582">
        <v>1</v>
      </c>
      <c r="H582">
        <v>3</v>
      </c>
      <c r="I582" t="s">
        <v>475</v>
      </c>
      <c r="J582" t="s">
        <v>476</v>
      </c>
      <c r="K582" t="s">
        <v>477</v>
      </c>
      <c r="L582">
        <v>1348</v>
      </c>
      <c r="N582">
        <v>1009</v>
      </c>
      <c r="O582" t="s">
        <v>49</v>
      </c>
      <c r="P582" t="s">
        <v>49</v>
      </c>
      <c r="Q582">
        <v>1000</v>
      </c>
      <c r="W582">
        <v>0</v>
      </c>
      <c r="X582">
        <v>641399959</v>
      </c>
      <c r="Y582">
        <v>2.5000000000000001E-2</v>
      </c>
      <c r="AA582">
        <v>22460.25</v>
      </c>
      <c r="AB582">
        <v>0</v>
      </c>
      <c r="AC582">
        <v>0</v>
      </c>
      <c r="AD582">
        <v>0</v>
      </c>
      <c r="AE582">
        <v>1529.99</v>
      </c>
      <c r="AF582">
        <v>0</v>
      </c>
      <c r="AG582">
        <v>0</v>
      </c>
      <c r="AH582">
        <v>0</v>
      </c>
      <c r="AI582">
        <v>14.68</v>
      </c>
      <c r="AJ582">
        <v>1</v>
      </c>
      <c r="AK582">
        <v>1</v>
      </c>
      <c r="AL582">
        <v>1</v>
      </c>
      <c r="AN582">
        <v>0</v>
      </c>
      <c r="AO582">
        <v>1</v>
      </c>
      <c r="AP582">
        <v>0</v>
      </c>
      <c r="AQ582">
        <v>0</v>
      </c>
      <c r="AR582">
        <v>0</v>
      </c>
      <c r="AS582" t="s">
        <v>3</v>
      </c>
      <c r="AT582">
        <v>2.5000000000000001E-2</v>
      </c>
      <c r="AU582" t="s">
        <v>3</v>
      </c>
      <c r="AV582">
        <v>0</v>
      </c>
      <c r="AW582">
        <v>2</v>
      </c>
      <c r="AX582">
        <v>42251348</v>
      </c>
      <c r="AY582">
        <v>1</v>
      </c>
      <c r="AZ582">
        <v>0</v>
      </c>
      <c r="BA582">
        <v>519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CX582">
        <f>Y582*Source!I269</f>
        <v>4.725E-3</v>
      </c>
      <c r="CY582">
        <f t="shared" ref="CY582:CY588" si="49">AA582</f>
        <v>22460.25</v>
      </c>
      <c r="CZ582">
        <f t="shared" ref="CZ582:CZ588" si="50">AE582</f>
        <v>1529.99</v>
      </c>
      <c r="DA582">
        <f t="shared" ref="DA582:DA588" si="51">AI582</f>
        <v>14.68</v>
      </c>
      <c r="DB582">
        <f t="shared" ref="DB582:DB588" si="52">ROUND(ROUND(AT582*CZ582,2),6)</f>
        <v>38.25</v>
      </c>
      <c r="DC582">
        <f t="shared" ref="DC582:DC588" si="53">ROUND(ROUND(AT582*AG582,2),6)</f>
        <v>0</v>
      </c>
    </row>
    <row r="583" spans="1:107" x14ac:dyDescent="0.2">
      <c r="A583">
        <f>ROW(Source!A269)</f>
        <v>269</v>
      </c>
      <c r="B583">
        <v>42244845</v>
      </c>
      <c r="C583">
        <v>42251328</v>
      </c>
      <c r="D583">
        <v>38956243</v>
      </c>
      <c r="E583">
        <v>1</v>
      </c>
      <c r="F583">
        <v>1</v>
      </c>
      <c r="G583">
        <v>1</v>
      </c>
      <c r="H583">
        <v>3</v>
      </c>
      <c r="I583" t="s">
        <v>63</v>
      </c>
      <c r="J583" t="s">
        <v>65</v>
      </c>
      <c r="K583" t="s">
        <v>64</v>
      </c>
      <c r="L583">
        <v>1348</v>
      </c>
      <c r="N583">
        <v>1009</v>
      </c>
      <c r="O583" t="s">
        <v>49</v>
      </c>
      <c r="P583" t="s">
        <v>49</v>
      </c>
      <c r="Q583">
        <v>1000</v>
      </c>
      <c r="W583">
        <v>0</v>
      </c>
      <c r="X583">
        <v>1313199458</v>
      </c>
      <c r="Y583">
        <v>0.06</v>
      </c>
      <c r="AA583">
        <v>33785.29</v>
      </c>
      <c r="AB583">
        <v>0</v>
      </c>
      <c r="AC583">
        <v>0</v>
      </c>
      <c r="AD583">
        <v>0</v>
      </c>
      <c r="AE583">
        <v>2606.89</v>
      </c>
      <c r="AF583">
        <v>0</v>
      </c>
      <c r="AG583">
        <v>0</v>
      </c>
      <c r="AH583">
        <v>0</v>
      </c>
      <c r="AI583">
        <v>12.96</v>
      </c>
      <c r="AJ583">
        <v>1</v>
      </c>
      <c r="AK583">
        <v>1</v>
      </c>
      <c r="AL583">
        <v>1</v>
      </c>
      <c r="AN583">
        <v>0</v>
      </c>
      <c r="AO583">
        <v>1</v>
      </c>
      <c r="AP583">
        <v>0</v>
      </c>
      <c r="AQ583">
        <v>0</v>
      </c>
      <c r="AR583">
        <v>0</v>
      </c>
      <c r="AS583" t="s">
        <v>3</v>
      </c>
      <c r="AT583">
        <v>0.06</v>
      </c>
      <c r="AU583" t="s">
        <v>3</v>
      </c>
      <c r="AV583">
        <v>0</v>
      </c>
      <c r="AW583">
        <v>2</v>
      </c>
      <c r="AX583">
        <v>42251349</v>
      </c>
      <c r="AY583">
        <v>1</v>
      </c>
      <c r="AZ583">
        <v>0</v>
      </c>
      <c r="BA583">
        <v>520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CX583">
        <f>Y583*Source!I269</f>
        <v>1.1339999999999999E-2</v>
      </c>
      <c r="CY583">
        <f t="shared" si="49"/>
        <v>33785.29</v>
      </c>
      <c r="CZ583">
        <f t="shared" si="50"/>
        <v>2606.89</v>
      </c>
      <c r="DA583">
        <f t="shared" si="51"/>
        <v>12.96</v>
      </c>
      <c r="DB583">
        <f t="shared" si="52"/>
        <v>156.41</v>
      </c>
      <c r="DC583">
        <f t="shared" si="53"/>
        <v>0</v>
      </c>
    </row>
    <row r="584" spans="1:107" x14ac:dyDescent="0.2">
      <c r="A584">
        <f>ROW(Source!A269)</f>
        <v>269</v>
      </c>
      <c r="B584">
        <v>42244845</v>
      </c>
      <c r="C584">
        <v>42251328</v>
      </c>
      <c r="D584">
        <v>38957326</v>
      </c>
      <c r="E584">
        <v>1</v>
      </c>
      <c r="F584">
        <v>1</v>
      </c>
      <c r="G584">
        <v>1</v>
      </c>
      <c r="H584">
        <v>3</v>
      </c>
      <c r="I584" t="s">
        <v>67</v>
      </c>
      <c r="J584" t="s">
        <v>69</v>
      </c>
      <c r="K584" t="s">
        <v>68</v>
      </c>
      <c r="L584">
        <v>1348</v>
      </c>
      <c r="N584">
        <v>1009</v>
      </c>
      <c r="O584" t="s">
        <v>49</v>
      </c>
      <c r="P584" t="s">
        <v>49</v>
      </c>
      <c r="Q584">
        <v>1000</v>
      </c>
      <c r="W584">
        <v>0</v>
      </c>
      <c r="X584">
        <v>-1622221180</v>
      </c>
      <c r="Y584">
        <v>0.19600000000000001</v>
      </c>
      <c r="AA584">
        <v>21085.8</v>
      </c>
      <c r="AB584">
        <v>0</v>
      </c>
      <c r="AC584">
        <v>0</v>
      </c>
      <c r="AD584">
        <v>0</v>
      </c>
      <c r="AE584">
        <v>3390</v>
      </c>
      <c r="AF584">
        <v>0</v>
      </c>
      <c r="AG584">
        <v>0</v>
      </c>
      <c r="AH584">
        <v>0</v>
      </c>
      <c r="AI584">
        <v>6.22</v>
      </c>
      <c r="AJ584">
        <v>1</v>
      </c>
      <c r="AK584">
        <v>1</v>
      </c>
      <c r="AL584">
        <v>1</v>
      </c>
      <c r="AN584">
        <v>0</v>
      </c>
      <c r="AO584">
        <v>1</v>
      </c>
      <c r="AP584">
        <v>0</v>
      </c>
      <c r="AQ584">
        <v>0</v>
      </c>
      <c r="AR584">
        <v>0</v>
      </c>
      <c r="AS584" t="s">
        <v>3</v>
      </c>
      <c r="AT584">
        <v>0.19600000000000001</v>
      </c>
      <c r="AU584" t="s">
        <v>3</v>
      </c>
      <c r="AV584">
        <v>0</v>
      </c>
      <c r="AW584">
        <v>2</v>
      </c>
      <c r="AX584">
        <v>42251350</v>
      </c>
      <c r="AY584">
        <v>1</v>
      </c>
      <c r="AZ584">
        <v>0</v>
      </c>
      <c r="BA584">
        <v>521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CX584">
        <f>Y584*Source!I269</f>
        <v>3.7044000000000001E-2</v>
      </c>
      <c r="CY584">
        <f t="shared" si="49"/>
        <v>21085.8</v>
      </c>
      <c r="CZ584">
        <f t="shared" si="50"/>
        <v>3390</v>
      </c>
      <c r="DA584">
        <f t="shared" si="51"/>
        <v>6.22</v>
      </c>
      <c r="DB584">
        <f t="shared" si="52"/>
        <v>664.44</v>
      </c>
      <c r="DC584">
        <f t="shared" si="53"/>
        <v>0</v>
      </c>
    </row>
    <row r="585" spans="1:107" x14ac:dyDescent="0.2">
      <c r="A585">
        <f>ROW(Source!A269)</f>
        <v>269</v>
      </c>
      <c r="B585">
        <v>42244845</v>
      </c>
      <c r="C585">
        <v>42251328</v>
      </c>
      <c r="D585">
        <v>38957326</v>
      </c>
      <c r="E585">
        <v>1</v>
      </c>
      <c r="F585">
        <v>1</v>
      </c>
      <c r="G585">
        <v>1</v>
      </c>
      <c r="H585">
        <v>3</v>
      </c>
      <c r="I585" t="s">
        <v>67</v>
      </c>
      <c r="J585" t="s">
        <v>69</v>
      </c>
      <c r="K585" t="s">
        <v>68</v>
      </c>
      <c r="L585">
        <v>1348</v>
      </c>
      <c r="N585">
        <v>1009</v>
      </c>
      <c r="O585" t="s">
        <v>49</v>
      </c>
      <c r="P585" t="s">
        <v>49</v>
      </c>
      <c r="Q585">
        <v>1000</v>
      </c>
      <c r="W585">
        <v>0</v>
      </c>
      <c r="X585">
        <v>-1622221180</v>
      </c>
      <c r="Y585">
        <v>-0.19600000000000001</v>
      </c>
      <c r="AA585">
        <v>21085.8</v>
      </c>
      <c r="AB585">
        <v>0</v>
      </c>
      <c r="AC585">
        <v>0</v>
      </c>
      <c r="AD585">
        <v>0</v>
      </c>
      <c r="AE585">
        <v>3390</v>
      </c>
      <c r="AF585">
        <v>0</v>
      </c>
      <c r="AG585">
        <v>0</v>
      </c>
      <c r="AH585">
        <v>0</v>
      </c>
      <c r="AI585">
        <v>6.22</v>
      </c>
      <c r="AJ585">
        <v>1</v>
      </c>
      <c r="AK585">
        <v>1</v>
      </c>
      <c r="AL585">
        <v>1</v>
      </c>
      <c r="AN585">
        <v>0</v>
      </c>
      <c r="AO585">
        <v>0</v>
      </c>
      <c r="AP585">
        <v>0</v>
      </c>
      <c r="AQ585">
        <v>0</v>
      </c>
      <c r="AR585">
        <v>0</v>
      </c>
      <c r="AS585" t="s">
        <v>3</v>
      </c>
      <c r="AT585">
        <v>-0.19600000000000001</v>
      </c>
      <c r="AU585" t="s">
        <v>3</v>
      </c>
      <c r="AV585">
        <v>0</v>
      </c>
      <c r="AW585">
        <v>1</v>
      </c>
      <c r="AX585">
        <v>-1</v>
      </c>
      <c r="AY585">
        <v>0</v>
      </c>
      <c r="AZ585">
        <v>0</v>
      </c>
      <c r="BA585" t="s">
        <v>3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CX585">
        <f>Y585*Source!I269</f>
        <v>-3.7044000000000001E-2</v>
      </c>
      <c r="CY585">
        <f t="shared" si="49"/>
        <v>21085.8</v>
      </c>
      <c r="CZ585">
        <f t="shared" si="50"/>
        <v>3390</v>
      </c>
      <c r="DA585">
        <f t="shared" si="51"/>
        <v>6.22</v>
      </c>
      <c r="DB585">
        <f t="shared" si="52"/>
        <v>-664.44</v>
      </c>
      <c r="DC585">
        <f t="shared" si="53"/>
        <v>0</v>
      </c>
    </row>
    <row r="586" spans="1:107" x14ac:dyDescent="0.2">
      <c r="A586">
        <f>ROW(Source!A269)</f>
        <v>269</v>
      </c>
      <c r="B586">
        <v>42244845</v>
      </c>
      <c r="C586">
        <v>42251328</v>
      </c>
      <c r="D586">
        <v>38958119</v>
      </c>
      <c r="E586">
        <v>1</v>
      </c>
      <c r="F586">
        <v>1</v>
      </c>
      <c r="G586">
        <v>1</v>
      </c>
      <c r="H586">
        <v>3</v>
      </c>
      <c r="I586" t="s">
        <v>89</v>
      </c>
      <c r="J586" t="s">
        <v>92</v>
      </c>
      <c r="K586" t="s">
        <v>90</v>
      </c>
      <c r="L586">
        <v>1327</v>
      </c>
      <c r="N586">
        <v>1005</v>
      </c>
      <c r="O586" t="s">
        <v>91</v>
      </c>
      <c r="P586" t="s">
        <v>91</v>
      </c>
      <c r="Q586">
        <v>1</v>
      </c>
      <c r="W586">
        <v>0</v>
      </c>
      <c r="X586">
        <v>1210903559</v>
      </c>
      <c r="Y586">
        <v>110</v>
      </c>
      <c r="AA586">
        <v>22.16</v>
      </c>
      <c r="AB586">
        <v>0</v>
      </c>
      <c r="AC586">
        <v>0</v>
      </c>
      <c r="AD586">
        <v>0</v>
      </c>
      <c r="AE586">
        <v>6.19</v>
      </c>
      <c r="AF586">
        <v>0</v>
      </c>
      <c r="AG586">
        <v>0</v>
      </c>
      <c r="AH586">
        <v>0</v>
      </c>
      <c r="AI586">
        <v>3.58</v>
      </c>
      <c r="AJ586">
        <v>1</v>
      </c>
      <c r="AK586">
        <v>1</v>
      </c>
      <c r="AL586">
        <v>1</v>
      </c>
      <c r="AN586">
        <v>0</v>
      </c>
      <c r="AO586">
        <v>1</v>
      </c>
      <c r="AP586">
        <v>0</v>
      </c>
      <c r="AQ586">
        <v>0</v>
      </c>
      <c r="AR586">
        <v>0</v>
      </c>
      <c r="AS586" t="s">
        <v>3</v>
      </c>
      <c r="AT586">
        <v>110</v>
      </c>
      <c r="AU586" t="s">
        <v>3</v>
      </c>
      <c r="AV586">
        <v>0</v>
      </c>
      <c r="AW586">
        <v>2</v>
      </c>
      <c r="AX586">
        <v>42251351</v>
      </c>
      <c r="AY586">
        <v>1</v>
      </c>
      <c r="AZ586">
        <v>0</v>
      </c>
      <c r="BA586">
        <v>522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CX586">
        <f>Y586*Source!I269</f>
        <v>20.79</v>
      </c>
      <c r="CY586">
        <f t="shared" si="49"/>
        <v>22.16</v>
      </c>
      <c r="CZ586">
        <f t="shared" si="50"/>
        <v>6.19</v>
      </c>
      <c r="DA586">
        <f t="shared" si="51"/>
        <v>3.58</v>
      </c>
      <c r="DB586">
        <f t="shared" si="52"/>
        <v>680.9</v>
      </c>
      <c r="DC586">
        <f t="shared" si="53"/>
        <v>0</v>
      </c>
    </row>
    <row r="587" spans="1:107" x14ac:dyDescent="0.2">
      <c r="A587">
        <f>ROW(Source!A269)</f>
        <v>269</v>
      </c>
      <c r="B587">
        <v>42244845</v>
      </c>
      <c r="C587">
        <v>42251328</v>
      </c>
      <c r="D587">
        <v>38958119</v>
      </c>
      <c r="E587">
        <v>1</v>
      </c>
      <c r="F587">
        <v>1</v>
      </c>
      <c r="G587">
        <v>1</v>
      </c>
      <c r="H587">
        <v>3</v>
      </c>
      <c r="I587" t="s">
        <v>89</v>
      </c>
      <c r="J587" t="s">
        <v>92</v>
      </c>
      <c r="K587" t="s">
        <v>90</v>
      </c>
      <c r="L587">
        <v>1327</v>
      </c>
      <c r="N587">
        <v>1005</v>
      </c>
      <c r="O587" t="s">
        <v>91</v>
      </c>
      <c r="P587" t="s">
        <v>91</v>
      </c>
      <c r="Q587">
        <v>1</v>
      </c>
      <c r="W587">
        <v>0</v>
      </c>
      <c r="X587">
        <v>1210903559</v>
      </c>
      <c r="Y587">
        <v>-110</v>
      </c>
      <c r="AA587">
        <v>22.16</v>
      </c>
      <c r="AB587">
        <v>0</v>
      </c>
      <c r="AC587">
        <v>0</v>
      </c>
      <c r="AD587">
        <v>0</v>
      </c>
      <c r="AE587">
        <v>6.19</v>
      </c>
      <c r="AF587">
        <v>0</v>
      </c>
      <c r="AG587">
        <v>0</v>
      </c>
      <c r="AH587">
        <v>0</v>
      </c>
      <c r="AI587">
        <v>3.58</v>
      </c>
      <c r="AJ587">
        <v>1</v>
      </c>
      <c r="AK587">
        <v>1</v>
      </c>
      <c r="AL587">
        <v>1</v>
      </c>
      <c r="AN587">
        <v>0</v>
      </c>
      <c r="AO587">
        <v>0</v>
      </c>
      <c r="AP587">
        <v>0</v>
      </c>
      <c r="AQ587">
        <v>0</v>
      </c>
      <c r="AR587">
        <v>0</v>
      </c>
      <c r="AS587" t="s">
        <v>3</v>
      </c>
      <c r="AT587">
        <v>-110</v>
      </c>
      <c r="AU587" t="s">
        <v>3</v>
      </c>
      <c r="AV587">
        <v>0</v>
      </c>
      <c r="AW587">
        <v>1</v>
      </c>
      <c r="AX587">
        <v>-1</v>
      </c>
      <c r="AY587">
        <v>0</v>
      </c>
      <c r="AZ587">
        <v>0</v>
      </c>
      <c r="BA587" t="s">
        <v>3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CX587">
        <f>Y587*Source!I269</f>
        <v>-20.79</v>
      </c>
      <c r="CY587">
        <f t="shared" si="49"/>
        <v>22.16</v>
      </c>
      <c r="CZ587">
        <f t="shared" si="50"/>
        <v>6.19</v>
      </c>
      <c r="DA587">
        <f t="shared" si="51"/>
        <v>3.58</v>
      </c>
      <c r="DB587">
        <f t="shared" si="52"/>
        <v>-680.9</v>
      </c>
      <c r="DC587">
        <f t="shared" si="53"/>
        <v>0</v>
      </c>
    </row>
    <row r="588" spans="1:107" x14ac:dyDescent="0.2">
      <c r="A588">
        <f>ROW(Source!A269)</f>
        <v>269</v>
      </c>
      <c r="B588">
        <v>42244845</v>
      </c>
      <c r="C588">
        <v>42251328</v>
      </c>
      <c r="D588">
        <v>38957639</v>
      </c>
      <c r="E588">
        <v>1</v>
      </c>
      <c r="F588">
        <v>1</v>
      </c>
      <c r="G588">
        <v>1</v>
      </c>
      <c r="H588">
        <v>3</v>
      </c>
      <c r="I588" t="s">
        <v>94</v>
      </c>
      <c r="J588" t="s">
        <v>96</v>
      </c>
      <c r="K588" t="s">
        <v>95</v>
      </c>
      <c r="L588">
        <v>1327</v>
      </c>
      <c r="N588">
        <v>1005</v>
      </c>
      <c r="O588" t="s">
        <v>91</v>
      </c>
      <c r="P588" t="s">
        <v>91</v>
      </c>
      <c r="Q588">
        <v>1</v>
      </c>
      <c r="W588">
        <v>0</v>
      </c>
      <c r="X588">
        <v>-1573474583</v>
      </c>
      <c r="Y588">
        <v>110</v>
      </c>
      <c r="AA588">
        <v>66.95</v>
      </c>
      <c r="AB588">
        <v>0</v>
      </c>
      <c r="AC588">
        <v>0</v>
      </c>
      <c r="AD588">
        <v>0</v>
      </c>
      <c r="AE588">
        <v>16.29</v>
      </c>
      <c r="AF588">
        <v>0</v>
      </c>
      <c r="AG588">
        <v>0</v>
      </c>
      <c r="AH588">
        <v>0</v>
      </c>
      <c r="AI588">
        <v>4.1100000000000003</v>
      </c>
      <c r="AJ588">
        <v>1</v>
      </c>
      <c r="AK588">
        <v>1</v>
      </c>
      <c r="AL588">
        <v>1</v>
      </c>
      <c r="AN588">
        <v>0</v>
      </c>
      <c r="AO588">
        <v>0</v>
      </c>
      <c r="AP588">
        <v>0</v>
      </c>
      <c r="AQ588">
        <v>0</v>
      </c>
      <c r="AR588">
        <v>0</v>
      </c>
      <c r="AS588" t="s">
        <v>3</v>
      </c>
      <c r="AT588">
        <v>110</v>
      </c>
      <c r="AU588" t="s">
        <v>3</v>
      </c>
      <c r="AV588">
        <v>0</v>
      </c>
      <c r="AW588">
        <v>1</v>
      </c>
      <c r="AX588">
        <v>-1</v>
      </c>
      <c r="AY588">
        <v>0</v>
      </c>
      <c r="AZ588">
        <v>0</v>
      </c>
      <c r="BA588" t="s">
        <v>3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CX588">
        <f>Y588*Source!I269</f>
        <v>20.79</v>
      </c>
      <c r="CY588">
        <f t="shared" si="49"/>
        <v>66.95</v>
      </c>
      <c r="CZ588">
        <f t="shared" si="50"/>
        <v>16.29</v>
      </c>
      <c r="DA588">
        <f t="shared" si="51"/>
        <v>4.1100000000000003</v>
      </c>
      <c r="DB588">
        <f t="shared" si="52"/>
        <v>1791.9</v>
      </c>
      <c r="DC588">
        <f t="shared" si="53"/>
        <v>0</v>
      </c>
    </row>
    <row r="589" spans="1:107" x14ac:dyDescent="0.2">
      <c r="A589">
        <f>ROW(Source!A276)</f>
        <v>276</v>
      </c>
      <c r="B589">
        <v>42244862</v>
      </c>
      <c r="C589">
        <v>42251355</v>
      </c>
      <c r="D589">
        <v>35541368</v>
      </c>
      <c r="E589">
        <v>1</v>
      </c>
      <c r="F589">
        <v>1</v>
      </c>
      <c r="G589">
        <v>1</v>
      </c>
      <c r="H589">
        <v>1</v>
      </c>
      <c r="I589" t="s">
        <v>467</v>
      </c>
      <c r="J589" t="s">
        <v>3</v>
      </c>
      <c r="K589" t="s">
        <v>468</v>
      </c>
      <c r="L589">
        <v>1369</v>
      </c>
      <c r="N589">
        <v>1013</v>
      </c>
      <c r="O589" t="s">
        <v>417</v>
      </c>
      <c r="P589" t="s">
        <v>417</v>
      </c>
      <c r="Q589">
        <v>1</v>
      </c>
      <c r="W589">
        <v>0</v>
      </c>
      <c r="X589">
        <v>1709986911</v>
      </c>
      <c r="Y589">
        <v>13.121499999999999</v>
      </c>
      <c r="AA589">
        <v>0</v>
      </c>
      <c r="AB589">
        <v>0</v>
      </c>
      <c r="AC589">
        <v>0</v>
      </c>
      <c r="AD589">
        <v>246.41</v>
      </c>
      <c r="AE589">
        <v>0</v>
      </c>
      <c r="AF589">
        <v>0</v>
      </c>
      <c r="AG589">
        <v>0</v>
      </c>
      <c r="AH589">
        <v>246.41</v>
      </c>
      <c r="AI589">
        <v>1</v>
      </c>
      <c r="AJ589">
        <v>1</v>
      </c>
      <c r="AK589">
        <v>1</v>
      </c>
      <c r="AL589">
        <v>1</v>
      </c>
      <c r="AN589">
        <v>0</v>
      </c>
      <c r="AO589">
        <v>1</v>
      </c>
      <c r="AP589">
        <v>1</v>
      </c>
      <c r="AQ589">
        <v>0</v>
      </c>
      <c r="AR589">
        <v>0</v>
      </c>
      <c r="AS589" t="s">
        <v>3</v>
      </c>
      <c r="AT589">
        <v>11.41</v>
      </c>
      <c r="AU589" t="s">
        <v>34</v>
      </c>
      <c r="AV589">
        <v>1</v>
      </c>
      <c r="AW589">
        <v>2</v>
      </c>
      <c r="AX589">
        <v>42251367</v>
      </c>
      <c r="AY589">
        <v>1</v>
      </c>
      <c r="AZ589">
        <v>0</v>
      </c>
      <c r="BA589">
        <v>523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CX589">
        <f>Y589*Source!I276</f>
        <v>2.4799634999999998</v>
      </c>
      <c r="CY589">
        <f>AD589</f>
        <v>246.41</v>
      </c>
      <c r="CZ589">
        <f>AH589</f>
        <v>246.41</v>
      </c>
      <c r="DA589">
        <f>AL589</f>
        <v>1</v>
      </c>
      <c r="DB589">
        <f>ROUND((ROUND(AT589*CZ589,2)*1.15),6)</f>
        <v>3233.2710000000002</v>
      </c>
      <c r="DC589">
        <f>ROUND((ROUND(AT589*AG589,2)*1.15),6)</f>
        <v>0</v>
      </c>
    </row>
    <row r="590" spans="1:107" x14ac:dyDescent="0.2">
      <c r="A590">
        <f>ROW(Source!A276)</f>
        <v>276</v>
      </c>
      <c r="B590">
        <v>42244862</v>
      </c>
      <c r="C590">
        <v>42251355</v>
      </c>
      <c r="D590">
        <v>121548</v>
      </c>
      <c r="E590">
        <v>1</v>
      </c>
      <c r="F590">
        <v>1</v>
      </c>
      <c r="G590">
        <v>1</v>
      </c>
      <c r="H590">
        <v>1</v>
      </c>
      <c r="I590" t="s">
        <v>23</v>
      </c>
      <c r="J590" t="s">
        <v>3</v>
      </c>
      <c r="K590" t="s">
        <v>420</v>
      </c>
      <c r="L590">
        <v>608254</v>
      </c>
      <c r="N590">
        <v>1013</v>
      </c>
      <c r="O590" t="s">
        <v>421</v>
      </c>
      <c r="P590" t="s">
        <v>421</v>
      </c>
      <c r="Q590">
        <v>1</v>
      </c>
      <c r="W590">
        <v>0</v>
      </c>
      <c r="X590">
        <v>-185737400</v>
      </c>
      <c r="Y590">
        <v>0.1875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1</v>
      </c>
      <c r="AJ590">
        <v>1</v>
      </c>
      <c r="AK590">
        <v>1</v>
      </c>
      <c r="AL590">
        <v>1</v>
      </c>
      <c r="AN590">
        <v>0</v>
      </c>
      <c r="AO590">
        <v>1</v>
      </c>
      <c r="AP590">
        <v>1</v>
      </c>
      <c r="AQ590">
        <v>0</v>
      </c>
      <c r="AR590">
        <v>0</v>
      </c>
      <c r="AS590" t="s">
        <v>3</v>
      </c>
      <c r="AT590">
        <v>0.15</v>
      </c>
      <c r="AU590" t="s">
        <v>33</v>
      </c>
      <c r="AV590">
        <v>2</v>
      </c>
      <c r="AW590">
        <v>2</v>
      </c>
      <c r="AX590">
        <v>42251368</v>
      </c>
      <c r="AY590">
        <v>1</v>
      </c>
      <c r="AZ590">
        <v>0</v>
      </c>
      <c r="BA590">
        <v>524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CX590">
        <f>Y590*Source!I276</f>
        <v>3.5437499999999997E-2</v>
      </c>
      <c r="CY590">
        <f>AD590</f>
        <v>0</v>
      </c>
      <c r="CZ590">
        <f>AH590</f>
        <v>0</v>
      </c>
      <c r="DA590">
        <f>AL590</f>
        <v>1</v>
      </c>
      <c r="DB590">
        <f>ROUND((ROUND(AT590*CZ590,2)*1.25),6)</f>
        <v>0</v>
      </c>
      <c r="DC590">
        <f>ROUND((ROUND(AT590*AG590,2)*1.25),6)</f>
        <v>0</v>
      </c>
    </row>
    <row r="591" spans="1:107" x14ac:dyDescent="0.2">
      <c r="A591">
        <f>ROW(Source!A276)</f>
        <v>276</v>
      </c>
      <c r="B591">
        <v>42244862</v>
      </c>
      <c r="C591">
        <v>42251355</v>
      </c>
      <c r="D591">
        <v>39026317</v>
      </c>
      <c r="E591">
        <v>1</v>
      </c>
      <c r="F591">
        <v>1</v>
      </c>
      <c r="G591">
        <v>1</v>
      </c>
      <c r="H591">
        <v>2</v>
      </c>
      <c r="I591" t="s">
        <v>469</v>
      </c>
      <c r="J591" t="s">
        <v>470</v>
      </c>
      <c r="K591" t="s">
        <v>471</v>
      </c>
      <c r="L591">
        <v>1368</v>
      </c>
      <c r="N591">
        <v>1011</v>
      </c>
      <c r="O591" t="s">
        <v>425</v>
      </c>
      <c r="P591" t="s">
        <v>425</v>
      </c>
      <c r="Q591">
        <v>1</v>
      </c>
      <c r="W591">
        <v>0</v>
      </c>
      <c r="X591">
        <v>-438066613</v>
      </c>
      <c r="Y591">
        <v>0.125</v>
      </c>
      <c r="AA591">
        <v>0</v>
      </c>
      <c r="AB591">
        <v>807.84</v>
      </c>
      <c r="AC591">
        <v>368.42</v>
      </c>
      <c r="AD591">
        <v>0</v>
      </c>
      <c r="AE591">
        <v>0</v>
      </c>
      <c r="AF591">
        <v>86.4</v>
      </c>
      <c r="AG591">
        <v>13.5</v>
      </c>
      <c r="AH591">
        <v>0</v>
      </c>
      <c r="AI591">
        <v>1</v>
      </c>
      <c r="AJ591">
        <v>9.35</v>
      </c>
      <c r="AK591">
        <v>27.29</v>
      </c>
      <c r="AL591">
        <v>1</v>
      </c>
      <c r="AN591">
        <v>0</v>
      </c>
      <c r="AO591">
        <v>1</v>
      </c>
      <c r="AP591">
        <v>1</v>
      </c>
      <c r="AQ591">
        <v>0</v>
      </c>
      <c r="AR591">
        <v>0</v>
      </c>
      <c r="AS591" t="s">
        <v>3</v>
      </c>
      <c r="AT591">
        <v>0.1</v>
      </c>
      <c r="AU591" t="s">
        <v>33</v>
      </c>
      <c r="AV591">
        <v>0</v>
      </c>
      <c r="AW591">
        <v>2</v>
      </c>
      <c r="AX591">
        <v>42251369</v>
      </c>
      <c r="AY591">
        <v>1</v>
      </c>
      <c r="AZ591">
        <v>0</v>
      </c>
      <c r="BA591">
        <v>525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CX591">
        <f>Y591*Source!I276</f>
        <v>2.3625E-2</v>
      </c>
      <c r="CY591">
        <f>AB591</f>
        <v>807.84</v>
      </c>
      <c r="CZ591">
        <f>AF591</f>
        <v>86.4</v>
      </c>
      <c r="DA591">
        <f>AJ591</f>
        <v>9.35</v>
      </c>
      <c r="DB591">
        <f>ROUND((ROUND(AT591*CZ591,2)*1.25),6)</f>
        <v>10.8</v>
      </c>
      <c r="DC591">
        <f>ROUND((ROUND(AT591*AG591,2)*1.25),6)</f>
        <v>1.6875</v>
      </c>
    </row>
    <row r="592" spans="1:107" x14ac:dyDescent="0.2">
      <c r="A592">
        <f>ROW(Source!A276)</f>
        <v>276</v>
      </c>
      <c r="B592">
        <v>42244862</v>
      </c>
      <c r="C592">
        <v>42251355</v>
      </c>
      <c r="D592">
        <v>39026431</v>
      </c>
      <c r="E592">
        <v>1</v>
      </c>
      <c r="F592">
        <v>1</v>
      </c>
      <c r="G592">
        <v>1</v>
      </c>
      <c r="H592">
        <v>2</v>
      </c>
      <c r="I592" t="s">
        <v>472</v>
      </c>
      <c r="J592" t="s">
        <v>473</v>
      </c>
      <c r="K592" t="s">
        <v>474</v>
      </c>
      <c r="L592">
        <v>1368</v>
      </c>
      <c r="N592">
        <v>1011</v>
      </c>
      <c r="O592" t="s">
        <v>425</v>
      </c>
      <c r="P592" t="s">
        <v>425</v>
      </c>
      <c r="Q592">
        <v>1</v>
      </c>
      <c r="W592">
        <v>0</v>
      </c>
      <c r="X592">
        <v>1106923569</v>
      </c>
      <c r="Y592">
        <v>6.25E-2</v>
      </c>
      <c r="AA592">
        <v>0</v>
      </c>
      <c r="AB592">
        <v>987.84</v>
      </c>
      <c r="AC592">
        <v>368.42</v>
      </c>
      <c r="AD592">
        <v>0</v>
      </c>
      <c r="AE592">
        <v>0</v>
      </c>
      <c r="AF592">
        <v>112</v>
      </c>
      <c r="AG592">
        <v>13.5</v>
      </c>
      <c r="AH592">
        <v>0</v>
      </c>
      <c r="AI592">
        <v>1</v>
      </c>
      <c r="AJ592">
        <v>8.82</v>
      </c>
      <c r="AK592">
        <v>27.29</v>
      </c>
      <c r="AL592">
        <v>1</v>
      </c>
      <c r="AN592">
        <v>0</v>
      </c>
      <c r="AO592">
        <v>1</v>
      </c>
      <c r="AP592">
        <v>1</v>
      </c>
      <c r="AQ592">
        <v>0</v>
      </c>
      <c r="AR592">
        <v>0</v>
      </c>
      <c r="AS592" t="s">
        <v>3</v>
      </c>
      <c r="AT592">
        <v>0.05</v>
      </c>
      <c r="AU592" t="s">
        <v>33</v>
      </c>
      <c r="AV592">
        <v>0</v>
      </c>
      <c r="AW592">
        <v>2</v>
      </c>
      <c r="AX592">
        <v>42251370</v>
      </c>
      <c r="AY592">
        <v>1</v>
      </c>
      <c r="AZ592">
        <v>0</v>
      </c>
      <c r="BA592">
        <v>526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CX592">
        <f>Y592*Source!I276</f>
        <v>1.18125E-2</v>
      </c>
      <c r="CY592">
        <f>AB592</f>
        <v>987.84</v>
      </c>
      <c r="CZ592">
        <f>AF592</f>
        <v>112</v>
      </c>
      <c r="DA592">
        <f>AJ592</f>
        <v>8.82</v>
      </c>
      <c r="DB592">
        <f>ROUND((ROUND(AT592*CZ592,2)*1.25),6)</f>
        <v>7</v>
      </c>
      <c r="DC592">
        <f>ROUND((ROUND(AT592*AG592,2)*1.25),6)</f>
        <v>0.85</v>
      </c>
    </row>
    <row r="593" spans="1:107" x14ac:dyDescent="0.2">
      <c r="A593">
        <f>ROW(Source!A276)</f>
        <v>276</v>
      </c>
      <c r="B593">
        <v>42244862</v>
      </c>
      <c r="C593">
        <v>42251355</v>
      </c>
      <c r="D593">
        <v>39027321</v>
      </c>
      <c r="E593">
        <v>1</v>
      </c>
      <c r="F593">
        <v>1</v>
      </c>
      <c r="G593">
        <v>1</v>
      </c>
      <c r="H593">
        <v>2</v>
      </c>
      <c r="I593" t="s">
        <v>450</v>
      </c>
      <c r="J593" t="s">
        <v>451</v>
      </c>
      <c r="K593" t="s">
        <v>452</v>
      </c>
      <c r="L593">
        <v>1368</v>
      </c>
      <c r="N593">
        <v>1011</v>
      </c>
      <c r="O593" t="s">
        <v>425</v>
      </c>
      <c r="P593" t="s">
        <v>425</v>
      </c>
      <c r="Q593">
        <v>1</v>
      </c>
      <c r="W593">
        <v>0</v>
      </c>
      <c r="X593">
        <v>527313756</v>
      </c>
      <c r="Y593">
        <v>2</v>
      </c>
      <c r="AA593">
        <v>0</v>
      </c>
      <c r="AB593">
        <v>119.4</v>
      </c>
      <c r="AC593">
        <v>0</v>
      </c>
      <c r="AD593">
        <v>0</v>
      </c>
      <c r="AE593">
        <v>0</v>
      </c>
      <c r="AF593">
        <v>30</v>
      </c>
      <c r="AG593">
        <v>0</v>
      </c>
      <c r="AH593">
        <v>0</v>
      </c>
      <c r="AI593">
        <v>1</v>
      </c>
      <c r="AJ593">
        <v>3.98</v>
      </c>
      <c r="AK593">
        <v>27.29</v>
      </c>
      <c r="AL593">
        <v>1</v>
      </c>
      <c r="AN593">
        <v>0</v>
      </c>
      <c r="AO593">
        <v>1</v>
      </c>
      <c r="AP593">
        <v>1</v>
      </c>
      <c r="AQ593">
        <v>0</v>
      </c>
      <c r="AR593">
        <v>0</v>
      </c>
      <c r="AS593" t="s">
        <v>3</v>
      </c>
      <c r="AT593">
        <v>1.6</v>
      </c>
      <c r="AU593" t="s">
        <v>33</v>
      </c>
      <c r="AV593">
        <v>0</v>
      </c>
      <c r="AW593">
        <v>2</v>
      </c>
      <c r="AX593">
        <v>42251371</v>
      </c>
      <c r="AY593">
        <v>1</v>
      </c>
      <c r="AZ593">
        <v>0</v>
      </c>
      <c r="BA593">
        <v>527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CX593">
        <f>Y593*Source!I276</f>
        <v>0.378</v>
      </c>
      <c r="CY593">
        <f>AB593</f>
        <v>119.4</v>
      </c>
      <c r="CZ593">
        <f>AF593</f>
        <v>30</v>
      </c>
      <c r="DA593">
        <f>AJ593</f>
        <v>3.98</v>
      </c>
      <c r="DB593">
        <f>ROUND((ROUND(AT593*CZ593,2)*1.25),6)</f>
        <v>60</v>
      </c>
      <c r="DC593">
        <f>ROUND((ROUND(AT593*AG593,2)*1.25),6)</f>
        <v>0</v>
      </c>
    </row>
    <row r="594" spans="1:107" x14ac:dyDescent="0.2">
      <c r="A594">
        <f>ROW(Source!A276)</f>
        <v>276</v>
      </c>
      <c r="B594">
        <v>42244862</v>
      </c>
      <c r="C594">
        <v>42251355</v>
      </c>
      <c r="D594">
        <v>39029121</v>
      </c>
      <c r="E594">
        <v>1</v>
      </c>
      <c r="F594">
        <v>1</v>
      </c>
      <c r="G594">
        <v>1</v>
      </c>
      <c r="H594">
        <v>2</v>
      </c>
      <c r="I594" t="s">
        <v>453</v>
      </c>
      <c r="J594" t="s">
        <v>454</v>
      </c>
      <c r="K594" t="s">
        <v>455</v>
      </c>
      <c r="L594">
        <v>1368</v>
      </c>
      <c r="N594">
        <v>1011</v>
      </c>
      <c r="O594" t="s">
        <v>425</v>
      </c>
      <c r="P594" t="s">
        <v>425</v>
      </c>
      <c r="Q594">
        <v>1</v>
      </c>
      <c r="W594">
        <v>0</v>
      </c>
      <c r="X594">
        <v>1230759911</v>
      </c>
      <c r="Y594">
        <v>0.11249999999999999</v>
      </c>
      <c r="AA594">
        <v>0</v>
      </c>
      <c r="AB594">
        <v>842.06</v>
      </c>
      <c r="AC594">
        <v>316.56</v>
      </c>
      <c r="AD594">
        <v>0</v>
      </c>
      <c r="AE594">
        <v>0</v>
      </c>
      <c r="AF594">
        <v>87.17</v>
      </c>
      <c r="AG594">
        <v>11.6</v>
      </c>
      <c r="AH594">
        <v>0</v>
      </c>
      <c r="AI594">
        <v>1</v>
      </c>
      <c r="AJ594">
        <v>9.66</v>
      </c>
      <c r="AK594">
        <v>27.29</v>
      </c>
      <c r="AL594">
        <v>1</v>
      </c>
      <c r="AN594">
        <v>0</v>
      </c>
      <c r="AO594">
        <v>1</v>
      </c>
      <c r="AP594">
        <v>1</v>
      </c>
      <c r="AQ594">
        <v>0</v>
      </c>
      <c r="AR594">
        <v>0</v>
      </c>
      <c r="AS594" t="s">
        <v>3</v>
      </c>
      <c r="AT594">
        <v>0.09</v>
      </c>
      <c r="AU594" t="s">
        <v>33</v>
      </c>
      <c r="AV594">
        <v>0</v>
      </c>
      <c r="AW594">
        <v>2</v>
      </c>
      <c r="AX594">
        <v>42251372</v>
      </c>
      <c r="AY594">
        <v>1</v>
      </c>
      <c r="AZ594">
        <v>0</v>
      </c>
      <c r="BA594">
        <v>528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CX594">
        <f>Y594*Source!I276</f>
        <v>2.1262499999999997E-2</v>
      </c>
      <c r="CY594">
        <f>AB594</f>
        <v>842.06</v>
      </c>
      <c r="CZ594">
        <f>AF594</f>
        <v>87.17</v>
      </c>
      <c r="DA594">
        <f>AJ594</f>
        <v>9.66</v>
      </c>
      <c r="DB594">
        <f>ROUND((ROUND(AT594*CZ594,2)*1.25),6)</f>
        <v>9.8125</v>
      </c>
      <c r="DC594">
        <f>ROUND((ROUND(AT594*AG594,2)*1.25),6)</f>
        <v>1.3</v>
      </c>
    </row>
    <row r="595" spans="1:107" x14ac:dyDescent="0.2">
      <c r="A595">
        <f>ROW(Source!A276)</f>
        <v>276</v>
      </c>
      <c r="B595">
        <v>42244862</v>
      </c>
      <c r="C595">
        <v>42251355</v>
      </c>
      <c r="D595">
        <v>38957326</v>
      </c>
      <c r="E595">
        <v>1</v>
      </c>
      <c r="F595">
        <v>1</v>
      </c>
      <c r="G595">
        <v>1</v>
      </c>
      <c r="H595">
        <v>3</v>
      </c>
      <c r="I595" t="s">
        <v>67</v>
      </c>
      <c r="J595" t="s">
        <v>69</v>
      </c>
      <c r="K595" t="s">
        <v>68</v>
      </c>
      <c r="L595">
        <v>1348</v>
      </c>
      <c r="N595">
        <v>1009</v>
      </c>
      <c r="O595" t="s">
        <v>49</v>
      </c>
      <c r="P595" t="s">
        <v>49</v>
      </c>
      <c r="Q595">
        <v>1000</v>
      </c>
      <c r="W595">
        <v>0</v>
      </c>
      <c r="X595">
        <v>-1622221180</v>
      </c>
      <c r="Y595">
        <v>0.19600000000000001</v>
      </c>
      <c r="AA595">
        <v>20611.2</v>
      </c>
      <c r="AB595">
        <v>0</v>
      </c>
      <c r="AC595">
        <v>0</v>
      </c>
      <c r="AD595">
        <v>0</v>
      </c>
      <c r="AE595">
        <v>3390</v>
      </c>
      <c r="AF595">
        <v>0</v>
      </c>
      <c r="AG595">
        <v>0</v>
      </c>
      <c r="AH595">
        <v>0</v>
      </c>
      <c r="AI595">
        <v>6.08</v>
      </c>
      <c r="AJ595">
        <v>1</v>
      </c>
      <c r="AK595">
        <v>1</v>
      </c>
      <c r="AL595">
        <v>1</v>
      </c>
      <c r="AN595">
        <v>0</v>
      </c>
      <c r="AO595">
        <v>1</v>
      </c>
      <c r="AP595">
        <v>0</v>
      </c>
      <c r="AQ595">
        <v>0</v>
      </c>
      <c r="AR595">
        <v>0</v>
      </c>
      <c r="AS595" t="s">
        <v>3</v>
      </c>
      <c r="AT595">
        <v>0.19600000000000001</v>
      </c>
      <c r="AU595" t="s">
        <v>3</v>
      </c>
      <c r="AV595">
        <v>0</v>
      </c>
      <c r="AW595">
        <v>2</v>
      </c>
      <c r="AX595">
        <v>42251373</v>
      </c>
      <c r="AY595">
        <v>1</v>
      </c>
      <c r="AZ595">
        <v>0</v>
      </c>
      <c r="BA595">
        <v>529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CX595">
        <f>Y595*Source!I276</f>
        <v>3.7044000000000001E-2</v>
      </c>
      <c r="CY595">
        <f>AA595</f>
        <v>20611.2</v>
      </c>
      <c r="CZ595">
        <f>AE595</f>
        <v>3390</v>
      </c>
      <c r="DA595">
        <f>AI595</f>
        <v>6.08</v>
      </c>
      <c r="DB595">
        <f>ROUND(ROUND(AT595*CZ595,2),6)</f>
        <v>664.44</v>
      </c>
      <c r="DC595">
        <f>ROUND(ROUND(AT595*AG595,2),6)</f>
        <v>0</v>
      </c>
    </row>
    <row r="596" spans="1:107" x14ac:dyDescent="0.2">
      <c r="A596">
        <f>ROW(Source!A276)</f>
        <v>276</v>
      </c>
      <c r="B596">
        <v>42244862</v>
      </c>
      <c r="C596">
        <v>42251355</v>
      </c>
      <c r="D596">
        <v>38957326</v>
      </c>
      <c r="E596">
        <v>1</v>
      </c>
      <c r="F596">
        <v>1</v>
      </c>
      <c r="G596">
        <v>1</v>
      </c>
      <c r="H596">
        <v>3</v>
      </c>
      <c r="I596" t="s">
        <v>67</v>
      </c>
      <c r="J596" t="s">
        <v>69</v>
      </c>
      <c r="K596" t="s">
        <v>68</v>
      </c>
      <c r="L596">
        <v>1348</v>
      </c>
      <c r="N596">
        <v>1009</v>
      </c>
      <c r="O596" t="s">
        <v>49</v>
      </c>
      <c r="P596" t="s">
        <v>49</v>
      </c>
      <c r="Q596">
        <v>1000</v>
      </c>
      <c r="W596">
        <v>0</v>
      </c>
      <c r="X596">
        <v>-1622221180</v>
      </c>
      <c r="Y596">
        <v>-1.9577000000000001E-2</v>
      </c>
      <c r="AA596">
        <v>20611.2</v>
      </c>
      <c r="AB596">
        <v>0</v>
      </c>
      <c r="AC596">
        <v>0</v>
      </c>
      <c r="AD596">
        <v>0</v>
      </c>
      <c r="AE596">
        <v>3390</v>
      </c>
      <c r="AF596">
        <v>0</v>
      </c>
      <c r="AG596">
        <v>0</v>
      </c>
      <c r="AH596">
        <v>0</v>
      </c>
      <c r="AI596">
        <v>6.08</v>
      </c>
      <c r="AJ596">
        <v>1</v>
      </c>
      <c r="AK596">
        <v>1</v>
      </c>
      <c r="AL596">
        <v>1</v>
      </c>
      <c r="AN596">
        <v>0</v>
      </c>
      <c r="AO596">
        <v>0</v>
      </c>
      <c r="AP596">
        <v>0</v>
      </c>
      <c r="AQ596">
        <v>0</v>
      </c>
      <c r="AR596">
        <v>0</v>
      </c>
      <c r="AS596" t="s">
        <v>3</v>
      </c>
      <c r="AT596">
        <v>-1.9577000000000001E-2</v>
      </c>
      <c r="AU596" t="s">
        <v>3</v>
      </c>
      <c r="AV596">
        <v>0</v>
      </c>
      <c r="AW596">
        <v>1</v>
      </c>
      <c r="AX596">
        <v>-1</v>
      </c>
      <c r="AY596">
        <v>0</v>
      </c>
      <c r="AZ596">
        <v>0</v>
      </c>
      <c r="BA596" t="s">
        <v>3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CX596">
        <f>Y596*Source!I276</f>
        <v>-3.700053E-3</v>
      </c>
      <c r="CY596">
        <f>AA596</f>
        <v>20611.2</v>
      </c>
      <c r="CZ596">
        <f>AE596</f>
        <v>3390</v>
      </c>
      <c r="DA596">
        <f>AI596</f>
        <v>6.08</v>
      </c>
      <c r="DB596">
        <f>ROUND(ROUND(AT596*CZ596,2),6)</f>
        <v>-66.37</v>
      </c>
      <c r="DC596">
        <f>ROUND(ROUND(AT596*AG596,2),6)</f>
        <v>0</v>
      </c>
    </row>
    <row r="597" spans="1:107" x14ac:dyDescent="0.2">
      <c r="A597">
        <f>ROW(Source!A276)</f>
        <v>276</v>
      </c>
      <c r="B597">
        <v>42244862</v>
      </c>
      <c r="C597">
        <v>42251355</v>
      </c>
      <c r="D597">
        <v>38958119</v>
      </c>
      <c r="E597">
        <v>1</v>
      </c>
      <c r="F597">
        <v>1</v>
      </c>
      <c r="G597">
        <v>1</v>
      </c>
      <c r="H597">
        <v>3</v>
      </c>
      <c r="I597" t="s">
        <v>89</v>
      </c>
      <c r="J597" t="s">
        <v>92</v>
      </c>
      <c r="K597" t="s">
        <v>90</v>
      </c>
      <c r="L597">
        <v>1327</v>
      </c>
      <c r="N597">
        <v>1005</v>
      </c>
      <c r="O597" t="s">
        <v>91</v>
      </c>
      <c r="P597" t="s">
        <v>91</v>
      </c>
      <c r="Q597">
        <v>1</v>
      </c>
      <c r="W597">
        <v>0</v>
      </c>
      <c r="X597">
        <v>1210903559</v>
      </c>
      <c r="Y597">
        <v>110</v>
      </c>
      <c r="AA597">
        <v>19.559999999999999</v>
      </c>
      <c r="AB597">
        <v>0</v>
      </c>
      <c r="AC597">
        <v>0</v>
      </c>
      <c r="AD597">
        <v>0</v>
      </c>
      <c r="AE597">
        <v>6.19</v>
      </c>
      <c r="AF597">
        <v>0</v>
      </c>
      <c r="AG597">
        <v>0</v>
      </c>
      <c r="AH597">
        <v>0</v>
      </c>
      <c r="AI597">
        <v>3.16</v>
      </c>
      <c r="AJ597">
        <v>1</v>
      </c>
      <c r="AK597">
        <v>1</v>
      </c>
      <c r="AL597">
        <v>1</v>
      </c>
      <c r="AN597">
        <v>0</v>
      </c>
      <c r="AO597">
        <v>1</v>
      </c>
      <c r="AP597">
        <v>0</v>
      </c>
      <c r="AQ597">
        <v>0</v>
      </c>
      <c r="AR597">
        <v>0</v>
      </c>
      <c r="AS597" t="s">
        <v>3</v>
      </c>
      <c r="AT597">
        <v>110</v>
      </c>
      <c r="AU597" t="s">
        <v>3</v>
      </c>
      <c r="AV597">
        <v>0</v>
      </c>
      <c r="AW597">
        <v>2</v>
      </c>
      <c r="AX597">
        <v>42251374</v>
      </c>
      <c r="AY597">
        <v>1</v>
      </c>
      <c r="AZ597">
        <v>0</v>
      </c>
      <c r="BA597">
        <v>530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CX597">
        <f>Y597*Source!I276</f>
        <v>20.79</v>
      </c>
      <c r="CY597">
        <f>AA597</f>
        <v>19.559999999999999</v>
      </c>
      <c r="CZ597">
        <f>AE597</f>
        <v>6.19</v>
      </c>
      <c r="DA597">
        <f>AI597</f>
        <v>3.16</v>
      </c>
      <c r="DB597">
        <f>ROUND(ROUND(AT597*CZ597,2),6)</f>
        <v>680.9</v>
      </c>
      <c r="DC597">
        <f>ROUND(ROUND(AT597*AG597,2),6)</f>
        <v>0</v>
      </c>
    </row>
    <row r="598" spans="1:107" x14ac:dyDescent="0.2">
      <c r="A598">
        <f>ROW(Source!A276)</f>
        <v>276</v>
      </c>
      <c r="B598">
        <v>42244862</v>
      </c>
      <c r="C598">
        <v>42251355</v>
      </c>
      <c r="D598">
        <v>38958119</v>
      </c>
      <c r="E598">
        <v>1</v>
      </c>
      <c r="F598">
        <v>1</v>
      </c>
      <c r="G598">
        <v>1</v>
      </c>
      <c r="H598">
        <v>3</v>
      </c>
      <c r="I598" t="s">
        <v>89</v>
      </c>
      <c r="J598" t="s">
        <v>92</v>
      </c>
      <c r="K598" t="s">
        <v>90</v>
      </c>
      <c r="L598">
        <v>1327</v>
      </c>
      <c r="N598">
        <v>1005</v>
      </c>
      <c r="O598" t="s">
        <v>91</v>
      </c>
      <c r="P598" t="s">
        <v>91</v>
      </c>
      <c r="Q598">
        <v>1</v>
      </c>
      <c r="W598">
        <v>0</v>
      </c>
      <c r="X598">
        <v>1210903559</v>
      </c>
      <c r="Y598">
        <v>-110</v>
      </c>
      <c r="AA598">
        <v>19.559999999999999</v>
      </c>
      <c r="AB598">
        <v>0</v>
      </c>
      <c r="AC598">
        <v>0</v>
      </c>
      <c r="AD598">
        <v>0</v>
      </c>
      <c r="AE598">
        <v>6.19</v>
      </c>
      <c r="AF598">
        <v>0</v>
      </c>
      <c r="AG598">
        <v>0</v>
      </c>
      <c r="AH598">
        <v>0</v>
      </c>
      <c r="AI598">
        <v>3.16</v>
      </c>
      <c r="AJ598">
        <v>1</v>
      </c>
      <c r="AK598">
        <v>1</v>
      </c>
      <c r="AL598">
        <v>1</v>
      </c>
      <c r="AN598">
        <v>0</v>
      </c>
      <c r="AO598">
        <v>0</v>
      </c>
      <c r="AP598">
        <v>0</v>
      </c>
      <c r="AQ598">
        <v>0</v>
      </c>
      <c r="AR598">
        <v>0</v>
      </c>
      <c r="AS598" t="s">
        <v>3</v>
      </c>
      <c r="AT598">
        <v>-110</v>
      </c>
      <c r="AU598" t="s">
        <v>3</v>
      </c>
      <c r="AV598">
        <v>0</v>
      </c>
      <c r="AW598">
        <v>1</v>
      </c>
      <c r="AX598">
        <v>-1</v>
      </c>
      <c r="AY598">
        <v>0</v>
      </c>
      <c r="AZ598">
        <v>0</v>
      </c>
      <c r="BA598" t="s">
        <v>3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CX598">
        <f>Y598*Source!I276</f>
        <v>-20.79</v>
      </c>
      <c r="CY598">
        <f>AA598</f>
        <v>19.559999999999999</v>
      </c>
      <c r="CZ598">
        <f>AE598</f>
        <v>6.19</v>
      </c>
      <c r="DA598">
        <f>AI598</f>
        <v>3.16</v>
      </c>
      <c r="DB598">
        <f>ROUND(ROUND(AT598*CZ598,2),6)</f>
        <v>-680.9</v>
      </c>
      <c r="DC598">
        <f>ROUND(ROUND(AT598*AG598,2),6)</f>
        <v>0</v>
      </c>
    </row>
    <row r="599" spans="1:107" x14ac:dyDescent="0.2">
      <c r="A599">
        <f>ROW(Source!A276)</f>
        <v>276</v>
      </c>
      <c r="B599">
        <v>42244862</v>
      </c>
      <c r="C599">
        <v>42251355</v>
      </c>
      <c r="D599">
        <v>38957639</v>
      </c>
      <c r="E599">
        <v>1</v>
      </c>
      <c r="F599">
        <v>1</v>
      </c>
      <c r="G599">
        <v>1</v>
      </c>
      <c r="H599">
        <v>3</v>
      </c>
      <c r="I599" t="s">
        <v>94</v>
      </c>
      <c r="J599" t="s">
        <v>96</v>
      </c>
      <c r="K599" t="s">
        <v>95</v>
      </c>
      <c r="L599">
        <v>1327</v>
      </c>
      <c r="N599">
        <v>1005</v>
      </c>
      <c r="O599" t="s">
        <v>91</v>
      </c>
      <c r="P599" t="s">
        <v>91</v>
      </c>
      <c r="Q599">
        <v>1</v>
      </c>
      <c r="W599">
        <v>0</v>
      </c>
      <c r="X599">
        <v>-1573474583</v>
      </c>
      <c r="Y599">
        <v>110</v>
      </c>
      <c r="AA599">
        <v>72.489999999999995</v>
      </c>
      <c r="AB599">
        <v>0</v>
      </c>
      <c r="AC599">
        <v>0</v>
      </c>
      <c r="AD599">
        <v>0</v>
      </c>
      <c r="AE599">
        <v>16.29</v>
      </c>
      <c r="AF599">
        <v>0</v>
      </c>
      <c r="AG599">
        <v>0</v>
      </c>
      <c r="AH599">
        <v>0</v>
      </c>
      <c r="AI599">
        <v>4.45</v>
      </c>
      <c r="AJ599">
        <v>1</v>
      </c>
      <c r="AK599">
        <v>1</v>
      </c>
      <c r="AL599">
        <v>1</v>
      </c>
      <c r="AN599">
        <v>0</v>
      </c>
      <c r="AO599">
        <v>0</v>
      </c>
      <c r="AP599">
        <v>0</v>
      </c>
      <c r="AQ599">
        <v>0</v>
      </c>
      <c r="AR599">
        <v>0</v>
      </c>
      <c r="AS599" t="s">
        <v>3</v>
      </c>
      <c r="AT599">
        <v>110</v>
      </c>
      <c r="AU599" t="s">
        <v>3</v>
      </c>
      <c r="AV599">
        <v>0</v>
      </c>
      <c r="AW599">
        <v>1</v>
      </c>
      <c r="AX599">
        <v>-1</v>
      </c>
      <c r="AY599">
        <v>0</v>
      </c>
      <c r="AZ599">
        <v>0</v>
      </c>
      <c r="BA599" t="s">
        <v>3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CX599">
        <f>Y599*Source!I276</f>
        <v>20.79</v>
      </c>
      <c r="CY599">
        <f>AA599</f>
        <v>72.489999999999995</v>
      </c>
      <c r="CZ599">
        <f>AE599</f>
        <v>16.29</v>
      </c>
      <c r="DA599">
        <f>AI599</f>
        <v>4.45</v>
      </c>
      <c r="DB599">
        <f>ROUND(ROUND(AT599*CZ599,2),6)</f>
        <v>1791.9</v>
      </c>
      <c r="DC599">
        <f>ROUND(ROUND(AT599*AG599,2),6)</f>
        <v>0</v>
      </c>
    </row>
    <row r="600" spans="1:107" x14ac:dyDescent="0.2">
      <c r="A600">
        <f>ROW(Source!A277)</f>
        <v>277</v>
      </c>
      <c r="B600">
        <v>42244845</v>
      </c>
      <c r="C600">
        <v>42251355</v>
      </c>
      <c r="D600">
        <v>35541368</v>
      </c>
      <c r="E600">
        <v>1</v>
      </c>
      <c r="F600">
        <v>1</v>
      </c>
      <c r="G600">
        <v>1</v>
      </c>
      <c r="H600">
        <v>1</v>
      </c>
      <c r="I600" t="s">
        <v>467</v>
      </c>
      <c r="J600" t="s">
        <v>3</v>
      </c>
      <c r="K600" t="s">
        <v>468</v>
      </c>
      <c r="L600">
        <v>1369</v>
      </c>
      <c r="N600">
        <v>1013</v>
      </c>
      <c r="O600" t="s">
        <v>417</v>
      </c>
      <c r="P600" t="s">
        <v>417</v>
      </c>
      <c r="Q600">
        <v>1</v>
      </c>
      <c r="W600">
        <v>0</v>
      </c>
      <c r="X600">
        <v>1709986911</v>
      </c>
      <c r="Y600">
        <v>13.121499999999999</v>
      </c>
      <c r="AA600">
        <v>0</v>
      </c>
      <c r="AB600">
        <v>0</v>
      </c>
      <c r="AC600">
        <v>0</v>
      </c>
      <c r="AD600">
        <v>282.47000000000003</v>
      </c>
      <c r="AE600">
        <v>0</v>
      </c>
      <c r="AF600">
        <v>0</v>
      </c>
      <c r="AG600">
        <v>0</v>
      </c>
      <c r="AH600">
        <v>282.47000000000003</v>
      </c>
      <c r="AI600">
        <v>1</v>
      </c>
      <c r="AJ600">
        <v>1</v>
      </c>
      <c r="AK600">
        <v>1</v>
      </c>
      <c r="AL600">
        <v>1</v>
      </c>
      <c r="AN600">
        <v>0</v>
      </c>
      <c r="AO600">
        <v>1</v>
      </c>
      <c r="AP600">
        <v>1</v>
      </c>
      <c r="AQ600">
        <v>0</v>
      </c>
      <c r="AR600">
        <v>0</v>
      </c>
      <c r="AS600" t="s">
        <v>3</v>
      </c>
      <c r="AT600">
        <v>11.41</v>
      </c>
      <c r="AU600" t="s">
        <v>34</v>
      </c>
      <c r="AV600">
        <v>1</v>
      </c>
      <c r="AW600">
        <v>2</v>
      </c>
      <c r="AX600">
        <v>42251367</v>
      </c>
      <c r="AY600">
        <v>1</v>
      </c>
      <c r="AZ600">
        <v>0</v>
      </c>
      <c r="BA600">
        <v>531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CX600">
        <f>Y600*Source!I277</f>
        <v>2.4799634999999998</v>
      </c>
      <c r="CY600">
        <f>AD600</f>
        <v>282.47000000000003</v>
      </c>
      <c r="CZ600">
        <f>AH600</f>
        <v>282.47000000000003</v>
      </c>
      <c r="DA600">
        <f>AL600</f>
        <v>1</v>
      </c>
      <c r="DB600">
        <f>ROUND((ROUND(AT600*CZ600,2)*1.15),6)</f>
        <v>3706.4270000000001</v>
      </c>
      <c r="DC600">
        <f>ROUND((ROUND(AT600*AG600,2)*1.15),6)</f>
        <v>0</v>
      </c>
    </row>
    <row r="601" spans="1:107" x14ac:dyDescent="0.2">
      <c r="A601">
        <f>ROW(Source!A277)</f>
        <v>277</v>
      </c>
      <c r="B601">
        <v>42244845</v>
      </c>
      <c r="C601">
        <v>42251355</v>
      </c>
      <c r="D601">
        <v>121548</v>
      </c>
      <c r="E601">
        <v>1</v>
      </c>
      <c r="F601">
        <v>1</v>
      </c>
      <c r="G601">
        <v>1</v>
      </c>
      <c r="H601">
        <v>1</v>
      </c>
      <c r="I601" t="s">
        <v>23</v>
      </c>
      <c r="J601" t="s">
        <v>3</v>
      </c>
      <c r="K601" t="s">
        <v>420</v>
      </c>
      <c r="L601">
        <v>608254</v>
      </c>
      <c r="N601">
        <v>1013</v>
      </c>
      <c r="O601" t="s">
        <v>421</v>
      </c>
      <c r="P601" t="s">
        <v>421</v>
      </c>
      <c r="Q601">
        <v>1</v>
      </c>
      <c r="W601">
        <v>0</v>
      </c>
      <c r="X601">
        <v>-185737400</v>
      </c>
      <c r="Y601">
        <v>0.1875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1</v>
      </c>
      <c r="AJ601">
        <v>1</v>
      </c>
      <c r="AK601">
        <v>1</v>
      </c>
      <c r="AL601">
        <v>1</v>
      </c>
      <c r="AN601">
        <v>0</v>
      </c>
      <c r="AO601">
        <v>1</v>
      </c>
      <c r="AP601">
        <v>1</v>
      </c>
      <c r="AQ601">
        <v>0</v>
      </c>
      <c r="AR601">
        <v>0</v>
      </c>
      <c r="AS601" t="s">
        <v>3</v>
      </c>
      <c r="AT601">
        <v>0.15</v>
      </c>
      <c r="AU601" t="s">
        <v>33</v>
      </c>
      <c r="AV601">
        <v>2</v>
      </c>
      <c r="AW601">
        <v>2</v>
      </c>
      <c r="AX601">
        <v>42251368</v>
      </c>
      <c r="AY601">
        <v>1</v>
      </c>
      <c r="AZ601">
        <v>0</v>
      </c>
      <c r="BA601">
        <v>532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CX601">
        <f>Y601*Source!I277</f>
        <v>3.5437499999999997E-2</v>
      </c>
      <c r="CY601">
        <f>AD601</f>
        <v>0</v>
      </c>
      <c r="CZ601">
        <f>AH601</f>
        <v>0</v>
      </c>
      <c r="DA601">
        <f>AL601</f>
        <v>1</v>
      </c>
      <c r="DB601">
        <f>ROUND((ROUND(AT601*CZ601,2)*1.25),6)</f>
        <v>0</v>
      </c>
      <c r="DC601">
        <f>ROUND((ROUND(AT601*AG601,2)*1.25),6)</f>
        <v>0</v>
      </c>
    </row>
    <row r="602" spans="1:107" x14ac:dyDescent="0.2">
      <c r="A602">
        <f>ROW(Source!A277)</f>
        <v>277</v>
      </c>
      <c r="B602">
        <v>42244845</v>
      </c>
      <c r="C602">
        <v>42251355</v>
      </c>
      <c r="D602">
        <v>39026317</v>
      </c>
      <c r="E602">
        <v>1</v>
      </c>
      <c r="F602">
        <v>1</v>
      </c>
      <c r="G602">
        <v>1</v>
      </c>
      <c r="H602">
        <v>2</v>
      </c>
      <c r="I602" t="s">
        <v>469</v>
      </c>
      <c r="J602" t="s">
        <v>470</v>
      </c>
      <c r="K602" t="s">
        <v>471</v>
      </c>
      <c r="L602">
        <v>1368</v>
      </c>
      <c r="N602">
        <v>1011</v>
      </c>
      <c r="O602" t="s">
        <v>425</v>
      </c>
      <c r="P602" t="s">
        <v>425</v>
      </c>
      <c r="Q602">
        <v>1</v>
      </c>
      <c r="W602">
        <v>0</v>
      </c>
      <c r="X602">
        <v>-438066613</v>
      </c>
      <c r="Y602">
        <v>0.125</v>
      </c>
      <c r="AA602">
        <v>0</v>
      </c>
      <c r="AB602">
        <v>844.99</v>
      </c>
      <c r="AC602">
        <v>405.68</v>
      </c>
      <c r="AD602">
        <v>0</v>
      </c>
      <c r="AE602">
        <v>0</v>
      </c>
      <c r="AF602">
        <v>86.4</v>
      </c>
      <c r="AG602">
        <v>13.5</v>
      </c>
      <c r="AH602">
        <v>0</v>
      </c>
      <c r="AI602">
        <v>1</v>
      </c>
      <c r="AJ602">
        <v>9.7799999999999994</v>
      </c>
      <c r="AK602">
        <v>30.05</v>
      </c>
      <c r="AL602">
        <v>1</v>
      </c>
      <c r="AN602">
        <v>0</v>
      </c>
      <c r="AO602">
        <v>1</v>
      </c>
      <c r="AP602">
        <v>1</v>
      </c>
      <c r="AQ602">
        <v>0</v>
      </c>
      <c r="AR602">
        <v>0</v>
      </c>
      <c r="AS602" t="s">
        <v>3</v>
      </c>
      <c r="AT602">
        <v>0.1</v>
      </c>
      <c r="AU602" t="s">
        <v>33</v>
      </c>
      <c r="AV602">
        <v>0</v>
      </c>
      <c r="AW602">
        <v>2</v>
      </c>
      <c r="AX602">
        <v>42251369</v>
      </c>
      <c r="AY602">
        <v>1</v>
      </c>
      <c r="AZ602">
        <v>0</v>
      </c>
      <c r="BA602">
        <v>533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CX602">
        <f>Y602*Source!I277</f>
        <v>2.3625E-2</v>
      </c>
      <c r="CY602">
        <f>AB602</f>
        <v>844.99</v>
      </c>
      <c r="CZ602">
        <f>AF602</f>
        <v>86.4</v>
      </c>
      <c r="DA602">
        <f>AJ602</f>
        <v>9.7799999999999994</v>
      </c>
      <c r="DB602">
        <f>ROUND((ROUND(AT602*CZ602,2)*1.25),6)</f>
        <v>10.8</v>
      </c>
      <c r="DC602">
        <f>ROUND((ROUND(AT602*AG602,2)*1.25),6)</f>
        <v>1.6875</v>
      </c>
    </row>
    <row r="603" spans="1:107" x14ac:dyDescent="0.2">
      <c r="A603">
        <f>ROW(Source!A277)</f>
        <v>277</v>
      </c>
      <c r="B603">
        <v>42244845</v>
      </c>
      <c r="C603">
        <v>42251355</v>
      </c>
      <c r="D603">
        <v>39026431</v>
      </c>
      <c r="E603">
        <v>1</v>
      </c>
      <c r="F603">
        <v>1</v>
      </c>
      <c r="G603">
        <v>1</v>
      </c>
      <c r="H603">
        <v>2</v>
      </c>
      <c r="I603" t="s">
        <v>472</v>
      </c>
      <c r="J603" t="s">
        <v>473</v>
      </c>
      <c r="K603" t="s">
        <v>474</v>
      </c>
      <c r="L603">
        <v>1368</v>
      </c>
      <c r="N603">
        <v>1011</v>
      </c>
      <c r="O603" t="s">
        <v>425</v>
      </c>
      <c r="P603" t="s">
        <v>425</v>
      </c>
      <c r="Q603">
        <v>1</v>
      </c>
      <c r="W603">
        <v>0</v>
      </c>
      <c r="X603">
        <v>1106923569</v>
      </c>
      <c r="Y603">
        <v>6.25E-2</v>
      </c>
      <c r="AA603">
        <v>0</v>
      </c>
      <c r="AB603">
        <v>1046.08</v>
      </c>
      <c r="AC603">
        <v>405.68</v>
      </c>
      <c r="AD603">
        <v>0</v>
      </c>
      <c r="AE603">
        <v>0</v>
      </c>
      <c r="AF603">
        <v>112</v>
      </c>
      <c r="AG603">
        <v>13.5</v>
      </c>
      <c r="AH603">
        <v>0</v>
      </c>
      <c r="AI603">
        <v>1</v>
      </c>
      <c r="AJ603">
        <v>9.34</v>
      </c>
      <c r="AK603">
        <v>30.05</v>
      </c>
      <c r="AL603">
        <v>1</v>
      </c>
      <c r="AN603">
        <v>0</v>
      </c>
      <c r="AO603">
        <v>1</v>
      </c>
      <c r="AP603">
        <v>1</v>
      </c>
      <c r="AQ603">
        <v>0</v>
      </c>
      <c r="AR603">
        <v>0</v>
      </c>
      <c r="AS603" t="s">
        <v>3</v>
      </c>
      <c r="AT603">
        <v>0.05</v>
      </c>
      <c r="AU603" t="s">
        <v>33</v>
      </c>
      <c r="AV603">
        <v>0</v>
      </c>
      <c r="AW603">
        <v>2</v>
      </c>
      <c r="AX603">
        <v>42251370</v>
      </c>
      <c r="AY603">
        <v>1</v>
      </c>
      <c r="AZ603">
        <v>0</v>
      </c>
      <c r="BA603">
        <v>534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CX603">
        <f>Y603*Source!I277</f>
        <v>1.18125E-2</v>
      </c>
      <c r="CY603">
        <f>AB603</f>
        <v>1046.08</v>
      </c>
      <c r="CZ603">
        <f>AF603</f>
        <v>112</v>
      </c>
      <c r="DA603">
        <f>AJ603</f>
        <v>9.34</v>
      </c>
      <c r="DB603">
        <f>ROUND((ROUND(AT603*CZ603,2)*1.25),6)</f>
        <v>7</v>
      </c>
      <c r="DC603">
        <f>ROUND((ROUND(AT603*AG603,2)*1.25),6)</f>
        <v>0.85</v>
      </c>
    </row>
    <row r="604" spans="1:107" x14ac:dyDescent="0.2">
      <c r="A604">
        <f>ROW(Source!A277)</f>
        <v>277</v>
      </c>
      <c r="B604">
        <v>42244845</v>
      </c>
      <c r="C604">
        <v>42251355</v>
      </c>
      <c r="D604">
        <v>39027321</v>
      </c>
      <c r="E604">
        <v>1</v>
      </c>
      <c r="F604">
        <v>1</v>
      </c>
      <c r="G604">
        <v>1</v>
      </c>
      <c r="H604">
        <v>2</v>
      </c>
      <c r="I604" t="s">
        <v>450</v>
      </c>
      <c r="J604" t="s">
        <v>451</v>
      </c>
      <c r="K604" t="s">
        <v>452</v>
      </c>
      <c r="L604">
        <v>1368</v>
      </c>
      <c r="N604">
        <v>1011</v>
      </c>
      <c r="O604" t="s">
        <v>425</v>
      </c>
      <c r="P604" t="s">
        <v>425</v>
      </c>
      <c r="Q604">
        <v>1</v>
      </c>
      <c r="W604">
        <v>0</v>
      </c>
      <c r="X604">
        <v>527313756</v>
      </c>
      <c r="Y604">
        <v>2</v>
      </c>
      <c r="AA604">
        <v>0</v>
      </c>
      <c r="AB604">
        <v>122.1</v>
      </c>
      <c r="AC604">
        <v>0</v>
      </c>
      <c r="AD604">
        <v>0</v>
      </c>
      <c r="AE604">
        <v>0</v>
      </c>
      <c r="AF604">
        <v>30</v>
      </c>
      <c r="AG604">
        <v>0</v>
      </c>
      <c r="AH604">
        <v>0</v>
      </c>
      <c r="AI604">
        <v>1</v>
      </c>
      <c r="AJ604">
        <v>4.07</v>
      </c>
      <c r="AK604">
        <v>30.05</v>
      </c>
      <c r="AL604">
        <v>1</v>
      </c>
      <c r="AN604">
        <v>0</v>
      </c>
      <c r="AO604">
        <v>1</v>
      </c>
      <c r="AP604">
        <v>1</v>
      </c>
      <c r="AQ604">
        <v>0</v>
      </c>
      <c r="AR604">
        <v>0</v>
      </c>
      <c r="AS604" t="s">
        <v>3</v>
      </c>
      <c r="AT604">
        <v>1.6</v>
      </c>
      <c r="AU604" t="s">
        <v>33</v>
      </c>
      <c r="AV604">
        <v>0</v>
      </c>
      <c r="AW604">
        <v>2</v>
      </c>
      <c r="AX604">
        <v>42251371</v>
      </c>
      <c r="AY604">
        <v>1</v>
      </c>
      <c r="AZ604">
        <v>0</v>
      </c>
      <c r="BA604">
        <v>535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CX604">
        <f>Y604*Source!I277</f>
        <v>0.378</v>
      </c>
      <c r="CY604">
        <f>AB604</f>
        <v>122.1</v>
      </c>
      <c r="CZ604">
        <f>AF604</f>
        <v>30</v>
      </c>
      <c r="DA604">
        <f>AJ604</f>
        <v>4.07</v>
      </c>
      <c r="DB604">
        <f>ROUND((ROUND(AT604*CZ604,2)*1.25),6)</f>
        <v>60</v>
      </c>
      <c r="DC604">
        <f>ROUND((ROUND(AT604*AG604,2)*1.25),6)</f>
        <v>0</v>
      </c>
    </row>
    <row r="605" spans="1:107" x14ac:dyDescent="0.2">
      <c r="A605">
        <f>ROW(Source!A277)</f>
        <v>277</v>
      </c>
      <c r="B605">
        <v>42244845</v>
      </c>
      <c r="C605">
        <v>42251355</v>
      </c>
      <c r="D605">
        <v>39029121</v>
      </c>
      <c r="E605">
        <v>1</v>
      </c>
      <c r="F605">
        <v>1</v>
      </c>
      <c r="G605">
        <v>1</v>
      </c>
      <c r="H605">
        <v>2</v>
      </c>
      <c r="I605" t="s">
        <v>453</v>
      </c>
      <c r="J605" t="s">
        <v>454</v>
      </c>
      <c r="K605" t="s">
        <v>455</v>
      </c>
      <c r="L605">
        <v>1368</v>
      </c>
      <c r="N605">
        <v>1011</v>
      </c>
      <c r="O605" t="s">
        <v>425</v>
      </c>
      <c r="P605" t="s">
        <v>425</v>
      </c>
      <c r="Q605">
        <v>1</v>
      </c>
      <c r="W605">
        <v>0</v>
      </c>
      <c r="X605">
        <v>1230759911</v>
      </c>
      <c r="Y605">
        <v>0.11249999999999999</v>
      </c>
      <c r="AA605">
        <v>0</v>
      </c>
      <c r="AB605">
        <v>887.39</v>
      </c>
      <c r="AC605">
        <v>348.58</v>
      </c>
      <c r="AD605">
        <v>0</v>
      </c>
      <c r="AE605">
        <v>0</v>
      </c>
      <c r="AF605">
        <v>87.17</v>
      </c>
      <c r="AG605">
        <v>11.6</v>
      </c>
      <c r="AH605">
        <v>0</v>
      </c>
      <c r="AI605">
        <v>1</v>
      </c>
      <c r="AJ605">
        <v>10.18</v>
      </c>
      <c r="AK605">
        <v>30.05</v>
      </c>
      <c r="AL605">
        <v>1</v>
      </c>
      <c r="AN605">
        <v>0</v>
      </c>
      <c r="AO605">
        <v>1</v>
      </c>
      <c r="AP605">
        <v>1</v>
      </c>
      <c r="AQ605">
        <v>0</v>
      </c>
      <c r="AR605">
        <v>0</v>
      </c>
      <c r="AS605" t="s">
        <v>3</v>
      </c>
      <c r="AT605">
        <v>0.09</v>
      </c>
      <c r="AU605" t="s">
        <v>33</v>
      </c>
      <c r="AV605">
        <v>0</v>
      </c>
      <c r="AW605">
        <v>2</v>
      </c>
      <c r="AX605">
        <v>42251372</v>
      </c>
      <c r="AY605">
        <v>1</v>
      </c>
      <c r="AZ605">
        <v>0</v>
      </c>
      <c r="BA605">
        <v>536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CX605">
        <f>Y605*Source!I277</f>
        <v>2.1262499999999997E-2</v>
      </c>
      <c r="CY605">
        <f>AB605</f>
        <v>887.39</v>
      </c>
      <c r="CZ605">
        <f>AF605</f>
        <v>87.17</v>
      </c>
      <c r="DA605">
        <f>AJ605</f>
        <v>10.18</v>
      </c>
      <c r="DB605">
        <f>ROUND((ROUND(AT605*CZ605,2)*1.25),6)</f>
        <v>9.8125</v>
      </c>
      <c r="DC605">
        <f>ROUND((ROUND(AT605*AG605,2)*1.25),6)</f>
        <v>1.3</v>
      </c>
    </row>
    <row r="606" spans="1:107" x14ac:dyDescent="0.2">
      <c r="A606">
        <f>ROW(Source!A277)</f>
        <v>277</v>
      </c>
      <c r="B606">
        <v>42244845</v>
      </c>
      <c r="C606">
        <v>42251355</v>
      </c>
      <c r="D606">
        <v>38957326</v>
      </c>
      <c r="E606">
        <v>1</v>
      </c>
      <c r="F606">
        <v>1</v>
      </c>
      <c r="G606">
        <v>1</v>
      </c>
      <c r="H606">
        <v>3</v>
      </c>
      <c r="I606" t="s">
        <v>67</v>
      </c>
      <c r="J606" t="s">
        <v>69</v>
      </c>
      <c r="K606" t="s">
        <v>68</v>
      </c>
      <c r="L606">
        <v>1348</v>
      </c>
      <c r="N606">
        <v>1009</v>
      </c>
      <c r="O606" t="s">
        <v>49</v>
      </c>
      <c r="P606" t="s">
        <v>49</v>
      </c>
      <c r="Q606">
        <v>1000</v>
      </c>
      <c r="W606">
        <v>0</v>
      </c>
      <c r="X606">
        <v>-1622221180</v>
      </c>
      <c r="Y606">
        <v>0.19600000000000001</v>
      </c>
      <c r="AA606">
        <v>21085.8</v>
      </c>
      <c r="AB606">
        <v>0</v>
      </c>
      <c r="AC606">
        <v>0</v>
      </c>
      <c r="AD606">
        <v>0</v>
      </c>
      <c r="AE606">
        <v>3390</v>
      </c>
      <c r="AF606">
        <v>0</v>
      </c>
      <c r="AG606">
        <v>0</v>
      </c>
      <c r="AH606">
        <v>0</v>
      </c>
      <c r="AI606">
        <v>6.22</v>
      </c>
      <c r="AJ606">
        <v>1</v>
      </c>
      <c r="AK606">
        <v>1</v>
      </c>
      <c r="AL606">
        <v>1</v>
      </c>
      <c r="AN606">
        <v>0</v>
      </c>
      <c r="AO606">
        <v>1</v>
      </c>
      <c r="AP606">
        <v>0</v>
      </c>
      <c r="AQ606">
        <v>0</v>
      </c>
      <c r="AR606">
        <v>0</v>
      </c>
      <c r="AS606" t="s">
        <v>3</v>
      </c>
      <c r="AT606">
        <v>0.19600000000000001</v>
      </c>
      <c r="AU606" t="s">
        <v>3</v>
      </c>
      <c r="AV606">
        <v>0</v>
      </c>
      <c r="AW606">
        <v>2</v>
      </c>
      <c r="AX606">
        <v>42251373</v>
      </c>
      <c r="AY606">
        <v>1</v>
      </c>
      <c r="AZ606">
        <v>0</v>
      </c>
      <c r="BA606">
        <v>537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CX606">
        <f>Y606*Source!I277</f>
        <v>3.7044000000000001E-2</v>
      </c>
      <c r="CY606">
        <f>AA606</f>
        <v>21085.8</v>
      </c>
      <c r="CZ606">
        <f>AE606</f>
        <v>3390</v>
      </c>
      <c r="DA606">
        <f>AI606</f>
        <v>6.22</v>
      </c>
      <c r="DB606">
        <f>ROUND(ROUND(AT606*CZ606,2),6)</f>
        <v>664.44</v>
      </c>
      <c r="DC606">
        <f>ROUND(ROUND(AT606*AG606,2),6)</f>
        <v>0</v>
      </c>
    </row>
    <row r="607" spans="1:107" x14ac:dyDescent="0.2">
      <c r="A607">
        <f>ROW(Source!A277)</f>
        <v>277</v>
      </c>
      <c r="B607">
        <v>42244845</v>
      </c>
      <c r="C607">
        <v>42251355</v>
      </c>
      <c r="D607">
        <v>38957326</v>
      </c>
      <c r="E607">
        <v>1</v>
      </c>
      <c r="F607">
        <v>1</v>
      </c>
      <c r="G607">
        <v>1</v>
      </c>
      <c r="H607">
        <v>3</v>
      </c>
      <c r="I607" t="s">
        <v>67</v>
      </c>
      <c r="J607" t="s">
        <v>69</v>
      </c>
      <c r="K607" t="s">
        <v>68</v>
      </c>
      <c r="L607">
        <v>1348</v>
      </c>
      <c r="N607">
        <v>1009</v>
      </c>
      <c r="O607" t="s">
        <v>49</v>
      </c>
      <c r="P607" t="s">
        <v>49</v>
      </c>
      <c r="Q607">
        <v>1000</v>
      </c>
      <c r="W607">
        <v>0</v>
      </c>
      <c r="X607">
        <v>-1622221180</v>
      </c>
      <c r="Y607">
        <v>-1.9577000000000001E-2</v>
      </c>
      <c r="AA607">
        <v>21085.8</v>
      </c>
      <c r="AB607">
        <v>0</v>
      </c>
      <c r="AC607">
        <v>0</v>
      </c>
      <c r="AD607">
        <v>0</v>
      </c>
      <c r="AE607">
        <v>3390</v>
      </c>
      <c r="AF607">
        <v>0</v>
      </c>
      <c r="AG607">
        <v>0</v>
      </c>
      <c r="AH607">
        <v>0</v>
      </c>
      <c r="AI607">
        <v>6.22</v>
      </c>
      <c r="AJ607">
        <v>1</v>
      </c>
      <c r="AK607">
        <v>1</v>
      </c>
      <c r="AL607">
        <v>1</v>
      </c>
      <c r="AN607">
        <v>0</v>
      </c>
      <c r="AO607">
        <v>0</v>
      </c>
      <c r="AP607">
        <v>0</v>
      </c>
      <c r="AQ607">
        <v>0</v>
      </c>
      <c r="AR607">
        <v>0</v>
      </c>
      <c r="AS607" t="s">
        <v>3</v>
      </c>
      <c r="AT607">
        <v>-1.9577000000000001E-2</v>
      </c>
      <c r="AU607" t="s">
        <v>3</v>
      </c>
      <c r="AV607">
        <v>0</v>
      </c>
      <c r="AW607">
        <v>1</v>
      </c>
      <c r="AX607">
        <v>-1</v>
      </c>
      <c r="AY607">
        <v>0</v>
      </c>
      <c r="AZ607">
        <v>0</v>
      </c>
      <c r="BA607" t="s">
        <v>3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CX607">
        <f>Y607*Source!I277</f>
        <v>-3.700053E-3</v>
      </c>
      <c r="CY607">
        <f>AA607</f>
        <v>21085.8</v>
      </c>
      <c r="CZ607">
        <f>AE607</f>
        <v>3390</v>
      </c>
      <c r="DA607">
        <f>AI607</f>
        <v>6.22</v>
      </c>
      <c r="DB607">
        <f>ROUND(ROUND(AT607*CZ607,2),6)</f>
        <v>-66.37</v>
      </c>
      <c r="DC607">
        <f>ROUND(ROUND(AT607*AG607,2),6)</f>
        <v>0</v>
      </c>
    </row>
    <row r="608" spans="1:107" x14ac:dyDescent="0.2">
      <c r="A608">
        <f>ROW(Source!A277)</f>
        <v>277</v>
      </c>
      <c r="B608">
        <v>42244845</v>
      </c>
      <c r="C608">
        <v>42251355</v>
      </c>
      <c r="D608">
        <v>38958119</v>
      </c>
      <c r="E608">
        <v>1</v>
      </c>
      <c r="F608">
        <v>1</v>
      </c>
      <c r="G608">
        <v>1</v>
      </c>
      <c r="H608">
        <v>3</v>
      </c>
      <c r="I608" t="s">
        <v>89</v>
      </c>
      <c r="J608" t="s">
        <v>92</v>
      </c>
      <c r="K608" t="s">
        <v>90</v>
      </c>
      <c r="L608">
        <v>1327</v>
      </c>
      <c r="N608">
        <v>1005</v>
      </c>
      <c r="O608" t="s">
        <v>91</v>
      </c>
      <c r="P608" t="s">
        <v>91</v>
      </c>
      <c r="Q608">
        <v>1</v>
      </c>
      <c r="W608">
        <v>0</v>
      </c>
      <c r="X608">
        <v>1210903559</v>
      </c>
      <c r="Y608">
        <v>110</v>
      </c>
      <c r="AA608">
        <v>22.16</v>
      </c>
      <c r="AB608">
        <v>0</v>
      </c>
      <c r="AC608">
        <v>0</v>
      </c>
      <c r="AD608">
        <v>0</v>
      </c>
      <c r="AE608">
        <v>6.19</v>
      </c>
      <c r="AF608">
        <v>0</v>
      </c>
      <c r="AG608">
        <v>0</v>
      </c>
      <c r="AH608">
        <v>0</v>
      </c>
      <c r="AI608">
        <v>3.58</v>
      </c>
      <c r="AJ608">
        <v>1</v>
      </c>
      <c r="AK608">
        <v>1</v>
      </c>
      <c r="AL608">
        <v>1</v>
      </c>
      <c r="AN608">
        <v>0</v>
      </c>
      <c r="AO608">
        <v>1</v>
      </c>
      <c r="AP608">
        <v>0</v>
      </c>
      <c r="AQ608">
        <v>0</v>
      </c>
      <c r="AR608">
        <v>0</v>
      </c>
      <c r="AS608" t="s">
        <v>3</v>
      </c>
      <c r="AT608">
        <v>110</v>
      </c>
      <c r="AU608" t="s">
        <v>3</v>
      </c>
      <c r="AV608">
        <v>0</v>
      </c>
      <c r="AW608">
        <v>2</v>
      </c>
      <c r="AX608">
        <v>42251374</v>
      </c>
      <c r="AY608">
        <v>1</v>
      </c>
      <c r="AZ608">
        <v>0</v>
      </c>
      <c r="BA608">
        <v>538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CX608">
        <f>Y608*Source!I277</f>
        <v>20.79</v>
      </c>
      <c r="CY608">
        <f>AA608</f>
        <v>22.16</v>
      </c>
      <c r="CZ608">
        <f>AE608</f>
        <v>6.19</v>
      </c>
      <c r="DA608">
        <f>AI608</f>
        <v>3.58</v>
      </c>
      <c r="DB608">
        <f>ROUND(ROUND(AT608*CZ608,2),6)</f>
        <v>680.9</v>
      </c>
      <c r="DC608">
        <f>ROUND(ROUND(AT608*AG608,2),6)</f>
        <v>0</v>
      </c>
    </row>
    <row r="609" spans="1:107" x14ac:dyDescent="0.2">
      <c r="A609">
        <f>ROW(Source!A277)</f>
        <v>277</v>
      </c>
      <c r="B609">
        <v>42244845</v>
      </c>
      <c r="C609">
        <v>42251355</v>
      </c>
      <c r="D609">
        <v>38958119</v>
      </c>
      <c r="E609">
        <v>1</v>
      </c>
      <c r="F609">
        <v>1</v>
      </c>
      <c r="G609">
        <v>1</v>
      </c>
      <c r="H609">
        <v>3</v>
      </c>
      <c r="I609" t="s">
        <v>89</v>
      </c>
      <c r="J609" t="s">
        <v>92</v>
      </c>
      <c r="K609" t="s">
        <v>90</v>
      </c>
      <c r="L609">
        <v>1327</v>
      </c>
      <c r="N609">
        <v>1005</v>
      </c>
      <c r="O609" t="s">
        <v>91</v>
      </c>
      <c r="P609" t="s">
        <v>91</v>
      </c>
      <c r="Q609">
        <v>1</v>
      </c>
      <c r="W609">
        <v>0</v>
      </c>
      <c r="X609">
        <v>1210903559</v>
      </c>
      <c r="Y609">
        <v>-110</v>
      </c>
      <c r="AA609">
        <v>22.16</v>
      </c>
      <c r="AB609">
        <v>0</v>
      </c>
      <c r="AC609">
        <v>0</v>
      </c>
      <c r="AD609">
        <v>0</v>
      </c>
      <c r="AE609">
        <v>6.19</v>
      </c>
      <c r="AF609">
        <v>0</v>
      </c>
      <c r="AG609">
        <v>0</v>
      </c>
      <c r="AH609">
        <v>0</v>
      </c>
      <c r="AI609">
        <v>3.58</v>
      </c>
      <c r="AJ609">
        <v>1</v>
      </c>
      <c r="AK609">
        <v>1</v>
      </c>
      <c r="AL609">
        <v>1</v>
      </c>
      <c r="AN609">
        <v>0</v>
      </c>
      <c r="AO609">
        <v>0</v>
      </c>
      <c r="AP609">
        <v>0</v>
      </c>
      <c r="AQ609">
        <v>0</v>
      </c>
      <c r="AR609">
        <v>0</v>
      </c>
      <c r="AS609" t="s">
        <v>3</v>
      </c>
      <c r="AT609">
        <v>-110</v>
      </c>
      <c r="AU609" t="s">
        <v>3</v>
      </c>
      <c r="AV609">
        <v>0</v>
      </c>
      <c r="AW609">
        <v>1</v>
      </c>
      <c r="AX609">
        <v>-1</v>
      </c>
      <c r="AY609">
        <v>0</v>
      </c>
      <c r="AZ609">
        <v>0</v>
      </c>
      <c r="BA609" t="s">
        <v>3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CX609">
        <f>Y609*Source!I277</f>
        <v>-20.79</v>
      </c>
      <c r="CY609">
        <f>AA609</f>
        <v>22.16</v>
      </c>
      <c r="CZ609">
        <f>AE609</f>
        <v>6.19</v>
      </c>
      <c r="DA609">
        <f>AI609</f>
        <v>3.58</v>
      </c>
      <c r="DB609">
        <f>ROUND(ROUND(AT609*CZ609,2),6)</f>
        <v>-680.9</v>
      </c>
      <c r="DC609">
        <f>ROUND(ROUND(AT609*AG609,2),6)</f>
        <v>0</v>
      </c>
    </row>
    <row r="610" spans="1:107" x14ac:dyDescent="0.2">
      <c r="A610">
        <f>ROW(Source!A277)</f>
        <v>277</v>
      </c>
      <c r="B610">
        <v>42244845</v>
      </c>
      <c r="C610">
        <v>42251355</v>
      </c>
      <c r="D610">
        <v>38957639</v>
      </c>
      <c r="E610">
        <v>1</v>
      </c>
      <c r="F610">
        <v>1</v>
      </c>
      <c r="G610">
        <v>1</v>
      </c>
      <c r="H610">
        <v>3</v>
      </c>
      <c r="I610" t="s">
        <v>94</v>
      </c>
      <c r="J610" t="s">
        <v>96</v>
      </c>
      <c r="K610" t="s">
        <v>95</v>
      </c>
      <c r="L610">
        <v>1327</v>
      </c>
      <c r="N610">
        <v>1005</v>
      </c>
      <c r="O610" t="s">
        <v>91</v>
      </c>
      <c r="P610" t="s">
        <v>91</v>
      </c>
      <c r="Q610">
        <v>1</v>
      </c>
      <c r="W610">
        <v>0</v>
      </c>
      <c r="X610">
        <v>-1573474583</v>
      </c>
      <c r="Y610">
        <v>110</v>
      </c>
      <c r="AA610">
        <v>66.95</v>
      </c>
      <c r="AB610">
        <v>0</v>
      </c>
      <c r="AC610">
        <v>0</v>
      </c>
      <c r="AD610">
        <v>0</v>
      </c>
      <c r="AE610">
        <v>16.29</v>
      </c>
      <c r="AF610">
        <v>0</v>
      </c>
      <c r="AG610">
        <v>0</v>
      </c>
      <c r="AH610">
        <v>0</v>
      </c>
      <c r="AI610">
        <v>4.1100000000000003</v>
      </c>
      <c r="AJ610">
        <v>1</v>
      </c>
      <c r="AK610">
        <v>1</v>
      </c>
      <c r="AL610">
        <v>1</v>
      </c>
      <c r="AN610">
        <v>0</v>
      </c>
      <c r="AO610">
        <v>0</v>
      </c>
      <c r="AP610">
        <v>0</v>
      </c>
      <c r="AQ610">
        <v>0</v>
      </c>
      <c r="AR610">
        <v>0</v>
      </c>
      <c r="AS610" t="s">
        <v>3</v>
      </c>
      <c r="AT610">
        <v>110</v>
      </c>
      <c r="AU610" t="s">
        <v>3</v>
      </c>
      <c r="AV610">
        <v>0</v>
      </c>
      <c r="AW610">
        <v>1</v>
      </c>
      <c r="AX610">
        <v>-1</v>
      </c>
      <c r="AY610">
        <v>0</v>
      </c>
      <c r="AZ610">
        <v>0</v>
      </c>
      <c r="BA610" t="s">
        <v>3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CX610">
        <f>Y610*Source!I277</f>
        <v>20.79</v>
      </c>
      <c r="CY610">
        <f>AA610</f>
        <v>66.95</v>
      </c>
      <c r="CZ610">
        <f>AE610</f>
        <v>16.29</v>
      </c>
      <c r="DA610">
        <f>AI610</f>
        <v>4.1100000000000003</v>
      </c>
      <c r="DB610">
        <f>ROUND(ROUND(AT610*CZ610,2),6)</f>
        <v>1791.9</v>
      </c>
      <c r="DC610">
        <f>ROUND(ROUND(AT610*AG610,2),6)</f>
        <v>0</v>
      </c>
    </row>
    <row r="611" spans="1:107" x14ac:dyDescent="0.2">
      <c r="A611">
        <f>ROW(Source!A284)</f>
        <v>284</v>
      </c>
      <c r="B611">
        <v>42244862</v>
      </c>
      <c r="C611">
        <v>42251378</v>
      </c>
      <c r="D611">
        <v>35545602</v>
      </c>
      <c r="E611">
        <v>1</v>
      </c>
      <c r="F611">
        <v>1</v>
      </c>
      <c r="G611">
        <v>1</v>
      </c>
      <c r="H611">
        <v>1</v>
      </c>
      <c r="I611" t="s">
        <v>478</v>
      </c>
      <c r="J611" t="s">
        <v>3</v>
      </c>
      <c r="K611" t="s">
        <v>479</v>
      </c>
      <c r="L611">
        <v>1369</v>
      </c>
      <c r="N611">
        <v>1013</v>
      </c>
      <c r="O611" t="s">
        <v>417</v>
      </c>
      <c r="P611" t="s">
        <v>417</v>
      </c>
      <c r="Q611">
        <v>1</v>
      </c>
      <c r="W611">
        <v>0</v>
      </c>
      <c r="X611">
        <v>922534627</v>
      </c>
      <c r="Y611">
        <v>45.436499999999995</v>
      </c>
      <c r="AA611">
        <v>0</v>
      </c>
      <c r="AB611">
        <v>0</v>
      </c>
      <c r="AC611">
        <v>0</v>
      </c>
      <c r="AD611">
        <v>208.14</v>
      </c>
      <c r="AE611">
        <v>0</v>
      </c>
      <c r="AF611">
        <v>0</v>
      </c>
      <c r="AG611">
        <v>0</v>
      </c>
      <c r="AH611">
        <v>208.14</v>
      </c>
      <c r="AI611">
        <v>1</v>
      </c>
      <c r="AJ611">
        <v>1</v>
      </c>
      <c r="AK611">
        <v>1</v>
      </c>
      <c r="AL611">
        <v>1</v>
      </c>
      <c r="AN611">
        <v>0</v>
      </c>
      <c r="AO611">
        <v>1</v>
      </c>
      <c r="AP611">
        <v>1</v>
      </c>
      <c r="AQ611">
        <v>0</v>
      </c>
      <c r="AR611">
        <v>0</v>
      </c>
      <c r="AS611" t="s">
        <v>3</v>
      </c>
      <c r="AT611">
        <v>39.51</v>
      </c>
      <c r="AU611" t="s">
        <v>34</v>
      </c>
      <c r="AV611">
        <v>1</v>
      </c>
      <c r="AW611">
        <v>2</v>
      </c>
      <c r="AX611">
        <v>42251385</v>
      </c>
      <c r="AY611">
        <v>1</v>
      </c>
      <c r="AZ611">
        <v>0</v>
      </c>
      <c r="BA611">
        <v>539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CX611">
        <f>Y611*Source!I284</f>
        <v>8.5874984999999988</v>
      </c>
      <c r="CY611">
        <f>AD611</f>
        <v>208.14</v>
      </c>
      <c r="CZ611">
        <f>AH611</f>
        <v>208.14</v>
      </c>
      <c r="DA611">
        <f>AL611</f>
        <v>1</v>
      </c>
      <c r="DB611">
        <f>ROUND((ROUND(AT611*CZ611,2)*1.15),6)</f>
        <v>9457.1514999999999</v>
      </c>
      <c r="DC611">
        <f>ROUND((ROUND(AT611*AG611,2)*1.15),6)</f>
        <v>0</v>
      </c>
    </row>
    <row r="612" spans="1:107" x14ac:dyDescent="0.2">
      <c r="A612">
        <f>ROW(Source!A284)</f>
        <v>284</v>
      </c>
      <c r="B612">
        <v>42244862</v>
      </c>
      <c r="C612">
        <v>42251378</v>
      </c>
      <c r="D612">
        <v>121548</v>
      </c>
      <c r="E612">
        <v>1</v>
      </c>
      <c r="F612">
        <v>1</v>
      </c>
      <c r="G612">
        <v>1</v>
      </c>
      <c r="H612">
        <v>1</v>
      </c>
      <c r="I612" t="s">
        <v>23</v>
      </c>
      <c r="J612" t="s">
        <v>3</v>
      </c>
      <c r="K612" t="s">
        <v>420</v>
      </c>
      <c r="L612">
        <v>608254</v>
      </c>
      <c r="N612">
        <v>1013</v>
      </c>
      <c r="O612" t="s">
        <v>421</v>
      </c>
      <c r="P612" t="s">
        <v>421</v>
      </c>
      <c r="Q612">
        <v>1</v>
      </c>
      <c r="W612">
        <v>0</v>
      </c>
      <c r="X612">
        <v>-185737400</v>
      </c>
      <c r="Y612">
        <v>1.5874999999999999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1</v>
      </c>
      <c r="AJ612">
        <v>1</v>
      </c>
      <c r="AK612">
        <v>1</v>
      </c>
      <c r="AL612">
        <v>1</v>
      </c>
      <c r="AN612">
        <v>0</v>
      </c>
      <c r="AO612">
        <v>1</v>
      </c>
      <c r="AP612">
        <v>1</v>
      </c>
      <c r="AQ612">
        <v>0</v>
      </c>
      <c r="AR612">
        <v>0</v>
      </c>
      <c r="AS612" t="s">
        <v>3</v>
      </c>
      <c r="AT612">
        <v>1.27</v>
      </c>
      <c r="AU612" t="s">
        <v>33</v>
      </c>
      <c r="AV612">
        <v>2</v>
      </c>
      <c r="AW612">
        <v>2</v>
      </c>
      <c r="AX612">
        <v>42251386</v>
      </c>
      <c r="AY612">
        <v>1</v>
      </c>
      <c r="AZ612">
        <v>0</v>
      </c>
      <c r="BA612">
        <v>540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CX612">
        <f>Y612*Source!I284</f>
        <v>0.30003750000000001</v>
      </c>
      <c r="CY612">
        <f>AD612</f>
        <v>0</v>
      </c>
      <c r="CZ612">
        <f>AH612</f>
        <v>0</v>
      </c>
      <c r="DA612">
        <f>AL612</f>
        <v>1</v>
      </c>
      <c r="DB612">
        <f>ROUND((ROUND(AT612*CZ612,2)*1.25),6)</f>
        <v>0</v>
      </c>
      <c r="DC612">
        <f>ROUND((ROUND(AT612*AG612,2)*1.25),6)</f>
        <v>0</v>
      </c>
    </row>
    <row r="613" spans="1:107" x14ac:dyDescent="0.2">
      <c r="A613">
        <f>ROW(Source!A284)</f>
        <v>284</v>
      </c>
      <c r="B613">
        <v>42244862</v>
      </c>
      <c r="C613">
        <v>42251378</v>
      </c>
      <c r="D613">
        <v>39026610</v>
      </c>
      <c r="E613">
        <v>1</v>
      </c>
      <c r="F613">
        <v>1</v>
      </c>
      <c r="G613">
        <v>1</v>
      </c>
      <c r="H613">
        <v>2</v>
      </c>
      <c r="I613" t="s">
        <v>439</v>
      </c>
      <c r="J613" t="s">
        <v>440</v>
      </c>
      <c r="K613" t="s">
        <v>441</v>
      </c>
      <c r="L613">
        <v>1368</v>
      </c>
      <c r="N613">
        <v>1011</v>
      </c>
      <c r="O613" t="s">
        <v>425</v>
      </c>
      <c r="P613" t="s">
        <v>425</v>
      </c>
      <c r="Q613">
        <v>1</v>
      </c>
      <c r="W613">
        <v>0</v>
      </c>
      <c r="X613">
        <v>344519037</v>
      </c>
      <c r="Y613">
        <v>1.5874999999999999</v>
      </c>
      <c r="AA613">
        <v>0</v>
      </c>
      <c r="AB613">
        <v>388.56</v>
      </c>
      <c r="AC613">
        <v>368.42</v>
      </c>
      <c r="AD613">
        <v>0</v>
      </c>
      <c r="AE613">
        <v>0</v>
      </c>
      <c r="AF613">
        <v>31.26</v>
      </c>
      <c r="AG613">
        <v>13.5</v>
      </c>
      <c r="AH613">
        <v>0</v>
      </c>
      <c r="AI613">
        <v>1</v>
      </c>
      <c r="AJ613">
        <v>12.43</v>
      </c>
      <c r="AK613">
        <v>27.29</v>
      </c>
      <c r="AL613">
        <v>1</v>
      </c>
      <c r="AN613">
        <v>0</v>
      </c>
      <c r="AO613">
        <v>1</v>
      </c>
      <c r="AP613">
        <v>1</v>
      </c>
      <c r="AQ613">
        <v>0</v>
      </c>
      <c r="AR613">
        <v>0</v>
      </c>
      <c r="AS613" t="s">
        <v>3</v>
      </c>
      <c r="AT613">
        <v>1.27</v>
      </c>
      <c r="AU613" t="s">
        <v>33</v>
      </c>
      <c r="AV613">
        <v>0</v>
      </c>
      <c r="AW613">
        <v>2</v>
      </c>
      <c r="AX613">
        <v>42251387</v>
      </c>
      <c r="AY613">
        <v>1</v>
      </c>
      <c r="AZ613">
        <v>0</v>
      </c>
      <c r="BA613">
        <v>541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CX613">
        <f>Y613*Source!I284</f>
        <v>0.30003750000000001</v>
      </c>
      <c r="CY613">
        <f>AB613</f>
        <v>388.56</v>
      </c>
      <c r="CZ613">
        <f>AF613</f>
        <v>31.26</v>
      </c>
      <c r="DA613">
        <f>AJ613</f>
        <v>12.43</v>
      </c>
      <c r="DB613">
        <f>ROUND((ROUND(AT613*CZ613,2)*1.25),6)</f>
        <v>49.625</v>
      </c>
      <c r="DC613">
        <f>ROUND((ROUND(AT613*AG613,2)*1.25),6)</f>
        <v>21.4375</v>
      </c>
    </row>
    <row r="614" spans="1:107" x14ac:dyDescent="0.2">
      <c r="A614">
        <f>ROW(Source!A284)</f>
        <v>284</v>
      </c>
      <c r="B614">
        <v>42244862</v>
      </c>
      <c r="C614">
        <v>42251378</v>
      </c>
      <c r="D614">
        <v>39027219</v>
      </c>
      <c r="E614">
        <v>1</v>
      </c>
      <c r="F614">
        <v>1</v>
      </c>
      <c r="G614">
        <v>1</v>
      </c>
      <c r="H614">
        <v>2</v>
      </c>
      <c r="I614" t="s">
        <v>480</v>
      </c>
      <c r="J614" t="s">
        <v>481</v>
      </c>
      <c r="K614" t="s">
        <v>482</v>
      </c>
      <c r="L614">
        <v>1368</v>
      </c>
      <c r="N614">
        <v>1011</v>
      </c>
      <c r="O614" t="s">
        <v>425</v>
      </c>
      <c r="P614" t="s">
        <v>425</v>
      </c>
      <c r="Q614">
        <v>1</v>
      </c>
      <c r="W614">
        <v>0</v>
      </c>
      <c r="X614">
        <v>-944612788</v>
      </c>
      <c r="Y614">
        <v>11.3375</v>
      </c>
      <c r="AA614">
        <v>0</v>
      </c>
      <c r="AB614">
        <v>4.0199999999999996</v>
      </c>
      <c r="AC614">
        <v>0</v>
      </c>
      <c r="AD614">
        <v>0</v>
      </c>
      <c r="AE614">
        <v>0</v>
      </c>
      <c r="AF614">
        <v>0.5</v>
      </c>
      <c r="AG614">
        <v>0</v>
      </c>
      <c r="AH614">
        <v>0</v>
      </c>
      <c r="AI614">
        <v>1</v>
      </c>
      <c r="AJ614">
        <v>8.0399999999999991</v>
      </c>
      <c r="AK614">
        <v>27.29</v>
      </c>
      <c r="AL614">
        <v>1</v>
      </c>
      <c r="AN614">
        <v>0</v>
      </c>
      <c r="AO614">
        <v>1</v>
      </c>
      <c r="AP614">
        <v>1</v>
      </c>
      <c r="AQ614">
        <v>0</v>
      </c>
      <c r="AR614">
        <v>0</v>
      </c>
      <c r="AS614" t="s">
        <v>3</v>
      </c>
      <c r="AT614">
        <v>9.07</v>
      </c>
      <c r="AU614" t="s">
        <v>33</v>
      </c>
      <c r="AV614">
        <v>0</v>
      </c>
      <c r="AW614">
        <v>2</v>
      </c>
      <c r="AX614">
        <v>42251388</v>
      </c>
      <c r="AY614">
        <v>1</v>
      </c>
      <c r="AZ614">
        <v>0</v>
      </c>
      <c r="BA614">
        <v>542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CX614">
        <f>Y614*Source!I284</f>
        <v>2.1427875000000003</v>
      </c>
      <c r="CY614">
        <f>AB614</f>
        <v>4.0199999999999996</v>
      </c>
      <c r="CZ614">
        <f>AF614</f>
        <v>0.5</v>
      </c>
      <c r="DA614">
        <f>AJ614</f>
        <v>8.0399999999999991</v>
      </c>
      <c r="DB614">
        <f>ROUND((ROUND(AT614*CZ614,2)*1.25),6)</f>
        <v>5.6749999999999998</v>
      </c>
      <c r="DC614">
        <f>ROUND((ROUND(AT614*AG614,2)*1.25),6)</f>
        <v>0</v>
      </c>
    </row>
    <row r="615" spans="1:107" x14ac:dyDescent="0.2">
      <c r="A615">
        <f>ROW(Source!A284)</f>
        <v>284</v>
      </c>
      <c r="B615">
        <v>42244862</v>
      </c>
      <c r="C615">
        <v>42251378</v>
      </c>
      <c r="D615">
        <v>38996543</v>
      </c>
      <c r="E615">
        <v>1</v>
      </c>
      <c r="F615">
        <v>1</v>
      </c>
      <c r="G615">
        <v>1</v>
      </c>
      <c r="H615">
        <v>3</v>
      </c>
      <c r="I615" t="s">
        <v>483</v>
      </c>
      <c r="J615" t="s">
        <v>484</v>
      </c>
      <c r="K615" t="s">
        <v>485</v>
      </c>
      <c r="L615">
        <v>1339</v>
      </c>
      <c r="N615">
        <v>1007</v>
      </c>
      <c r="O615" t="s">
        <v>209</v>
      </c>
      <c r="P615" t="s">
        <v>209</v>
      </c>
      <c r="Q615">
        <v>1</v>
      </c>
      <c r="W615">
        <v>0</v>
      </c>
      <c r="X615">
        <v>1901479482</v>
      </c>
      <c r="Y615">
        <v>2.04</v>
      </c>
      <c r="AA615">
        <v>3624.26</v>
      </c>
      <c r="AB615">
        <v>0</v>
      </c>
      <c r="AC615">
        <v>0</v>
      </c>
      <c r="AD615">
        <v>0</v>
      </c>
      <c r="AE615">
        <v>548.29999999999995</v>
      </c>
      <c r="AF615">
        <v>0</v>
      </c>
      <c r="AG615">
        <v>0</v>
      </c>
      <c r="AH615">
        <v>0</v>
      </c>
      <c r="AI615">
        <v>6.61</v>
      </c>
      <c r="AJ615">
        <v>1</v>
      </c>
      <c r="AK615">
        <v>1</v>
      </c>
      <c r="AL615">
        <v>1</v>
      </c>
      <c r="AN615">
        <v>0</v>
      </c>
      <c r="AO615">
        <v>1</v>
      </c>
      <c r="AP615">
        <v>0</v>
      </c>
      <c r="AQ615">
        <v>0</v>
      </c>
      <c r="AR615">
        <v>0</v>
      </c>
      <c r="AS615" t="s">
        <v>3</v>
      </c>
      <c r="AT615">
        <v>2.04</v>
      </c>
      <c r="AU615" t="s">
        <v>3</v>
      </c>
      <c r="AV615">
        <v>0</v>
      </c>
      <c r="AW615">
        <v>2</v>
      </c>
      <c r="AX615">
        <v>42251389</v>
      </c>
      <c r="AY615">
        <v>1</v>
      </c>
      <c r="AZ615">
        <v>0</v>
      </c>
      <c r="BA615">
        <v>543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CX615">
        <f>Y615*Source!I284</f>
        <v>0.38556000000000001</v>
      </c>
      <c r="CY615">
        <f>AA615</f>
        <v>3624.26</v>
      </c>
      <c r="CZ615">
        <f>AE615</f>
        <v>548.29999999999995</v>
      </c>
      <c r="DA615">
        <f>AI615</f>
        <v>6.61</v>
      </c>
      <c r="DB615">
        <f>ROUND(ROUND(AT615*CZ615,2),6)</f>
        <v>1118.53</v>
      </c>
      <c r="DC615">
        <f>ROUND(ROUND(AT615*AG615,2),6)</f>
        <v>0</v>
      </c>
    </row>
    <row r="616" spans="1:107" x14ac:dyDescent="0.2">
      <c r="A616">
        <f>ROW(Source!A284)</f>
        <v>284</v>
      </c>
      <c r="B616">
        <v>42244862</v>
      </c>
      <c r="C616">
        <v>42251378</v>
      </c>
      <c r="D616">
        <v>39001585</v>
      </c>
      <c r="E616">
        <v>1</v>
      </c>
      <c r="F616">
        <v>1</v>
      </c>
      <c r="G616">
        <v>1</v>
      </c>
      <c r="H616">
        <v>3</v>
      </c>
      <c r="I616" t="s">
        <v>445</v>
      </c>
      <c r="J616" t="s">
        <v>446</v>
      </c>
      <c r="K616" t="s">
        <v>447</v>
      </c>
      <c r="L616">
        <v>1339</v>
      </c>
      <c r="N616">
        <v>1007</v>
      </c>
      <c r="O616" t="s">
        <v>209</v>
      </c>
      <c r="P616" t="s">
        <v>209</v>
      </c>
      <c r="Q616">
        <v>1</v>
      </c>
      <c r="W616">
        <v>0</v>
      </c>
      <c r="X616">
        <v>619799737</v>
      </c>
      <c r="Y616">
        <v>3.5</v>
      </c>
      <c r="AA616">
        <v>19.420000000000002</v>
      </c>
      <c r="AB616">
        <v>0</v>
      </c>
      <c r="AC616">
        <v>0</v>
      </c>
      <c r="AD616">
        <v>0</v>
      </c>
      <c r="AE616">
        <v>2.44</v>
      </c>
      <c r="AF616">
        <v>0</v>
      </c>
      <c r="AG616">
        <v>0</v>
      </c>
      <c r="AH616">
        <v>0</v>
      </c>
      <c r="AI616">
        <v>7.96</v>
      </c>
      <c r="AJ616">
        <v>1</v>
      </c>
      <c r="AK616">
        <v>1</v>
      </c>
      <c r="AL616">
        <v>1</v>
      </c>
      <c r="AN616">
        <v>0</v>
      </c>
      <c r="AO616">
        <v>1</v>
      </c>
      <c r="AP616">
        <v>0</v>
      </c>
      <c r="AQ616">
        <v>0</v>
      </c>
      <c r="AR616">
        <v>0</v>
      </c>
      <c r="AS616" t="s">
        <v>3</v>
      </c>
      <c r="AT616">
        <v>3.5</v>
      </c>
      <c r="AU616" t="s">
        <v>3</v>
      </c>
      <c r="AV616">
        <v>0</v>
      </c>
      <c r="AW616">
        <v>2</v>
      </c>
      <c r="AX616">
        <v>42251390</v>
      </c>
      <c r="AY616">
        <v>1</v>
      </c>
      <c r="AZ616">
        <v>0</v>
      </c>
      <c r="BA616">
        <v>544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CX616">
        <f>Y616*Source!I284</f>
        <v>0.66149999999999998</v>
      </c>
      <c r="CY616">
        <f>AA616</f>
        <v>19.420000000000002</v>
      </c>
      <c r="CZ616">
        <f>AE616</f>
        <v>2.44</v>
      </c>
      <c r="DA616">
        <f>AI616</f>
        <v>7.96</v>
      </c>
      <c r="DB616">
        <f>ROUND(ROUND(AT616*CZ616,2),6)</f>
        <v>8.5399999999999991</v>
      </c>
      <c r="DC616">
        <f>ROUND(ROUND(AT616*AG616,2),6)</f>
        <v>0</v>
      </c>
    </row>
    <row r="617" spans="1:107" x14ac:dyDescent="0.2">
      <c r="A617">
        <f>ROW(Source!A285)</f>
        <v>285</v>
      </c>
      <c r="B617">
        <v>42244845</v>
      </c>
      <c r="C617">
        <v>42251378</v>
      </c>
      <c r="D617">
        <v>35545602</v>
      </c>
      <c r="E617">
        <v>1</v>
      </c>
      <c r="F617">
        <v>1</v>
      </c>
      <c r="G617">
        <v>1</v>
      </c>
      <c r="H617">
        <v>1</v>
      </c>
      <c r="I617" t="s">
        <v>478</v>
      </c>
      <c r="J617" t="s">
        <v>3</v>
      </c>
      <c r="K617" t="s">
        <v>479</v>
      </c>
      <c r="L617">
        <v>1369</v>
      </c>
      <c r="N617">
        <v>1013</v>
      </c>
      <c r="O617" t="s">
        <v>417</v>
      </c>
      <c r="P617" t="s">
        <v>417</v>
      </c>
      <c r="Q617">
        <v>1</v>
      </c>
      <c r="W617">
        <v>0</v>
      </c>
      <c r="X617">
        <v>922534627</v>
      </c>
      <c r="Y617">
        <v>45.436499999999995</v>
      </c>
      <c r="AA617">
        <v>0</v>
      </c>
      <c r="AB617">
        <v>0</v>
      </c>
      <c r="AC617">
        <v>0</v>
      </c>
      <c r="AD617">
        <v>238.6</v>
      </c>
      <c r="AE617">
        <v>0</v>
      </c>
      <c r="AF617">
        <v>0</v>
      </c>
      <c r="AG617">
        <v>0</v>
      </c>
      <c r="AH617">
        <v>238.6</v>
      </c>
      <c r="AI617">
        <v>1</v>
      </c>
      <c r="AJ617">
        <v>1</v>
      </c>
      <c r="AK617">
        <v>1</v>
      </c>
      <c r="AL617">
        <v>1</v>
      </c>
      <c r="AN617">
        <v>0</v>
      </c>
      <c r="AO617">
        <v>1</v>
      </c>
      <c r="AP617">
        <v>1</v>
      </c>
      <c r="AQ617">
        <v>0</v>
      </c>
      <c r="AR617">
        <v>0</v>
      </c>
      <c r="AS617" t="s">
        <v>3</v>
      </c>
      <c r="AT617">
        <v>39.51</v>
      </c>
      <c r="AU617" t="s">
        <v>34</v>
      </c>
      <c r="AV617">
        <v>1</v>
      </c>
      <c r="AW617">
        <v>2</v>
      </c>
      <c r="AX617">
        <v>42251385</v>
      </c>
      <c r="AY617">
        <v>1</v>
      </c>
      <c r="AZ617">
        <v>0</v>
      </c>
      <c r="BA617">
        <v>545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CX617">
        <f>Y617*Source!I285</f>
        <v>8.5874984999999988</v>
      </c>
      <c r="CY617">
        <f>AD617</f>
        <v>238.6</v>
      </c>
      <c r="CZ617">
        <f>AH617</f>
        <v>238.6</v>
      </c>
      <c r="DA617">
        <f>AL617</f>
        <v>1</v>
      </c>
      <c r="DB617">
        <f>ROUND((ROUND(AT617*CZ617,2)*1.15),6)</f>
        <v>10841.1535</v>
      </c>
      <c r="DC617">
        <f>ROUND((ROUND(AT617*AG617,2)*1.15),6)</f>
        <v>0</v>
      </c>
    </row>
    <row r="618" spans="1:107" x14ac:dyDescent="0.2">
      <c r="A618">
        <f>ROW(Source!A285)</f>
        <v>285</v>
      </c>
      <c r="B618">
        <v>42244845</v>
      </c>
      <c r="C618">
        <v>42251378</v>
      </c>
      <c r="D618">
        <v>121548</v>
      </c>
      <c r="E618">
        <v>1</v>
      </c>
      <c r="F618">
        <v>1</v>
      </c>
      <c r="G618">
        <v>1</v>
      </c>
      <c r="H618">
        <v>1</v>
      </c>
      <c r="I618" t="s">
        <v>23</v>
      </c>
      <c r="J618" t="s">
        <v>3</v>
      </c>
      <c r="K618" t="s">
        <v>420</v>
      </c>
      <c r="L618">
        <v>608254</v>
      </c>
      <c r="N618">
        <v>1013</v>
      </c>
      <c r="O618" t="s">
        <v>421</v>
      </c>
      <c r="P618" t="s">
        <v>421</v>
      </c>
      <c r="Q618">
        <v>1</v>
      </c>
      <c r="W618">
        <v>0</v>
      </c>
      <c r="X618">
        <v>-185737400</v>
      </c>
      <c r="Y618">
        <v>1.5874999999999999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1</v>
      </c>
      <c r="AJ618">
        <v>1</v>
      </c>
      <c r="AK618">
        <v>1</v>
      </c>
      <c r="AL618">
        <v>1</v>
      </c>
      <c r="AN618">
        <v>0</v>
      </c>
      <c r="AO618">
        <v>1</v>
      </c>
      <c r="AP618">
        <v>1</v>
      </c>
      <c r="AQ618">
        <v>0</v>
      </c>
      <c r="AR618">
        <v>0</v>
      </c>
      <c r="AS618" t="s">
        <v>3</v>
      </c>
      <c r="AT618">
        <v>1.27</v>
      </c>
      <c r="AU618" t="s">
        <v>33</v>
      </c>
      <c r="AV618">
        <v>2</v>
      </c>
      <c r="AW618">
        <v>2</v>
      </c>
      <c r="AX618">
        <v>42251386</v>
      </c>
      <c r="AY618">
        <v>1</v>
      </c>
      <c r="AZ618">
        <v>0</v>
      </c>
      <c r="BA618">
        <v>546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CX618">
        <f>Y618*Source!I285</f>
        <v>0.30003750000000001</v>
      </c>
      <c r="CY618">
        <f>AD618</f>
        <v>0</v>
      </c>
      <c r="CZ618">
        <f>AH618</f>
        <v>0</v>
      </c>
      <c r="DA618">
        <f>AL618</f>
        <v>1</v>
      </c>
      <c r="DB618">
        <f>ROUND((ROUND(AT618*CZ618,2)*1.25),6)</f>
        <v>0</v>
      </c>
      <c r="DC618">
        <f>ROUND((ROUND(AT618*AG618,2)*1.25),6)</f>
        <v>0</v>
      </c>
    </row>
    <row r="619" spans="1:107" x14ac:dyDescent="0.2">
      <c r="A619">
        <f>ROW(Source!A285)</f>
        <v>285</v>
      </c>
      <c r="B619">
        <v>42244845</v>
      </c>
      <c r="C619">
        <v>42251378</v>
      </c>
      <c r="D619">
        <v>39026610</v>
      </c>
      <c r="E619">
        <v>1</v>
      </c>
      <c r="F619">
        <v>1</v>
      </c>
      <c r="G619">
        <v>1</v>
      </c>
      <c r="H619">
        <v>2</v>
      </c>
      <c r="I619" t="s">
        <v>439</v>
      </c>
      <c r="J619" t="s">
        <v>440</v>
      </c>
      <c r="K619" t="s">
        <v>441</v>
      </c>
      <c r="L619">
        <v>1368</v>
      </c>
      <c r="N619">
        <v>1011</v>
      </c>
      <c r="O619" t="s">
        <v>425</v>
      </c>
      <c r="P619" t="s">
        <v>425</v>
      </c>
      <c r="Q619">
        <v>1</v>
      </c>
      <c r="W619">
        <v>0</v>
      </c>
      <c r="X619">
        <v>344519037</v>
      </c>
      <c r="Y619">
        <v>1.5874999999999999</v>
      </c>
      <c r="AA619">
        <v>0</v>
      </c>
      <c r="AB619">
        <v>424.51</v>
      </c>
      <c r="AC619">
        <v>405.68</v>
      </c>
      <c r="AD619">
        <v>0</v>
      </c>
      <c r="AE619">
        <v>0</v>
      </c>
      <c r="AF619">
        <v>31.26</v>
      </c>
      <c r="AG619">
        <v>13.5</v>
      </c>
      <c r="AH619">
        <v>0</v>
      </c>
      <c r="AI619">
        <v>1</v>
      </c>
      <c r="AJ619">
        <v>13.58</v>
      </c>
      <c r="AK619">
        <v>30.05</v>
      </c>
      <c r="AL619">
        <v>1</v>
      </c>
      <c r="AN619">
        <v>0</v>
      </c>
      <c r="AO619">
        <v>1</v>
      </c>
      <c r="AP619">
        <v>1</v>
      </c>
      <c r="AQ619">
        <v>0</v>
      </c>
      <c r="AR619">
        <v>0</v>
      </c>
      <c r="AS619" t="s">
        <v>3</v>
      </c>
      <c r="AT619">
        <v>1.27</v>
      </c>
      <c r="AU619" t="s">
        <v>33</v>
      </c>
      <c r="AV619">
        <v>0</v>
      </c>
      <c r="AW619">
        <v>2</v>
      </c>
      <c r="AX619">
        <v>42251387</v>
      </c>
      <c r="AY619">
        <v>1</v>
      </c>
      <c r="AZ619">
        <v>0</v>
      </c>
      <c r="BA619">
        <v>547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CX619">
        <f>Y619*Source!I285</f>
        <v>0.30003750000000001</v>
      </c>
      <c r="CY619">
        <f>AB619</f>
        <v>424.51</v>
      </c>
      <c r="CZ619">
        <f>AF619</f>
        <v>31.26</v>
      </c>
      <c r="DA619">
        <f>AJ619</f>
        <v>13.58</v>
      </c>
      <c r="DB619">
        <f>ROUND((ROUND(AT619*CZ619,2)*1.25),6)</f>
        <v>49.625</v>
      </c>
      <c r="DC619">
        <f>ROUND((ROUND(AT619*AG619,2)*1.25),6)</f>
        <v>21.4375</v>
      </c>
    </row>
    <row r="620" spans="1:107" x14ac:dyDescent="0.2">
      <c r="A620">
        <f>ROW(Source!A285)</f>
        <v>285</v>
      </c>
      <c r="B620">
        <v>42244845</v>
      </c>
      <c r="C620">
        <v>42251378</v>
      </c>
      <c r="D620">
        <v>39027219</v>
      </c>
      <c r="E620">
        <v>1</v>
      </c>
      <c r="F620">
        <v>1</v>
      </c>
      <c r="G620">
        <v>1</v>
      </c>
      <c r="H620">
        <v>2</v>
      </c>
      <c r="I620" t="s">
        <v>480</v>
      </c>
      <c r="J620" t="s">
        <v>481</v>
      </c>
      <c r="K620" t="s">
        <v>482</v>
      </c>
      <c r="L620">
        <v>1368</v>
      </c>
      <c r="N620">
        <v>1011</v>
      </c>
      <c r="O620" t="s">
        <v>425</v>
      </c>
      <c r="P620" t="s">
        <v>425</v>
      </c>
      <c r="Q620">
        <v>1</v>
      </c>
      <c r="W620">
        <v>0</v>
      </c>
      <c r="X620">
        <v>-944612788</v>
      </c>
      <c r="Y620">
        <v>11.3375</v>
      </c>
      <c r="AA620">
        <v>0</v>
      </c>
      <c r="AB620">
        <v>4.07</v>
      </c>
      <c r="AC620">
        <v>0</v>
      </c>
      <c r="AD620">
        <v>0</v>
      </c>
      <c r="AE620">
        <v>0</v>
      </c>
      <c r="AF620">
        <v>0.5</v>
      </c>
      <c r="AG620">
        <v>0</v>
      </c>
      <c r="AH620">
        <v>0</v>
      </c>
      <c r="AI620">
        <v>1</v>
      </c>
      <c r="AJ620">
        <v>8.14</v>
      </c>
      <c r="AK620">
        <v>30.05</v>
      </c>
      <c r="AL620">
        <v>1</v>
      </c>
      <c r="AN620">
        <v>0</v>
      </c>
      <c r="AO620">
        <v>1</v>
      </c>
      <c r="AP620">
        <v>1</v>
      </c>
      <c r="AQ620">
        <v>0</v>
      </c>
      <c r="AR620">
        <v>0</v>
      </c>
      <c r="AS620" t="s">
        <v>3</v>
      </c>
      <c r="AT620">
        <v>9.07</v>
      </c>
      <c r="AU620" t="s">
        <v>33</v>
      </c>
      <c r="AV620">
        <v>0</v>
      </c>
      <c r="AW620">
        <v>2</v>
      </c>
      <c r="AX620">
        <v>42251388</v>
      </c>
      <c r="AY620">
        <v>1</v>
      </c>
      <c r="AZ620">
        <v>0</v>
      </c>
      <c r="BA620">
        <v>548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CX620">
        <f>Y620*Source!I285</f>
        <v>2.1427875000000003</v>
      </c>
      <c r="CY620">
        <f>AB620</f>
        <v>4.07</v>
      </c>
      <c r="CZ620">
        <f>AF620</f>
        <v>0.5</v>
      </c>
      <c r="DA620">
        <f>AJ620</f>
        <v>8.14</v>
      </c>
      <c r="DB620">
        <f>ROUND((ROUND(AT620*CZ620,2)*1.25),6)</f>
        <v>5.6749999999999998</v>
      </c>
      <c r="DC620">
        <f>ROUND((ROUND(AT620*AG620,2)*1.25),6)</f>
        <v>0</v>
      </c>
    </row>
    <row r="621" spans="1:107" x14ac:dyDescent="0.2">
      <c r="A621">
        <f>ROW(Source!A285)</f>
        <v>285</v>
      </c>
      <c r="B621">
        <v>42244845</v>
      </c>
      <c r="C621">
        <v>42251378</v>
      </c>
      <c r="D621">
        <v>38996543</v>
      </c>
      <c r="E621">
        <v>1</v>
      </c>
      <c r="F621">
        <v>1</v>
      </c>
      <c r="G621">
        <v>1</v>
      </c>
      <c r="H621">
        <v>3</v>
      </c>
      <c r="I621" t="s">
        <v>483</v>
      </c>
      <c r="J621" t="s">
        <v>484</v>
      </c>
      <c r="K621" t="s">
        <v>485</v>
      </c>
      <c r="L621">
        <v>1339</v>
      </c>
      <c r="N621">
        <v>1007</v>
      </c>
      <c r="O621" t="s">
        <v>209</v>
      </c>
      <c r="P621" t="s">
        <v>209</v>
      </c>
      <c r="Q621">
        <v>1</v>
      </c>
      <c r="W621">
        <v>0</v>
      </c>
      <c r="X621">
        <v>1901479482</v>
      </c>
      <c r="Y621">
        <v>2.04</v>
      </c>
      <c r="AA621">
        <v>3443.32</v>
      </c>
      <c r="AB621">
        <v>0</v>
      </c>
      <c r="AC621">
        <v>0</v>
      </c>
      <c r="AD621">
        <v>0</v>
      </c>
      <c r="AE621">
        <v>548.29999999999995</v>
      </c>
      <c r="AF621">
        <v>0</v>
      </c>
      <c r="AG621">
        <v>0</v>
      </c>
      <c r="AH621">
        <v>0</v>
      </c>
      <c r="AI621">
        <v>6.28</v>
      </c>
      <c r="AJ621">
        <v>1</v>
      </c>
      <c r="AK621">
        <v>1</v>
      </c>
      <c r="AL621">
        <v>1</v>
      </c>
      <c r="AN621">
        <v>0</v>
      </c>
      <c r="AO621">
        <v>1</v>
      </c>
      <c r="AP621">
        <v>0</v>
      </c>
      <c r="AQ621">
        <v>0</v>
      </c>
      <c r="AR621">
        <v>0</v>
      </c>
      <c r="AS621" t="s">
        <v>3</v>
      </c>
      <c r="AT621">
        <v>2.04</v>
      </c>
      <c r="AU621" t="s">
        <v>3</v>
      </c>
      <c r="AV621">
        <v>0</v>
      </c>
      <c r="AW621">
        <v>2</v>
      </c>
      <c r="AX621">
        <v>42251389</v>
      </c>
      <c r="AY621">
        <v>1</v>
      </c>
      <c r="AZ621">
        <v>0</v>
      </c>
      <c r="BA621">
        <v>549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CX621">
        <f>Y621*Source!I285</f>
        <v>0.38556000000000001</v>
      </c>
      <c r="CY621">
        <f>AA621</f>
        <v>3443.32</v>
      </c>
      <c r="CZ621">
        <f>AE621</f>
        <v>548.29999999999995</v>
      </c>
      <c r="DA621">
        <f>AI621</f>
        <v>6.28</v>
      </c>
      <c r="DB621">
        <f>ROUND(ROUND(AT621*CZ621,2),6)</f>
        <v>1118.53</v>
      </c>
      <c r="DC621">
        <f>ROUND(ROUND(AT621*AG621,2),6)</f>
        <v>0</v>
      </c>
    </row>
    <row r="622" spans="1:107" x14ac:dyDescent="0.2">
      <c r="A622">
        <f>ROW(Source!A285)</f>
        <v>285</v>
      </c>
      <c r="B622">
        <v>42244845</v>
      </c>
      <c r="C622">
        <v>42251378</v>
      </c>
      <c r="D622">
        <v>39001585</v>
      </c>
      <c r="E622">
        <v>1</v>
      </c>
      <c r="F622">
        <v>1</v>
      </c>
      <c r="G622">
        <v>1</v>
      </c>
      <c r="H622">
        <v>3</v>
      </c>
      <c r="I622" t="s">
        <v>445</v>
      </c>
      <c r="J622" t="s">
        <v>446</v>
      </c>
      <c r="K622" t="s">
        <v>447</v>
      </c>
      <c r="L622">
        <v>1339</v>
      </c>
      <c r="N622">
        <v>1007</v>
      </c>
      <c r="O622" t="s">
        <v>209</v>
      </c>
      <c r="P622" t="s">
        <v>209</v>
      </c>
      <c r="Q622">
        <v>1</v>
      </c>
      <c r="W622">
        <v>0</v>
      </c>
      <c r="X622">
        <v>619799737</v>
      </c>
      <c r="Y622">
        <v>3.5</v>
      </c>
      <c r="AA622">
        <v>21.28</v>
      </c>
      <c r="AB622">
        <v>0</v>
      </c>
      <c r="AC622">
        <v>0</v>
      </c>
      <c r="AD622">
        <v>0</v>
      </c>
      <c r="AE622">
        <v>2.44</v>
      </c>
      <c r="AF622">
        <v>0</v>
      </c>
      <c r="AG622">
        <v>0</v>
      </c>
      <c r="AH622">
        <v>0</v>
      </c>
      <c r="AI622">
        <v>8.7200000000000006</v>
      </c>
      <c r="AJ622">
        <v>1</v>
      </c>
      <c r="AK622">
        <v>1</v>
      </c>
      <c r="AL622">
        <v>1</v>
      </c>
      <c r="AN622">
        <v>0</v>
      </c>
      <c r="AO622">
        <v>1</v>
      </c>
      <c r="AP622">
        <v>0</v>
      </c>
      <c r="AQ622">
        <v>0</v>
      </c>
      <c r="AR622">
        <v>0</v>
      </c>
      <c r="AS622" t="s">
        <v>3</v>
      </c>
      <c r="AT622">
        <v>3.5</v>
      </c>
      <c r="AU622" t="s">
        <v>3</v>
      </c>
      <c r="AV622">
        <v>0</v>
      </c>
      <c r="AW622">
        <v>2</v>
      </c>
      <c r="AX622">
        <v>42251390</v>
      </c>
      <c r="AY622">
        <v>1</v>
      </c>
      <c r="AZ622">
        <v>0</v>
      </c>
      <c r="BA622">
        <v>550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CX622">
        <f>Y622*Source!I285</f>
        <v>0.66149999999999998</v>
      </c>
      <c r="CY622">
        <f>AA622</f>
        <v>21.28</v>
      </c>
      <c r="CZ622">
        <f>AE622</f>
        <v>2.44</v>
      </c>
      <c r="DA622">
        <f>AI622</f>
        <v>8.7200000000000006</v>
      </c>
      <c r="DB622">
        <f>ROUND(ROUND(AT622*CZ622,2),6)</f>
        <v>8.5399999999999991</v>
      </c>
      <c r="DC622">
        <f>ROUND(ROUND(AT622*AG622,2),6)</f>
        <v>0</v>
      </c>
    </row>
    <row r="623" spans="1:107" x14ac:dyDescent="0.2">
      <c r="A623">
        <f>ROW(Source!A286)</f>
        <v>286</v>
      </c>
      <c r="B623">
        <v>42244862</v>
      </c>
      <c r="C623">
        <v>42251391</v>
      </c>
      <c r="D623">
        <v>35545602</v>
      </c>
      <c r="E623">
        <v>1</v>
      </c>
      <c r="F623">
        <v>1</v>
      </c>
      <c r="G623">
        <v>1</v>
      </c>
      <c r="H623">
        <v>1</v>
      </c>
      <c r="I623" t="s">
        <v>478</v>
      </c>
      <c r="J623" t="s">
        <v>3</v>
      </c>
      <c r="K623" t="s">
        <v>479</v>
      </c>
      <c r="L623">
        <v>1369</v>
      </c>
      <c r="N623">
        <v>1013</v>
      </c>
      <c r="O623" t="s">
        <v>417</v>
      </c>
      <c r="P623" t="s">
        <v>417</v>
      </c>
      <c r="Q623">
        <v>1</v>
      </c>
      <c r="W623">
        <v>0</v>
      </c>
      <c r="X623">
        <v>922534627</v>
      </c>
      <c r="Y623">
        <v>3.4499999999999997</v>
      </c>
      <c r="AA623">
        <v>0</v>
      </c>
      <c r="AB623">
        <v>0</v>
      </c>
      <c r="AC623">
        <v>0</v>
      </c>
      <c r="AD623">
        <v>208.14</v>
      </c>
      <c r="AE623">
        <v>0</v>
      </c>
      <c r="AF623">
        <v>0</v>
      </c>
      <c r="AG623">
        <v>0</v>
      </c>
      <c r="AH623">
        <v>208.14</v>
      </c>
      <c r="AI623">
        <v>1</v>
      </c>
      <c r="AJ623">
        <v>1</v>
      </c>
      <c r="AK623">
        <v>1</v>
      </c>
      <c r="AL623">
        <v>1</v>
      </c>
      <c r="AN623">
        <v>0</v>
      </c>
      <c r="AO623">
        <v>1</v>
      </c>
      <c r="AP623">
        <v>1</v>
      </c>
      <c r="AQ623">
        <v>0</v>
      </c>
      <c r="AR623">
        <v>0</v>
      </c>
      <c r="AS623" t="s">
        <v>3</v>
      </c>
      <c r="AT623">
        <v>0.5</v>
      </c>
      <c r="AU623" t="s">
        <v>270</v>
      </c>
      <c r="AV623">
        <v>1</v>
      </c>
      <c r="AW623">
        <v>2</v>
      </c>
      <c r="AX623">
        <v>42251397</v>
      </c>
      <c r="AY623">
        <v>1</v>
      </c>
      <c r="AZ623">
        <v>0</v>
      </c>
      <c r="BA623">
        <v>551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CX623">
        <f>Y623*Source!I286</f>
        <v>0.65204999999999991</v>
      </c>
      <c r="CY623">
        <f>AD623</f>
        <v>208.14</v>
      </c>
      <c r="CZ623">
        <f>AH623</f>
        <v>208.14</v>
      </c>
      <c r="DA623">
        <f>AL623</f>
        <v>1</v>
      </c>
      <c r="DB623">
        <f>ROUND((ROUND(AT623*CZ623,2)*1.15*6),6)</f>
        <v>718.08299999999997</v>
      </c>
      <c r="DC623">
        <f>ROUND((ROUND(AT623*AG623,2)*1.15*6),6)</f>
        <v>0</v>
      </c>
    </row>
    <row r="624" spans="1:107" x14ac:dyDescent="0.2">
      <c r="A624">
        <f>ROW(Source!A286)</f>
        <v>286</v>
      </c>
      <c r="B624">
        <v>42244862</v>
      </c>
      <c r="C624">
        <v>42251391</v>
      </c>
      <c r="D624">
        <v>121548</v>
      </c>
      <c r="E624">
        <v>1</v>
      </c>
      <c r="F624">
        <v>1</v>
      </c>
      <c r="G624">
        <v>1</v>
      </c>
      <c r="H624">
        <v>1</v>
      </c>
      <c r="I624" t="s">
        <v>23</v>
      </c>
      <c r="J624" t="s">
        <v>3</v>
      </c>
      <c r="K624" t="s">
        <v>420</v>
      </c>
      <c r="L624">
        <v>608254</v>
      </c>
      <c r="N624">
        <v>1013</v>
      </c>
      <c r="O624" t="s">
        <v>421</v>
      </c>
      <c r="P624" t="s">
        <v>421</v>
      </c>
      <c r="Q624">
        <v>1</v>
      </c>
      <c r="W624">
        <v>0</v>
      </c>
      <c r="X624">
        <v>-185737400</v>
      </c>
      <c r="Y624">
        <v>1.5750000000000002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1</v>
      </c>
      <c r="AJ624">
        <v>1</v>
      </c>
      <c r="AK624">
        <v>1</v>
      </c>
      <c r="AL624">
        <v>1</v>
      </c>
      <c r="AN624">
        <v>0</v>
      </c>
      <c r="AO624">
        <v>1</v>
      </c>
      <c r="AP624">
        <v>1</v>
      </c>
      <c r="AQ624">
        <v>0</v>
      </c>
      <c r="AR624">
        <v>0</v>
      </c>
      <c r="AS624" t="s">
        <v>3</v>
      </c>
      <c r="AT624">
        <v>0.21</v>
      </c>
      <c r="AU624" t="s">
        <v>269</v>
      </c>
      <c r="AV624">
        <v>2</v>
      </c>
      <c r="AW624">
        <v>2</v>
      </c>
      <c r="AX624">
        <v>42251398</v>
      </c>
      <c r="AY624">
        <v>1</v>
      </c>
      <c r="AZ624">
        <v>0</v>
      </c>
      <c r="BA624">
        <v>552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CX624">
        <f>Y624*Source!I286</f>
        <v>0.29767500000000002</v>
      </c>
      <c r="CY624">
        <f>AD624</f>
        <v>0</v>
      </c>
      <c r="CZ624">
        <f>AH624</f>
        <v>0</v>
      </c>
      <c r="DA624">
        <f>AL624</f>
        <v>1</v>
      </c>
      <c r="DB624">
        <f>ROUND((ROUND(AT624*CZ624,2)*1.25*6),6)</f>
        <v>0</v>
      </c>
      <c r="DC624">
        <f>ROUND((ROUND(AT624*AG624,2)*1.25*6),6)</f>
        <v>0</v>
      </c>
    </row>
    <row r="625" spans="1:107" x14ac:dyDescent="0.2">
      <c r="A625">
        <f>ROW(Source!A286)</f>
        <v>286</v>
      </c>
      <c r="B625">
        <v>42244862</v>
      </c>
      <c r="C625">
        <v>42251391</v>
      </c>
      <c r="D625">
        <v>39026610</v>
      </c>
      <c r="E625">
        <v>1</v>
      </c>
      <c r="F625">
        <v>1</v>
      </c>
      <c r="G625">
        <v>1</v>
      </c>
      <c r="H625">
        <v>2</v>
      </c>
      <c r="I625" t="s">
        <v>439</v>
      </c>
      <c r="J625" t="s">
        <v>440</v>
      </c>
      <c r="K625" t="s">
        <v>441</v>
      </c>
      <c r="L625">
        <v>1368</v>
      </c>
      <c r="N625">
        <v>1011</v>
      </c>
      <c r="O625" t="s">
        <v>425</v>
      </c>
      <c r="P625" t="s">
        <v>425</v>
      </c>
      <c r="Q625">
        <v>1</v>
      </c>
      <c r="W625">
        <v>0</v>
      </c>
      <c r="X625">
        <v>344519037</v>
      </c>
      <c r="Y625">
        <v>1.5750000000000002</v>
      </c>
      <c r="AA625">
        <v>0</v>
      </c>
      <c r="AB625">
        <v>388.56</v>
      </c>
      <c r="AC625">
        <v>368.42</v>
      </c>
      <c r="AD625">
        <v>0</v>
      </c>
      <c r="AE625">
        <v>0</v>
      </c>
      <c r="AF625">
        <v>31.26</v>
      </c>
      <c r="AG625">
        <v>13.5</v>
      </c>
      <c r="AH625">
        <v>0</v>
      </c>
      <c r="AI625">
        <v>1</v>
      </c>
      <c r="AJ625">
        <v>12.43</v>
      </c>
      <c r="AK625">
        <v>27.29</v>
      </c>
      <c r="AL625">
        <v>1</v>
      </c>
      <c r="AN625">
        <v>0</v>
      </c>
      <c r="AO625">
        <v>1</v>
      </c>
      <c r="AP625">
        <v>1</v>
      </c>
      <c r="AQ625">
        <v>0</v>
      </c>
      <c r="AR625">
        <v>0</v>
      </c>
      <c r="AS625" t="s">
        <v>3</v>
      </c>
      <c r="AT625">
        <v>0.21</v>
      </c>
      <c r="AU625" t="s">
        <v>269</v>
      </c>
      <c r="AV625">
        <v>0</v>
      </c>
      <c r="AW625">
        <v>2</v>
      </c>
      <c r="AX625">
        <v>42251399</v>
      </c>
      <c r="AY625">
        <v>1</v>
      </c>
      <c r="AZ625">
        <v>0</v>
      </c>
      <c r="BA625">
        <v>553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CX625">
        <f>Y625*Source!I286</f>
        <v>0.29767500000000002</v>
      </c>
      <c r="CY625">
        <f>AB625</f>
        <v>388.56</v>
      </c>
      <c r="CZ625">
        <f>AF625</f>
        <v>31.26</v>
      </c>
      <c r="DA625">
        <f>AJ625</f>
        <v>12.43</v>
      </c>
      <c r="DB625">
        <f>ROUND((ROUND(AT625*CZ625,2)*1.25*6),6)</f>
        <v>49.2</v>
      </c>
      <c r="DC625">
        <f>ROUND((ROUND(AT625*AG625,2)*1.25*6),6)</f>
        <v>21.3</v>
      </c>
    </row>
    <row r="626" spans="1:107" x14ac:dyDescent="0.2">
      <c r="A626">
        <f>ROW(Source!A286)</f>
        <v>286</v>
      </c>
      <c r="B626">
        <v>42244862</v>
      </c>
      <c r="C626">
        <v>42251391</v>
      </c>
      <c r="D626">
        <v>39027219</v>
      </c>
      <c r="E626">
        <v>1</v>
      </c>
      <c r="F626">
        <v>1</v>
      </c>
      <c r="G626">
        <v>1</v>
      </c>
      <c r="H626">
        <v>2</v>
      </c>
      <c r="I626" t="s">
        <v>480</v>
      </c>
      <c r="J626" t="s">
        <v>481</v>
      </c>
      <c r="K626" t="s">
        <v>482</v>
      </c>
      <c r="L626">
        <v>1368</v>
      </c>
      <c r="N626">
        <v>1011</v>
      </c>
      <c r="O626" t="s">
        <v>425</v>
      </c>
      <c r="P626" t="s">
        <v>425</v>
      </c>
      <c r="Q626">
        <v>1</v>
      </c>
      <c r="W626">
        <v>0</v>
      </c>
      <c r="X626">
        <v>-944612788</v>
      </c>
      <c r="Y626">
        <v>17.399999999999999</v>
      </c>
      <c r="AA626">
        <v>0</v>
      </c>
      <c r="AB626">
        <v>4.0199999999999996</v>
      </c>
      <c r="AC626">
        <v>0</v>
      </c>
      <c r="AD626">
        <v>0</v>
      </c>
      <c r="AE626">
        <v>0</v>
      </c>
      <c r="AF626">
        <v>0.5</v>
      </c>
      <c r="AG626">
        <v>0</v>
      </c>
      <c r="AH626">
        <v>0</v>
      </c>
      <c r="AI626">
        <v>1</v>
      </c>
      <c r="AJ626">
        <v>8.0399999999999991</v>
      </c>
      <c r="AK626">
        <v>27.29</v>
      </c>
      <c r="AL626">
        <v>1</v>
      </c>
      <c r="AN626">
        <v>0</v>
      </c>
      <c r="AO626">
        <v>1</v>
      </c>
      <c r="AP626">
        <v>1</v>
      </c>
      <c r="AQ626">
        <v>0</v>
      </c>
      <c r="AR626">
        <v>0</v>
      </c>
      <c r="AS626" t="s">
        <v>3</v>
      </c>
      <c r="AT626">
        <v>2.3199999999999998</v>
      </c>
      <c r="AU626" t="s">
        <v>269</v>
      </c>
      <c r="AV626">
        <v>0</v>
      </c>
      <c r="AW626">
        <v>2</v>
      </c>
      <c r="AX626">
        <v>42251400</v>
      </c>
      <c r="AY626">
        <v>1</v>
      </c>
      <c r="AZ626">
        <v>0</v>
      </c>
      <c r="BA626">
        <v>554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CX626">
        <f>Y626*Source!I286</f>
        <v>3.2885999999999997</v>
      </c>
      <c r="CY626">
        <f>AB626</f>
        <v>4.0199999999999996</v>
      </c>
      <c r="CZ626">
        <f>AF626</f>
        <v>0.5</v>
      </c>
      <c r="DA626">
        <f>AJ626</f>
        <v>8.0399999999999991</v>
      </c>
      <c r="DB626">
        <f>ROUND((ROUND(AT626*CZ626,2)*1.25*6),6)</f>
        <v>8.6999999999999993</v>
      </c>
      <c r="DC626">
        <f>ROUND((ROUND(AT626*AG626,2)*1.25*6),6)</f>
        <v>0</v>
      </c>
    </row>
    <row r="627" spans="1:107" x14ac:dyDescent="0.2">
      <c r="A627">
        <f>ROW(Source!A286)</f>
        <v>286</v>
      </c>
      <c r="B627">
        <v>42244862</v>
      </c>
      <c r="C627">
        <v>42251391</v>
      </c>
      <c r="D627">
        <v>38996543</v>
      </c>
      <c r="E627">
        <v>1</v>
      </c>
      <c r="F627">
        <v>1</v>
      </c>
      <c r="G627">
        <v>1</v>
      </c>
      <c r="H627">
        <v>3</v>
      </c>
      <c r="I627" t="s">
        <v>483</v>
      </c>
      <c r="J627" t="s">
        <v>484</v>
      </c>
      <c r="K627" t="s">
        <v>485</v>
      </c>
      <c r="L627">
        <v>1339</v>
      </c>
      <c r="N627">
        <v>1007</v>
      </c>
      <c r="O627" t="s">
        <v>209</v>
      </c>
      <c r="P627" t="s">
        <v>209</v>
      </c>
      <c r="Q627">
        <v>1</v>
      </c>
      <c r="W627">
        <v>0</v>
      </c>
      <c r="X627">
        <v>1901479482</v>
      </c>
      <c r="Y627">
        <v>3.06</v>
      </c>
      <c r="AA627">
        <v>3624.26</v>
      </c>
      <c r="AB627">
        <v>0</v>
      </c>
      <c r="AC627">
        <v>0</v>
      </c>
      <c r="AD627">
        <v>0</v>
      </c>
      <c r="AE627">
        <v>548.29999999999995</v>
      </c>
      <c r="AF627">
        <v>0</v>
      </c>
      <c r="AG627">
        <v>0</v>
      </c>
      <c r="AH627">
        <v>0</v>
      </c>
      <c r="AI627">
        <v>6.61</v>
      </c>
      <c r="AJ627">
        <v>1</v>
      </c>
      <c r="AK627">
        <v>1</v>
      </c>
      <c r="AL627">
        <v>1</v>
      </c>
      <c r="AN627">
        <v>0</v>
      </c>
      <c r="AO627">
        <v>1</v>
      </c>
      <c r="AP627">
        <v>1</v>
      </c>
      <c r="AQ627">
        <v>0</v>
      </c>
      <c r="AR627">
        <v>0</v>
      </c>
      <c r="AS627" t="s">
        <v>3</v>
      </c>
      <c r="AT627">
        <v>0.51</v>
      </c>
      <c r="AU627" t="s">
        <v>268</v>
      </c>
      <c r="AV627">
        <v>0</v>
      </c>
      <c r="AW627">
        <v>2</v>
      </c>
      <c r="AX627">
        <v>42251401</v>
      </c>
      <c r="AY627">
        <v>1</v>
      </c>
      <c r="AZ627">
        <v>0</v>
      </c>
      <c r="BA627">
        <v>555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CX627">
        <f>Y627*Source!I286</f>
        <v>0.57833999999999997</v>
      </c>
      <c r="CY627">
        <f>AA627</f>
        <v>3624.26</v>
      </c>
      <c r="CZ627">
        <f>AE627</f>
        <v>548.29999999999995</v>
      </c>
      <c r="DA627">
        <f>AI627</f>
        <v>6.61</v>
      </c>
      <c r="DB627">
        <f>ROUND((ROUND(AT627*CZ627,2)*6),6)</f>
        <v>1677.78</v>
      </c>
      <c r="DC627">
        <f>ROUND((ROUND(AT627*AG627,2)*6),6)</f>
        <v>0</v>
      </c>
    </row>
    <row r="628" spans="1:107" x14ac:dyDescent="0.2">
      <c r="A628">
        <f>ROW(Source!A287)</f>
        <v>287</v>
      </c>
      <c r="B628">
        <v>42244845</v>
      </c>
      <c r="C628">
        <v>42251391</v>
      </c>
      <c r="D628">
        <v>35545602</v>
      </c>
      <c r="E628">
        <v>1</v>
      </c>
      <c r="F628">
        <v>1</v>
      </c>
      <c r="G628">
        <v>1</v>
      </c>
      <c r="H628">
        <v>1</v>
      </c>
      <c r="I628" t="s">
        <v>478</v>
      </c>
      <c r="J628" t="s">
        <v>3</v>
      </c>
      <c r="K628" t="s">
        <v>479</v>
      </c>
      <c r="L628">
        <v>1369</v>
      </c>
      <c r="N628">
        <v>1013</v>
      </c>
      <c r="O628" t="s">
        <v>417</v>
      </c>
      <c r="P628" t="s">
        <v>417</v>
      </c>
      <c r="Q628">
        <v>1</v>
      </c>
      <c r="W628">
        <v>0</v>
      </c>
      <c r="X628">
        <v>922534627</v>
      </c>
      <c r="Y628">
        <v>3.4499999999999997</v>
      </c>
      <c r="AA628">
        <v>0</v>
      </c>
      <c r="AB628">
        <v>0</v>
      </c>
      <c r="AC628">
        <v>0</v>
      </c>
      <c r="AD628">
        <v>238.6</v>
      </c>
      <c r="AE628">
        <v>0</v>
      </c>
      <c r="AF628">
        <v>0</v>
      </c>
      <c r="AG628">
        <v>0</v>
      </c>
      <c r="AH628">
        <v>238.6</v>
      </c>
      <c r="AI628">
        <v>1</v>
      </c>
      <c r="AJ628">
        <v>1</v>
      </c>
      <c r="AK628">
        <v>1</v>
      </c>
      <c r="AL628">
        <v>1</v>
      </c>
      <c r="AN628">
        <v>0</v>
      </c>
      <c r="AO628">
        <v>1</v>
      </c>
      <c r="AP628">
        <v>1</v>
      </c>
      <c r="AQ628">
        <v>0</v>
      </c>
      <c r="AR628">
        <v>0</v>
      </c>
      <c r="AS628" t="s">
        <v>3</v>
      </c>
      <c r="AT628">
        <v>0.5</v>
      </c>
      <c r="AU628" t="s">
        <v>270</v>
      </c>
      <c r="AV628">
        <v>1</v>
      </c>
      <c r="AW628">
        <v>2</v>
      </c>
      <c r="AX628">
        <v>42251397</v>
      </c>
      <c r="AY628">
        <v>1</v>
      </c>
      <c r="AZ628">
        <v>0</v>
      </c>
      <c r="BA628">
        <v>556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CX628">
        <f>Y628*Source!I287</f>
        <v>0.65204999999999991</v>
      </c>
      <c r="CY628">
        <f>AD628</f>
        <v>238.6</v>
      </c>
      <c r="CZ628">
        <f>AH628</f>
        <v>238.6</v>
      </c>
      <c r="DA628">
        <f>AL628</f>
        <v>1</v>
      </c>
      <c r="DB628">
        <f>ROUND((ROUND(AT628*CZ628,2)*1.15*6),6)</f>
        <v>823.17</v>
      </c>
      <c r="DC628">
        <f>ROUND((ROUND(AT628*AG628,2)*1.15*6),6)</f>
        <v>0</v>
      </c>
    </row>
    <row r="629" spans="1:107" x14ac:dyDescent="0.2">
      <c r="A629">
        <f>ROW(Source!A287)</f>
        <v>287</v>
      </c>
      <c r="B629">
        <v>42244845</v>
      </c>
      <c r="C629">
        <v>42251391</v>
      </c>
      <c r="D629">
        <v>121548</v>
      </c>
      <c r="E629">
        <v>1</v>
      </c>
      <c r="F629">
        <v>1</v>
      </c>
      <c r="G629">
        <v>1</v>
      </c>
      <c r="H629">
        <v>1</v>
      </c>
      <c r="I629" t="s">
        <v>23</v>
      </c>
      <c r="J629" t="s">
        <v>3</v>
      </c>
      <c r="K629" t="s">
        <v>420</v>
      </c>
      <c r="L629">
        <v>608254</v>
      </c>
      <c r="N629">
        <v>1013</v>
      </c>
      <c r="O629" t="s">
        <v>421</v>
      </c>
      <c r="P629" t="s">
        <v>421</v>
      </c>
      <c r="Q629">
        <v>1</v>
      </c>
      <c r="W629">
        <v>0</v>
      </c>
      <c r="X629">
        <v>-185737400</v>
      </c>
      <c r="Y629">
        <v>1.5750000000000002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1</v>
      </c>
      <c r="AJ629">
        <v>1</v>
      </c>
      <c r="AK629">
        <v>1</v>
      </c>
      <c r="AL629">
        <v>1</v>
      </c>
      <c r="AN629">
        <v>0</v>
      </c>
      <c r="AO629">
        <v>1</v>
      </c>
      <c r="AP629">
        <v>1</v>
      </c>
      <c r="AQ629">
        <v>0</v>
      </c>
      <c r="AR629">
        <v>0</v>
      </c>
      <c r="AS629" t="s">
        <v>3</v>
      </c>
      <c r="AT629">
        <v>0.21</v>
      </c>
      <c r="AU629" t="s">
        <v>269</v>
      </c>
      <c r="AV629">
        <v>2</v>
      </c>
      <c r="AW629">
        <v>2</v>
      </c>
      <c r="AX629">
        <v>42251398</v>
      </c>
      <c r="AY629">
        <v>1</v>
      </c>
      <c r="AZ629">
        <v>0</v>
      </c>
      <c r="BA629">
        <v>557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CX629">
        <f>Y629*Source!I287</f>
        <v>0.29767500000000002</v>
      </c>
      <c r="CY629">
        <f>AD629</f>
        <v>0</v>
      </c>
      <c r="CZ629">
        <f>AH629</f>
        <v>0</v>
      </c>
      <c r="DA629">
        <f>AL629</f>
        <v>1</v>
      </c>
      <c r="DB629">
        <f>ROUND((ROUND(AT629*CZ629,2)*1.25*6),6)</f>
        <v>0</v>
      </c>
      <c r="DC629">
        <f>ROUND((ROUND(AT629*AG629,2)*1.25*6),6)</f>
        <v>0</v>
      </c>
    </row>
    <row r="630" spans="1:107" x14ac:dyDescent="0.2">
      <c r="A630">
        <f>ROW(Source!A287)</f>
        <v>287</v>
      </c>
      <c r="B630">
        <v>42244845</v>
      </c>
      <c r="C630">
        <v>42251391</v>
      </c>
      <c r="D630">
        <v>39026610</v>
      </c>
      <c r="E630">
        <v>1</v>
      </c>
      <c r="F630">
        <v>1</v>
      </c>
      <c r="G630">
        <v>1</v>
      </c>
      <c r="H630">
        <v>2</v>
      </c>
      <c r="I630" t="s">
        <v>439</v>
      </c>
      <c r="J630" t="s">
        <v>440</v>
      </c>
      <c r="K630" t="s">
        <v>441</v>
      </c>
      <c r="L630">
        <v>1368</v>
      </c>
      <c r="N630">
        <v>1011</v>
      </c>
      <c r="O630" t="s">
        <v>425</v>
      </c>
      <c r="P630" t="s">
        <v>425</v>
      </c>
      <c r="Q630">
        <v>1</v>
      </c>
      <c r="W630">
        <v>0</v>
      </c>
      <c r="X630">
        <v>344519037</v>
      </c>
      <c r="Y630">
        <v>1.5750000000000002</v>
      </c>
      <c r="AA630">
        <v>0</v>
      </c>
      <c r="AB630">
        <v>424.51</v>
      </c>
      <c r="AC630">
        <v>405.68</v>
      </c>
      <c r="AD630">
        <v>0</v>
      </c>
      <c r="AE630">
        <v>0</v>
      </c>
      <c r="AF630">
        <v>31.26</v>
      </c>
      <c r="AG630">
        <v>13.5</v>
      </c>
      <c r="AH630">
        <v>0</v>
      </c>
      <c r="AI630">
        <v>1</v>
      </c>
      <c r="AJ630">
        <v>13.58</v>
      </c>
      <c r="AK630">
        <v>30.05</v>
      </c>
      <c r="AL630">
        <v>1</v>
      </c>
      <c r="AN630">
        <v>0</v>
      </c>
      <c r="AO630">
        <v>1</v>
      </c>
      <c r="AP630">
        <v>1</v>
      </c>
      <c r="AQ630">
        <v>0</v>
      </c>
      <c r="AR630">
        <v>0</v>
      </c>
      <c r="AS630" t="s">
        <v>3</v>
      </c>
      <c r="AT630">
        <v>0.21</v>
      </c>
      <c r="AU630" t="s">
        <v>269</v>
      </c>
      <c r="AV630">
        <v>0</v>
      </c>
      <c r="AW630">
        <v>2</v>
      </c>
      <c r="AX630">
        <v>42251399</v>
      </c>
      <c r="AY630">
        <v>1</v>
      </c>
      <c r="AZ630">
        <v>0</v>
      </c>
      <c r="BA630">
        <v>558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CX630">
        <f>Y630*Source!I287</f>
        <v>0.29767500000000002</v>
      </c>
      <c r="CY630">
        <f>AB630</f>
        <v>424.51</v>
      </c>
      <c r="CZ630">
        <f>AF630</f>
        <v>31.26</v>
      </c>
      <c r="DA630">
        <f>AJ630</f>
        <v>13.58</v>
      </c>
      <c r="DB630">
        <f>ROUND((ROUND(AT630*CZ630,2)*1.25*6),6)</f>
        <v>49.2</v>
      </c>
      <c r="DC630">
        <f>ROUND((ROUND(AT630*AG630,2)*1.25*6),6)</f>
        <v>21.3</v>
      </c>
    </row>
    <row r="631" spans="1:107" x14ac:dyDescent="0.2">
      <c r="A631">
        <f>ROW(Source!A287)</f>
        <v>287</v>
      </c>
      <c r="B631">
        <v>42244845</v>
      </c>
      <c r="C631">
        <v>42251391</v>
      </c>
      <c r="D631">
        <v>39027219</v>
      </c>
      <c r="E631">
        <v>1</v>
      </c>
      <c r="F631">
        <v>1</v>
      </c>
      <c r="G631">
        <v>1</v>
      </c>
      <c r="H631">
        <v>2</v>
      </c>
      <c r="I631" t="s">
        <v>480</v>
      </c>
      <c r="J631" t="s">
        <v>481</v>
      </c>
      <c r="K631" t="s">
        <v>482</v>
      </c>
      <c r="L631">
        <v>1368</v>
      </c>
      <c r="N631">
        <v>1011</v>
      </c>
      <c r="O631" t="s">
        <v>425</v>
      </c>
      <c r="P631" t="s">
        <v>425</v>
      </c>
      <c r="Q631">
        <v>1</v>
      </c>
      <c r="W631">
        <v>0</v>
      </c>
      <c r="X631">
        <v>-944612788</v>
      </c>
      <c r="Y631">
        <v>17.399999999999999</v>
      </c>
      <c r="AA631">
        <v>0</v>
      </c>
      <c r="AB631">
        <v>4.07</v>
      </c>
      <c r="AC631">
        <v>0</v>
      </c>
      <c r="AD631">
        <v>0</v>
      </c>
      <c r="AE631">
        <v>0</v>
      </c>
      <c r="AF631">
        <v>0.5</v>
      </c>
      <c r="AG631">
        <v>0</v>
      </c>
      <c r="AH631">
        <v>0</v>
      </c>
      <c r="AI631">
        <v>1</v>
      </c>
      <c r="AJ631">
        <v>8.14</v>
      </c>
      <c r="AK631">
        <v>30.05</v>
      </c>
      <c r="AL631">
        <v>1</v>
      </c>
      <c r="AN631">
        <v>0</v>
      </c>
      <c r="AO631">
        <v>1</v>
      </c>
      <c r="AP631">
        <v>1</v>
      </c>
      <c r="AQ631">
        <v>0</v>
      </c>
      <c r="AR631">
        <v>0</v>
      </c>
      <c r="AS631" t="s">
        <v>3</v>
      </c>
      <c r="AT631">
        <v>2.3199999999999998</v>
      </c>
      <c r="AU631" t="s">
        <v>269</v>
      </c>
      <c r="AV631">
        <v>0</v>
      </c>
      <c r="AW631">
        <v>2</v>
      </c>
      <c r="AX631">
        <v>42251400</v>
      </c>
      <c r="AY631">
        <v>1</v>
      </c>
      <c r="AZ631">
        <v>0</v>
      </c>
      <c r="BA631">
        <v>559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CX631">
        <f>Y631*Source!I287</f>
        <v>3.2885999999999997</v>
      </c>
      <c r="CY631">
        <f>AB631</f>
        <v>4.07</v>
      </c>
      <c r="CZ631">
        <f>AF631</f>
        <v>0.5</v>
      </c>
      <c r="DA631">
        <f>AJ631</f>
        <v>8.14</v>
      </c>
      <c r="DB631">
        <f>ROUND((ROUND(AT631*CZ631,2)*1.25*6),6)</f>
        <v>8.6999999999999993</v>
      </c>
      <c r="DC631">
        <f>ROUND((ROUND(AT631*AG631,2)*1.25*6),6)</f>
        <v>0</v>
      </c>
    </row>
    <row r="632" spans="1:107" x14ac:dyDescent="0.2">
      <c r="A632">
        <f>ROW(Source!A287)</f>
        <v>287</v>
      </c>
      <c r="B632">
        <v>42244845</v>
      </c>
      <c r="C632">
        <v>42251391</v>
      </c>
      <c r="D632">
        <v>38996543</v>
      </c>
      <c r="E632">
        <v>1</v>
      </c>
      <c r="F632">
        <v>1</v>
      </c>
      <c r="G632">
        <v>1</v>
      </c>
      <c r="H632">
        <v>3</v>
      </c>
      <c r="I632" t="s">
        <v>483</v>
      </c>
      <c r="J632" t="s">
        <v>484</v>
      </c>
      <c r="K632" t="s">
        <v>485</v>
      </c>
      <c r="L632">
        <v>1339</v>
      </c>
      <c r="N632">
        <v>1007</v>
      </c>
      <c r="O632" t="s">
        <v>209</v>
      </c>
      <c r="P632" t="s">
        <v>209</v>
      </c>
      <c r="Q632">
        <v>1</v>
      </c>
      <c r="W632">
        <v>0</v>
      </c>
      <c r="X632">
        <v>1901479482</v>
      </c>
      <c r="Y632">
        <v>3.06</v>
      </c>
      <c r="AA632">
        <v>3443.32</v>
      </c>
      <c r="AB632">
        <v>0</v>
      </c>
      <c r="AC632">
        <v>0</v>
      </c>
      <c r="AD632">
        <v>0</v>
      </c>
      <c r="AE632">
        <v>548.29999999999995</v>
      </c>
      <c r="AF632">
        <v>0</v>
      </c>
      <c r="AG632">
        <v>0</v>
      </c>
      <c r="AH632">
        <v>0</v>
      </c>
      <c r="AI632">
        <v>6.28</v>
      </c>
      <c r="AJ632">
        <v>1</v>
      </c>
      <c r="AK632">
        <v>1</v>
      </c>
      <c r="AL632">
        <v>1</v>
      </c>
      <c r="AN632">
        <v>0</v>
      </c>
      <c r="AO632">
        <v>1</v>
      </c>
      <c r="AP632">
        <v>1</v>
      </c>
      <c r="AQ632">
        <v>0</v>
      </c>
      <c r="AR632">
        <v>0</v>
      </c>
      <c r="AS632" t="s">
        <v>3</v>
      </c>
      <c r="AT632">
        <v>0.51</v>
      </c>
      <c r="AU632" t="s">
        <v>268</v>
      </c>
      <c r="AV632">
        <v>0</v>
      </c>
      <c r="AW632">
        <v>2</v>
      </c>
      <c r="AX632">
        <v>42251401</v>
      </c>
      <c r="AY632">
        <v>1</v>
      </c>
      <c r="AZ632">
        <v>0</v>
      </c>
      <c r="BA632">
        <v>560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CX632">
        <f>Y632*Source!I287</f>
        <v>0.57833999999999997</v>
      </c>
      <c r="CY632">
        <f>AA632</f>
        <v>3443.32</v>
      </c>
      <c r="CZ632">
        <f>AE632</f>
        <v>548.29999999999995</v>
      </c>
      <c r="DA632">
        <f>AI632</f>
        <v>6.28</v>
      </c>
      <c r="DB632">
        <f>ROUND((ROUND(AT632*CZ632,2)*6),6)</f>
        <v>1677.78</v>
      </c>
      <c r="DC632">
        <f>ROUND((ROUND(AT632*AG632,2)*6),6)</f>
        <v>0</v>
      </c>
    </row>
    <row r="633" spans="1:107" x14ac:dyDescent="0.2">
      <c r="A633">
        <f>ROW(Source!A288)</f>
        <v>288</v>
      </c>
      <c r="B633">
        <v>42244862</v>
      </c>
      <c r="C633">
        <v>42251402</v>
      </c>
      <c r="D633">
        <v>35545410</v>
      </c>
      <c r="E633">
        <v>1</v>
      </c>
      <c r="F633">
        <v>1</v>
      </c>
      <c r="G633">
        <v>1</v>
      </c>
      <c r="H633">
        <v>1</v>
      </c>
      <c r="I633" t="s">
        <v>546</v>
      </c>
      <c r="J633" t="s">
        <v>3</v>
      </c>
      <c r="K633" t="s">
        <v>547</v>
      </c>
      <c r="L633">
        <v>1369</v>
      </c>
      <c r="N633">
        <v>1013</v>
      </c>
      <c r="O633" t="s">
        <v>417</v>
      </c>
      <c r="P633" t="s">
        <v>417</v>
      </c>
      <c r="Q633">
        <v>1</v>
      </c>
      <c r="W633">
        <v>0</v>
      </c>
      <c r="X633">
        <v>-1499016023</v>
      </c>
      <c r="Y633">
        <v>111.78</v>
      </c>
      <c r="AA633">
        <v>0</v>
      </c>
      <c r="AB633">
        <v>0</v>
      </c>
      <c r="AC633">
        <v>0</v>
      </c>
      <c r="AD633">
        <v>196.61</v>
      </c>
      <c r="AE633">
        <v>0</v>
      </c>
      <c r="AF633">
        <v>0</v>
      </c>
      <c r="AG633">
        <v>0</v>
      </c>
      <c r="AH633">
        <v>196.61</v>
      </c>
      <c r="AI633">
        <v>1</v>
      </c>
      <c r="AJ633">
        <v>1</v>
      </c>
      <c r="AK633">
        <v>1</v>
      </c>
      <c r="AL633">
        <v>1</v>
      </c>
      <c r="AN633">
        <v>0</v>
      </c>
      <c r="AO633">
        <v>1</v>
      </c>
      <c r="AP633">
        <v>1</v>
      </c>
      <c r="AQ633">
        <v>0</v>
      </c>
      <c r="AR633">
        <v>0</v>
      </c>
      <c r="AS633" t="s">
        <v>3</v>
      </c>
      <c r="AT633">
        <v>97.2</v>
      </c>
      <c r="AU633" t="s">
        <v>34</v>
      </c>
      <c r="AV633">
        <v>1</v>
      </c>
      <c r="AW633">
        <v>2</v>
      </c>
      <c r="AX633">
        <v>42251404</v>
      </c>
      <c r="AY633">
        <v>1</v>
      </c>
      <c r="AZ633">
        <v>0</v>
      </c>
      <c r="BA633">
        <v>561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CX633">
        <f>Y633*Source!I288</f>
        <v>0</v>
      </c>
      <c r="CY633">
        <f>AD633</f>
        <v>196.61</v>
      </c>
      <c r="CZ633">
        <f>AH633</f>
        <v>196.61</v>
      </c>
      <c r="DA633">
        <f>AL633</f>
        <v>1</v>
      </c>
      <c r="DB633">
        <f>ROUND((ROUND(AT633*CZ633,2)*1.15),6)</f>
        <v>21977.0635</v>
      </c>
      <c r="DC633">
        <f>ROUND((ROUND(AT633*AG633,2)*1.15),6)</f>
        <v>0</v>
      </c>
    </row>
    <row r="634" spans="1:107" x14ac:dyDescent="0.2">
      <c r="A634">
        <f>ROW(Source!A289)</f>
        <v>289</v>
      </c>
      <c r="B634">
        <v>42244845</v>
      </c>
      <c r="C634">
        <v>42251402</v>
      </c>
      <c r="D634">
        <v>35545410</v>
      </c>
      <c r="E634">
        <v>1</v>
      </c>
      <c r="F634">
        <v>1</v>
      </c>
      <c r="G634">
        <v>1</v>
      </c>
      <c r="H634">
        <v>1</v>
      </c>
      <c r="I634" t="s">
        <v>546</v>
      </c>
      <c r="J634" t="s">
        <v>3</v>
      </c>
      <c r="K634" t="s">
        <v>547</v>
      </c>
      <c r="L634">
        <v>1369</v>
      </c>
      <c r="N634">
        <v>1013</v>
      </c>
      <c r="O634" t="s">
        <v>417</v>
      </c>
      <c r="P634" t="s">
        <v>417</v>
      </c>
      <c r="Q634">
        <v>1</v>
      </c>
      <c r="W634">
        <v>0</v>
      </c>
      <c r="X634">
        <v>-1499016023</v>
      </c>
      <c r="Y634">
        <v>111.78</v>
      </c>
      <c r="AA634">
        <v>0</v>
      </c>
      <c r="AB634">
        <v>0</v>
      </c>
      <c r="AC634">
        <v>0</v>
      </c>
      <c r="AD634">
        <v>225.37</v>
      </c>
      <c r="AE634">
        <v>0</v>
      </c>
      <c r="AF634">
        <v>0</v>
      </c>
      <c r="AG634">
        <v>0</v>
      </c>
      <c r="AH634">
        <v>225.37</v>
      </c>
      <c r="AI634">
        <v>1</v>
      </c>
      <c r="AJ634">
        <v>1</v>
      </c>
      <c r="AK634">
        <v>1</v>
      </c>
      <c r="AL634">
        <v>1</v>
      </c>
      <c r="AN634">
        <v>0</v>
      </c>
      <c r="AO634">
        <v>1</v>
      </c>
      <c r="AP634">
        <v>1</v>
      </c>
      <c r="AQ634">
        <v>0</v>
      </c>
      <c r="AR634">
        <v>0</v>
      </c>
      <c r="AS634" t="s">
        <v>3</v>
      </c>
      <c r="AT634">
        <v>97.2</v>
      </c>
      <c r="AU634" t="s">
        <v>34</v>
      </c>
      <c r="AV634">
        <v>1</v>
      </c>
      <c r="AW634">
        <v>2</v>
      </c>
      <c r="AX634">
        <v>42251404</v>
      </c>
      <c r="AY634">
        <v>1</v>
      </c>
      <c r="AZ634">
        <v>0</v>
      </c>
      <c r="BA634">
        <v>562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CX634">
        <f>Y634*Source!I289</f>
        <v>0</v>
      </c>
      <c r="CY634">
        <f>AD634</f>
        <v>225.37</v>
      </c>
      <c r="CZ634">
        <f>AH634</f>
        <v>225.37</v>
      </c>
      <c r="DA634">
        <f>AL634</f>
        <v>1</v>
      </c>
      <c r="DB634">
        <f>ROUND((ROUND(AT634*CZ634,2)*1.15),6)</f>
        <v>25191.853999999999</v>
      </c>
      <c r="DC634">
        <f>ROUND((ROUND(AT634*AG634,2)*1.15),6)</f>
        <v>0</v>
      </c>
    </row>
    <row r="635" spans="1:107" x14ac:dyDescent="0.2">
      <c r="A635">
        <f>ROW(Source!A290)</f>
        <v>290</v>
      </c>
      <c r="B635">
        <v>42244862</v>
      </c>
      <c r="C635">
        <v>42251405</v>
      </c>
      <c r="D635">
        <v>35545602</v>
      </c>
      <c r="E635">
        <v>1</v>
      </c>
      <c r="F635">
        <v>1</v>
      </c>
      <c r="G635">
        <v>1</v>
      </c>
      <c r="H635">
        <v>1</v>
      </c>
      <c r="I635" t="s">
        <v>478</v>
      </c>
      <c r="J635" t="s">
        <v>3</v>
      </c>
      <c r="K635" t="s">
        <v>479</v>
      </c>
      <c r="L635">
        <v>1369</v>
      </c>
      <c r="N635">
        <v>1013</v>
      </c>
      <c r="O635" t="s">
        <v>417</v>
      </c>
      <c r="P635" t="s">
        <v>417</v>
      </c>
      <c r="Q635">
        <v>1</v>
      </c>
      <c r="W635">
        <v>0</v>
      </c>
      <c r="X635">
        <v>922534627</v>
      </c>
      <c r="Y635">
        <v>46</v>
      </c>
      <c r="AA635">
        <v>0</v>
      </c>
      <c r="AB635">
        <v>0</v>
      </c>
      <c r="AC635">
        <v>0</v>
      </c>
      <c r="AD635">
        <v>208.14</v>
      </c>
      <c r="AE635">
        <v>0</v>
      </c>
      <c r="AF635">
        <v>0</v>
      </c>
      <c r="AG635">
        <v>0</v>
      </c>
      <c r="AH635">
        <v>208.14</v>
      </c>
      <c r="AI635">
        <v>1</v>
      </c>
      <c r="AJ635">
        <v>1</v>
      </c>
      <c r="AK635">
        <v>1</v>
      </c>
      <c r="AL635">
        <v>1</v>
      </c>
      <c r="AN635">
        <v>0</v>
      </c>
      <c r="AO635">
        <v>1</v>
      </c>
      <c r="AP635">
        <v>1</v>
      </c>
      <c r="AQ635">
        <v>0</v>
      </c>
      <c r="AR635">
        <v>0</v>
      </c>
      <c r="AS635" t="s">
        <v>3</v>
      </c>
      <c r="AT635">
        <v>40</v>
      </c>
      <c r="AU635" t="s">
        <v>34</v>
      </c>
      <c r="AV635">
        <v>1</v>
      </c>
      <c r="AW635">
        <v>2</v>
      </c>
      <c r="AX635">
        <v>42251408</v>
      </c>
      <c r="AY635">
        <v>1</v>
      </c>
      <c r="AZ635">
        <v>0</v>
      </c>
      <c r="BA635">
        <v>563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CX635">
        <f>Y635*Source!I290</f>
        <v>8.6940000000000008</v>
      </c>
      <c r="CY635">
        <f>AD635</f>
        <v>208.14</v>
      </c>
      <c r="CZ635">
        <f>AH635</f>
        <v>208.14</v>
      </c>
      <c r="DA635">
        <f>AL635</f>
        <v>1</v>
      </c>
      <c r="DB635">
        <f>ROUND((ROUND(AT635*CZ635,2)*1.15),6)</f>
        <v>9574.44</v>
      </c>
      <c r="DC635">
        <f>ROUND((ROUND(AT635*AG635,2)*1.15),6)</f>
        <v>0</v>
      </c>
    </row>
    <row r="636" spans="1:107" x14ac:dyDescent="0.2">
      <c r="A636">
        <f>ROW(Source!A290)</f>
        <v>290</v>
      </c>
      <c r="B636">
        <v>42244862</v>
      </c>
      <c r="C636">
        <v>42251405</v>
      </c>
      <c r="D636">
        <v>39000964</v>
      </c>
      <c r="E636">
        <v>1</v>
      </c>
      <c r="F636">
        <v>1</v>
      </c>
      <c r="G636">
        <v>1</v>
      </c>
      <c r="H636">
        <v>3</v>
      </c>
      <c r="I636" t="s">
        <v>548</v>
      </c>
      <c r="J636" t="s">
        <v>549</v>
      </c>
      <c r="K636" t="s">
        <v>550</v>
      </c>
      <c r="L636">
        <v>1339</v>
      </c>
      <c r="N636">
        <v>1007</v>
      </c>
      <c r="O636" t="s">
        <v>209</v>
      </c>
      <c r="P636" t="s">
        <v>209</v>
      </c>
      <c r="Q636">
        <v>1</v>
      </c>
      <c r="W636">
        <v>0</v>
      </c>
      <c r="X636">
        <v>1109074860</v>
      </c>
      <c r="Y636">
        <v>15</v>
      </c>
      <c r="AA636">
        <v>780.85</v>
      </c>
      <c r="AB636">
        <v>0</v>
      </c>
      <c r="AC636">
        <v>0</v>
      </c>
      <c r="AD636">
        <v>0</v>
      </c>
      <c r="AE636">
        <v>131.9</v>
      </c>
      <c r="AF636">
        <v>0</v>
      </c>
      <c r="AG636">
        <v>0</v>
      </c>
      <c r="AH636">
        <v>0</v>
      </c>
      <c r="AI636">
        <v>5.92</v>
      </c>
      <c r="AJ636">
        <v>1</v>
      </c>
      <c r="AK636">
        <v>1</v>
      </c>
      <c r="AL636">
        <v>1</v>
      </c>
      <c r="AN636">
        <v>0</v>
      </c>
      <c r="AO636">
        <v>1</v>
      </c>
      <c r="AP636">
        <v>1</v>
      </c>
      <c r="AQ636">
        <v>0</v>
      </c>
      <c r="AR636">
        <v>0</v>
      </c>
      <c r="AS636" t="s">
        <v>3</v>
      </c>
      <c r="AT636">
        <v>15</v>
      </c>
      <c r="AU636" t="s">
        <v>3</v>
      </c>
      <c r="AV636">
        <v>0</v>
      </c>
      <c r="AW636">
        <v>2</v>
      </c>
      <c r="AX636">
        <v>42251409</v>
      </c>
      <c r="AY636">
        <v>1</v>
      </c>
      <c r="AZ636">
        <v>0</v>
      </c>
      <c r="BA636">
        <v>564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CX636">
        <f>Y636*Source!I290</f>
        <v>2.835</v>
      </c>
      <c r="CY636">
        <f>AA636</f>
        <v>780.85</v>
      </c>
      <c r="CZ636">
        <f>AE636</f>
        <v>131.9</v>
      </c>
      <c r="DA636">
        <f>AI636</f>
        <v>5.92</v>
      </c>
      <c r="DB636">
        <f>ROUND(ROUND(AT636*CZ636,2),6)</f>
        <v>1978.5</v>
      </c>
      <c r="DC636">
        <f>ROUND(ROUND(AT636*AG636,2),6)</f>
        <v>0</v>
      </c>
    </row>
    <row r="637" spans="1:107" x14ac:dyDescent="0.2">
      <c r="A637">
        <f>ROW(Source!A291)</f>
        <v>291</v>
      </c>
      <c r="B637">
        <v>42244845</v>
      </c>
      <c r="C637">
        <v>42251405</v>
      </c>
      <c r="D637">
        <v>35545602</v>
      </c>
      <c r="E637">
        <v>1</v>
      </c>
      <c r="F637">
        <v>1</v>
      </c>
      <c r="G637">
        <v>1</v>
      </c>
      <c r="H637">
        <v>1</v>
      </c>
      <c r="I637" t="s">
        <v>478</v>
      </c>
      <c r="J637" t="s">
        <v>3</v>
      </c>
      <c r="K637" t="s">
        <v>479</v>
      </c>
      <c r="L637">
        <v>1369</v>
      </c>
      <c r="N637">
        <v>1013</v>
      </c>
      <c r="O637" t="s">
        <v>417</v>
      </c>
      <c r="P637" t="s">
        <v>417</v>
      </c>
      <c r="Q637">
        <v>1</v>
      </c>
      <c r="W637">
        <v>0</v>
      </c>
      <c r="X637">
        <v>922534627</v>
      </c>
      <c r="Y637">
        <v>46</v>
      </c>
      <c r="AA637">
        <v>0</v>
      </c>
      <c r="AB637">
        <v>0</v>
      </c>
      <c r="AC637">
        <v>0</v>
      </c>
      <c r="AD637">
        <v>238.6</v>
      </c>
      <c r="AE637">
        <v>0</v>
      </c>
      <c r="AF637">
        <v>0</v>
      </c>
      <c r="AG637">
        <v>0</v>
      </c>
      <c r="AH637">
        <v>238.6</v>
      </c>
      <c r="AI637">
        <v>1</v>
      </c>
      <c r="AJ637">
        <v>1</v>
      </c>
      <c r="AK637">
        <v>1</v>
      </c>
      <c r="AL637">
        <v>1</v>
      </c>
      <c r="AN637">
        <v>0</v>
      </c>
      <c r="AO637">
        <v>1</v>
      </c>
      <c r="AP637">
        <v>1</v>
      </c>
      <c r="AQ637">
        <v>0</v>
      </c>
      <c r="AR637">
        <v>0</v>
      </c>
      <c r="AS637" t="s">
        <v>3</v>
      </c>
      <c r="AT637">
        <v>40</v>
      </c>
      <c r="AU637" t="s">
        <v>34</v>
      </c>
      <c r="AV637">
        <v>1</v>
      </c>
      <c r="AW637">
        <v>2</v>
      </c>
      <c r="AX637">
        <v>42251408</v>
      </c>
      <c r="AY637">
        <v>1</v>
      </c>
      <c r="AZ637">
        <v>0</v>
      </c>
      <c r="BA637">
        <v>565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CX637">
        <f>Y637*Source!I291</f>
        <v>8.6940000000000008</v>
      </c>
      <c r="CY637">
        <f>AD637</f>
        <v>238.6</v>
      </c>
      <c r="CZ637">
        <f>AH637</f>
        <v>238.6</v>
      </c>
      <c r="DA637">
        <f>AL637</f>
        <v>1</v>
      </c>
      <c r="DB637">
        <f>ROUND((ROUND(AT637*CZ637,2)*1.15),6)</f>
        <v>10975.6</v>
      </c>
      <c r="DC637">
        <f>ROUND((ROUND(AT637*AG637,2)*1.15),6)</f>
        <v>0</v>
      </c>
    </row>
    <row r="638" spans="1:107" x14ac:dyDescent="0.2">
      <c r="A638">
        <f>ROW(Source!A291)</f>
        <v>291</v>
      </c>
      <c r="B638">
        <v>42244845</v>
      </c>
      <c r="C638">
        <v>42251405</v>
      </c>
      <c r="D638">
        <v>39000964</v>
      </c>
      <c r="E638">
        <v>1</v>
      </c>
      <c r="F638">
        <v>1</v>
      </c>
      <c r="G638">
        <v>1</v>
      </c>
      <c r="H638">
        <v>3</v>
      </c>
      <c r="I638" t="s">
        <v>548</v>
      </c>
      <c r="J638" t="s">
        <v>549</v>
      </c>
      <c r="K638" t="s">
        <v>550</v>
      </c>
      <c r="L638">
        <v>1339</v>
      </c>
      <c r="N638">
        <v>1007</v>
      </c>
      <c r="O638" t="s">
        <v>209</v>
      </c>
      <c r="P638" t="s">
        <v>209</v>
      </c>
      <c r="Q638">
        <v>1</v>
      </c>
      <c r="W638">
        <v>0</v>
      </c>
      <c r="X638">
        <v>1109074860</v>
      </c>
      <c r="Y638">
        <v>15</v>
      </c>
      <c r="AA638">
        <v>882.41</v>
      </c>
      <c r="AB638">
        <v>0</v>
      </c>
      <c r="AC638">
        <v>0</v>
      </c>
      <c r="AD638">
        <v>0</v>
      </c>
      <c r="AE638">
        <v>131.9</v>
      </c>
      <c r="AF638">
        <v>0</v>
      </c>
      <c r="AG638">
        <v>0</v>
      </c>
      <c r="AH638">
        <v>0</v>
      </c>
      <c r="AI638">
        <v>6.69</v>
      </c>
      <c r="AJ638">
        <v>1</v>
      </c>
      <c r="AK638">
        <v>1</v>
      </c>
      <c r="AL638">
        <v>1</v>
      </c>
      <c r="AN638">
        <v>0</v>
      </c>
      <c r="AO638">
        <v>1</v>
      </c>
      <c r="AP638">
        <v>1</v>
      </c>
      <c r="AQ638">
        <v>0</v>
      </c>
      <c r="AR638">
        <v>0</v>
      </c>
      <c r="AS638" t="s">
        <v>3</v>
      </c>
      <c r="AT638">
        <v>15</v>
      </c>
      <c r="AU638" t="s">
        <v>3</v>
      </c>
      <c r="AV638">
        <v>0</v>
      </c>
      <c r="AW638">
        <v>2</v>
      </c>
      <c r="AX638">
        <v>42251409</v>
      </c>
      <c r="AY638">
        <v>1</v>
      </c>
      <c r="AZ638">
        <v>0</v>
      </c>
      <c r="BA638">
        <v>566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CX638">
        <f>Y638*Source!I291</f>
        <v>2.835</v>
      </c>
      <c r="CY638">
        <f>AA638</f>
        <v>882.41</v>
      </c>
      <c r="CZ638">
        <f>AE638</f>
        <v>131.9</v>
      </c>
      <c r="DA638">
        <f>AI638</f>
        <v>6.69</v>
      </c>
      <c r="DB638">
        <f>ROUND(ROUND(AT638*CZ638,2),6)</f>
        <v>1978.5</v>
      </c>
      <c r="DC638">
        <f>ROUND(ROUND(AT638*AG638,2),6)</f>
        <v>0</v>
      </c>
    </row>
    <row r="639" spans="1:107" x14ac:dyDescent="0.2">
      <c r="A639">
        <f>ROW(Source!A292)</f>
        <v>292</v>
      </c>
      <c r="B639">
        <v>42244862</v>
      </c>
      <c r="C639">
        <v>42251410</v>
      </c>
      <c r="D639">
        <v>35540964</v>
      </c>
      <c r="E639">
        <v>1</v>
      </c>
      <c r="F639">
        <v>1</v>
      </c>
      <c r="G639">
        <v>1</v>
      </c>
      <c r="H639">
        <v>1</v>
      </c>
      <c r="I639" t="s">
        <v>432</v>
      </c>
      <c r="J639" t="s">
        <v>3</v>
      </c>
      <c r="K639" t="s">
        <v>433</v>
      </c>
      <c r="L639">
        <v>1369</v>
      </c>
      <c r="N639">
        <v>1013</v>
      </c>
      <c r="O639" t="s">
        <v>417</v>
      </c>
      <c r="P639" t="s">
        <v>417</v>
      </c>
      <c r="Q639">
        <v>1</v>
      </c>
      <c r="W639">
        <v>0</v>
      </c>
      <c r="X639">
        <v>-931037793</v>
      </c>
      <c r="Y639">
        <v>141.44999999999999</v>
      </c>
      <c r="AA639">
        <v>0</v>
      </c>
      <c r="AB639">
        <v>0</v>
      </c>
      <c r="AC639">
        <v>0</v>
      </c>
      <c r="AD639">
        <v>223.61</v>
      </c>
      <c r="AE639">
        <v>0</v>
      </c>
      <c r="AF639">
        <v>0</v>
      </c>
      <c r="AG639">
        <v>0</v>
      </c>
      <c r="AH639">
        <v>223.61</v>
      </c>
      <c r="AI639">
        <v>1</v>
      </c>
      <c r="AJ639">
        <v>1</v>
      </c>
      <c r="AK639">
        <v>1</v>
      </c>
      <c r="AL639">
        <v>1</v>
      </c>
      <c r="AN639">
        <v>0</v>
      </c>
      <c r="AO639">
        <v>1</v>
      </c>
      <c r="AP639">
        <v>1</v>
      </c>
      <c r="AQ639">
        <v>0</v>
      </c>
      <c r="AR639">
        <v>0</v>
      </c>
      <c r="AS639" t="s">
        <v>3</v>
      </c>
      <c r="AT639">
        <v>123</v>
      </c>
      <c r="AU639" t="s">
        <v>34</v>
      </c>
      <c r="AV639">
        <v>1</v>
      </c>
      <c r="AW639">
        <v>2</v>
      </c>
      <c r="AX639">
        <v>42251412</v>
      </c>
      <c r="AY639">
        <v>1</v>
      </c>
      <c r="AZ639">
        <v>0</v>
      </c>
      <c r="BA639">
        <v>567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CX639">
        <f>Y639*Source!I292</f>
        <v>2.6734049999999998</v>
      </c>
      <c r="CY639">
        <f t="shared" ref="CY639:CY644" si="54">AD639</f>
        <v>223.61</v>
      </c>
      <c r="CZ639">
        <f t="shared" ref="CZ639:CZ644" si="55">AH639</f>
        <v>223.61</v>
      </c>
      <c r="DA639">
        <f t="shared" ref="DA639:DA644" si="56">AL639</f>
        <v>1</v>
      </c>
      <c r="DB639">
        <f>ROUND((ROUND(AT639*CZ639,2)*1.15),6)</f>
        <v>31629.6345</v>
      </c>
      <c r="DC639">
        <f>ROUND((ROUND(AT639*AG639,2)*1.15),6)</f>
        <v>0</v>
      </c>
    </row>
    <row r="640" spans="1:107" x14ac:dyDescent="0.2">
      <c r="A640">
        <f>ROW(Source!A293)</f>
        <v>293</v>
      </c>
      <c r="B640">
        <v>42244845</v>
      </c>
      <c r="C640">
        <v>42251410</v>
      </c>
      <c r="D640">
        <v>35540964</v>
      </c>
      <c r="E640">
        <v>1</v>
      </c>
      <c r="F640">
        <v>1</v>
      </c>
      <c r="G640">
        <v>1</v>
      </c>
      <c r="H640">
        <v>1</v>
      </c>
      <c r="I640" t="s">
        <v>432</v>
      </c>
      <c r="J640" t="s">
        <v>3</v>
      </c>
      <c r="K640" t="s">
        <v>433</v>
      </c>
      <c r="L640">
        <v>1369</v>
      </c>
      <c r="N640">
        <v>1013</v>
      </c>
      <c r="O640" t="s">
        <v>417</v>
      </c>
      <c r="P640" t="s">
        <v>417</v>
      </c>
      <c r="Q640">
        <v>1</v>
      </c>
      <c r="W640">
        <v>0</v>
      </c>
      <c r="X640">
        <v>-931037793</v>
      </c>
      <c r="Y640">
        <v>141.44999999999999</v>
      </c>
      <c r="AA640">
        <v>0</v>
      </c>
      <c r="AB640">
        <v>0</v>
      </c>
      <c r="AC640">
        <v>0</v>
      </c>
      <c r="AD640">
        <v>256.33</v>
      </c>
      <c r="AE640">
        <v>0</v>
      </c>
      <c r="AF640">
        <v>0</v>
      </c>
      <c r="AG640">
        <v>0</v>
      </c>
      <c r="AH640">
        <v>256.33</v>
      </c>
      <c r="AI640">
        <v>1</v>
      </c>
      <c r="AJ640">
        <v>1</v>
      </c>
      <c r="AK640">
        <v>1</v>
      </c>
      <c r="AL640">
        <v>1</v>
      </c>
      <c r="AN640">
        <v>0</v>
      </c>
      <c r="AO640">
        <v>1</v>
      </c>
      <c r="AP640">
        <v>1</v>
      </c>
      <c r="AQ640">
        <v>0</v>
      </c>
      <c r="AR640">
        <v>0</v>
      </c>
      <c r="AS640" t="s">
        <v>3</v>
      </c>
      <c r="AT640">
        <v>123</v>
      </c>
      <c r="AU640" t="s">
        <v>34</v>
      </c>
      <c r="AV640">
        <v>1</v>
      </c>
      <c r="AW640">
        <v>2</v>
      </c>
      <c r="AX640">
        <v>42251412</v>
      </c>
      <c r="AY640">
        <v>1</v>
      </c>
      <c r="AZ640">
        <v>0</v>
      </c>
      <c r="BA640">
        <v>568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CX640">
        <f>Y640*Source!I293</f>
        <v>2.6734049999999998</v>
      </c>
      <c r="CY640">
        <f t="shared" si="54"/>
        <v>256.33</v>
      </c>
      <c r="CZ640">
        <f t="shared" si="55"/>
        <v>256.33</v>
      </c>
      <c r="DA640">
        <f t="shared" si="56"/>
        <v>1</v>
      </c>
      <c r="DB640">
        <f>ROUND((ROUND(AT640*CZ640,2)*1.15),6)</f>
        <v>36257.878499999999</v>
      </c>
      <c r="DC640">
        <f>ROUND((ROUND(AT640*AG640,2)*1.15),6)</f>
        <v>0</v>
      </c>
    </row>
    <row r="641" spans="1:107" x14ac:dyDescent="0.2">
      <c r="A641">
        <f>ROW(Source!A331)</f>
        <v>331</v>
      </c>
      <c r="B641">
        <v>42244862</v>
      </c>
      <c r="C641">
        <v>42251414</v>
      </c>
      <c r="D641">
        <v>35542920</v>
      </c>
      <c r="E641">
        <v>1</v>
      </c>
      <c r="F641">
        <v>1</v>
      </c>
      <c r="G641">
        <v>1</v>
      </c>
      <c r="H641">
        <v>1</v>
      </c>
      <c r="I641" t="s">
        <v>415</v>
      </c>
      <c r="J641" t="s">
        <v>3</v>
      </c>
      <c r="K641" t="s">
        <v>416</v>
      </c>
      <c r="L641">
        <v>1369</v>
      </c>
      <c r="N641">
        <v>1013</v>
      </c>
      <c r="O641" t="s">
        <v>417</v>
      </c>
      <c r="P641" t="s">
        <v>417</v>
      </c>
      <c r="Q641">
        <v>1</v>
      </c>
      <c r="W641">
        <v>0</v>
      </c>
      <c r="X641">
        <v>227266700</v>
      </c>
      <c r="Y641">
        <v>18.68</v>
      </c>
      <c r="AA641">
        <v>0</v>
      </c>
      <c r="AB641">
        <v>0</v>
      </c>
      <c r="AC641">
        <v>0</v>
      </c>
      <c r="AD641">
        <v>199.75</v>
      </c>
      <c r="AE641">
        <v>0</v>
      </c>
      <c r="AF641">
        <v>0</v>
      </c>
      <c r="AG641">
        <v>0</v>
      </c>
      <c r="AH641">
        <v>199.75</v>
      </c>
      <c r="AI641">
        <v>1</v>
      </c>
      <c r="AJ641">
        <v>1</v>
      </c>
      <c r="AK641">
        <v>1</v>
      </c>
      <c r="AL641">
        <v>1</v>
      </c>
      <c r="AN641">
        <v>0</v>
      </c>
      <c r="AO641">
        <v>1</v>
      </c>
      <c r="AP641">
        <v>0</v>
      </c>
      <c r="AQ641">
        <v>0</v>
      </c>
      <c r="AR641">
        <v>0</v>
      </c>
      <c r="AS641" t="s">
        <v>3</v>
      </c>
      <c r="AT641">
        <v>18.68</v>
      </c>
      <c r="AU641" t="s">
        <v>3</v>
      </c>
      <c r="AV641">
        <v>1</v>
      </c>
      <c r="AW641">
        <v>2</v>
      </c>
      <c r="AX641">
        <v>42251416</v>
      </c>
      <c r="AY641">
        <v>1</v>
      </c>
      <c r="AZ641">
        <v>0</v>
      </c>
      <c r="BA641">
        <v>569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CX641">
        <f>Y641*Source!I331</f>
        <v>5.7795920000000001</v>
      </c>
      <c r="CY641">
        <f t="shared" si="54"/>
        <v>199.75</v>
      </c>
      <c r="CZ641">
        <f t="shared" si="55"/>
        <v>199.75</v>
      </c>
      <c r="DA641">
        <f t="shared" si="56"/>
        <v>1</v>
      </c>
      <c r="DB641">
        <f t="shared" ref="DB641:DB652" si="57">ROUND(ROUND(AT641*CZ641,2),6)</f>
        <v>3731.33</v>
      </c>
      <c r="DC641">
        <f t="shared" ref="DC641:DC652" si="58">ROUND(ROUND(AT641*AG641,2),6)</f>
        <v>0</v>
      </c>
    </row>
    <row r="642" spans="1:107" x14ac:dyDescent="0.2">
      <c r="A642">
        <f>ROW(Source!A332)</f>
        <v>332</v>
      </c>
      <c r="B642">
        <v>42244845</v>
      </c>
      <c r="C642">
        <v>42251414</v>
      </c>
      <c r="D642">
        <v>35542920</v>
      </c>
      <c r="E642">
        <v>1</v>
      </c>
      <c r="F642">
        <v>1</v>
      </c>
      <c r="G642">
        <v>1</v>
      </c>
      <c r="H642">
        <v>1</v>
      </c>
      <c r="I642" t="s">
        <v>415</v>
      </c>
      <c r="J642" t="s">
        <v>3</v>
      </c>
      <c r="K642" t="s">
        <v>416</v>
      </c>
      <c r="L642">
        <v>1369</v>
      </c>
      <c r="N642">
        <v>1013</v>
      </c>
      <c r="O642" t="s">
        <v>417</v>
      </c>
      <c r="P642" t="s">
        <v>417</v>
      </c>
      <c r="Q642">
        <v>1</v>
      </c>
      <c r="W642">
        <v>0</v>
      </c>
      <c r="X642">
        <v>227266700</v>
      </c>
      <c r="Y642">
        <v>18.68</v>
      </c>
      <c r="AA642">
        <v>0</v>
      </c>
      <c r="AB642">
        <v>0</v>
      </c>
      <c r="AC642">
        <v>0</v>
      </c>
      <c r="AD642">
        <v>228.98</v>
      </c>
      <c r="AE642">
        <v>0</v>
      </c>
      <c r="AF642">
        <v>0</v>
      </c>
      <c r="AG642">
        <v>0</v>
      </c>
      <c r="AH642">
        <v>228.98</v>
      </c>
      <c r="AI642">
        <v>1</v>
      </c>
      <c r="AJ642">
        <v>1</v>
      </c>
      <c r="AK642">
        <v>1</v>
      </c>
      <c r="AL642">
        <v>1</v>
      </c>
      <c r="AN642">
        <v>0</v>
      </c>
      <c r="AO642">
        <v>1</v>
      </c>
      <c r="AP642">
        <v>0</v>
      </c>
      <c r="AQ642">
        <v>0</v>
      </c>
      <c r="AR642">
        <v>0</v>
      </c>
      <c r="AS642" t="s">
        <v>3</v>
      </c>
      <c r="AT642">
        <v>18.68</v>
      </c>
      <c r="AU642" t="s">
        <v>3</v>
      </c>
      <c r="AV642">
        <v>1</v>
      </c>
      <c r="AW642">
        <v>2</v>
      </c>
      <c r="AX642">
        <v>42251416</v>
      </c>
      <c r="AY642">
        <v>1</v>
      </c>
      <c r="AZ642">
        <v>0</v>
      </c>
      <c r="BA642">
        <v>570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CX642">
        <f>Y642*Source!I332</f>
        <v>5.7795920000000001</v>
      </c>
      <c r="CY642">
        <f t="shared" si="54"/>
        <v>228.98</v>
      </c>
      <c r="CZ642">
        <f t="shared" si="55"/>
        <v>228.98</v>
      </c>
      <c r="DA642">
        <f t="shared" si="56"/>
        <v>1</v>
      </c>
      <c r="DB642">
        <f t="shared" si="57"/>
        <v>4277.3500000000004</v>
      </c>
      <c r="DC642">
        <f t="shared" si="58"/>
        <v>0</v>
      </c>
    </row>
    <row r="643" spans="1:107" x14ac:dyDescent="0.2">
      <c r="A643">
        <f>ROW(Source!A333)</f>
        <v>333</v>
      </c>
      <c r="B643">
        <v>42244862</v>
      </c>
      <c r="C643">
        <v>42251417</v>
      </c>
      <c r="D643">
        <v>35543822</v>
      </c>
      <c r="E643">
        <v>1</v>
      </c>
      <c r="F643">
        <v>1</v>
      </c>
      <c r="G643">
        <v>1</v>
      </c>
      <c r="H643">
        <v>1</v>
      </c>
      <c r="I643" t="s">
        <v>418</v>
      </c>
      <c r="J643" t="s">
        <v>3</v>
      </c>
      <c r="K643" t="s">
        <v>419</v>
      </c>
      <c r="L643">
        <v>1369</v>
      </c>
      <c r="N643">
        <v>1013</v>
      </c>
      <c r="O643" t="s">
        <v>417</v>
      </c>
      <c r="P643" t="s">
        <v>417</v>
      </c>
      <c r="Q643">
        <v>1</v>
      </c>
      <c r="W643">
        <v>0</v>
      </c>
      <c r="X643">
        <v>-932636904</v>
      </c>
      <c r="Y643">
        <v>77.72</v>
      </c>
      <c r="AA643">
        <v>0</v>
      </c>
      <c r="AB643">
        <v>0</v>
      </c>
      <c r="AC643">
        <v>0</v>
      </c>
      <c r="AD643">
        <v>212.07</v>
      </c>
      <c r="AE643">
        <v>0</v>
      </c>
      <c r="AF643">
        <v>0</v>
      </c>
      <c r="AG643">
        <v>0</v>
      </c>
      <c r="AH643">
        <v>212.07</v>
      </c>
      <c r="AI643">
        <v>1</v>
      </c>
      <c r="AJ643">
        <v>1</v>
      </c>
      <c r="AK643">
        <v>1</v>
      </c>
      <c r="AL643">
        <v>1</v>
      </c>
      <c r="AN643">
        <v>0</v>
      </c>
      <c r="AO643">
        <v>1</v>
      </c>
      <c r="AP643">
        <v>0</v>
      </c>
      <c r="AQ643">
        <v>0</v>
      </c>
      <c r="AR643">
        <v>0</v>
      </c>
      <c r="AS643" t="s">
        <v>3</v>
      </c>
      <c r="AT643">
        <v>77.72</v>
      </c>
      <c r="AU643" t="s">
        <v>3</v>
      </c>
      <c r="AV643">
        <v>1</v>
      </c>
      <c r="AW643">
        <v>2</v>
      </c>
      <c r="AX643">
        <v>42251423</v>
      </c>
      <c r="AY643">
        <v>1</v>
      </c>
      <c r="AZ643">
        <v>0</v>
      </c>
      <c r="BA643">
        <v>571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CX643">
        <f>Y643*Source!I333</f>
        <v>1.4424832000000001</v>
      </c>
      <c r="CY643">
        <f t="shared" si="54"/>
        <v>212.07</v>
      </c>
      <c r="CZ643">
        <f t="shared" si="55"/>
        <v>212.07</v>
      </c>
      <c r="DA643">
        <f t="shared" si="56"/>
        <v>1</v>
      </c>
      <c r="DB643">
        <f t="shared" si="57"/>
        <v>16482.080000000002</v>
      </c>
      <c r="DC643">
        <f t="shared" si="58"/>
        <v>0</v>
      </c>
    </row>
    <row r="644" spans="1:107" x14ac:dyDescent="0.2">
      <c r="A644">
        <f>ROW(Source!A333)</f>
        <v>333</v>
      </c>
      <c r="B644">
        <v>42244862</v>
      </c>
      <c r="C644">
        <v>42251417</v>
      </c>
      <c r="D644">
        <v>121548</v>
      </c>
      <c r="E644">
        <v>1</v>
      </c>
      <c r="F644">
        <v>1</v>
      </c>
      <c r="G644">
        <v>1</v>
      </c>
      <c r="H644">
        <v>1</v>
      </c>
      <c r="I644" t="s">
        <v>23</v>
      </c>
      <c r="J644" t="s">
        <v>3</v>
      </c>
      <c r="K644" t="s">
        <v>420</v>
      </c>
      <c r="L644">
        <v>608254</v>
      </c>
      <c r="N644">
        <v>1013</v>
      </c>
      <c r="O644" t="s">
        <v>421</v>
      </c>
      <c r="P644" t="s">
        <v>421</v>
      </c>
      <c r="Q644">
        <v>1</v>
      </c>
      <c r="W644">
        <v>0</v>
      </c>
      <c r="X644">
        <v>-185737400</v>
      </c>
      <c r="Y644">
        <v>16.850000000000001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1</v>
      </c>
      <c r="AJ644">
        <v>1</v>
      </c>
      <c r="AK644">
        <v>1</v>
      </c>
      <c r="AL644">
        <v>1</v>
      </c>
      <c r="AN644">
        <v>0</v>
      </c>
      <c r="AO644">
        <v>1</v>
      </c>
      <c r="AP644">
        <v>0</v>
      </c>
      <c r="AQ644">
        <v>0</v>
      </c>
      <c r="AR644">
        <v>0</v>
      </c>
      <c r="AS644" t="s">
        <v>3</v>
      </c>
      <c r="AT644">
        <v>16.850000000000001</v>
      </c>
      <c r="AU644" t="s">
        <v>3</v>
      </c>
      <c r="AV644">
        <v>2</v>
      </c>
      <c r="AW644">
        <v>2</v>
      </c>
      <c r="AX644">
        <v>42251424</v>
      </c>
      <c r="AY644">
        <v>1</v>
      </c>
      <c r="AZ644">
        <v>0</v>
      </c>
      <c r="BA644">
        <v>572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CX644">
        <f>Y644*Source!I333</f>
        <v>0.31273600000000001</v>
      </c>
      <c r="CY644">
        <f t="shared" si="54"/>
        <v>0</v>
      </c>
      <c r="CZ644">
        <f t="shared" si="55"/>
        <v>0</v>
      </c>
      <c r="DA644">
        <f t="shared" si="56"/>
        <v>1</v>
      </c>
      <c r="DB644">
        <f t="shared" si="57"/>
        <v>0</v>
      </c>
      <c r="DC644">
        <f t="shared" si="58"/>
        <v>0</v>
      </c>
    </row>
    <row r="645" spans="1:107" x14ac:dyDescent="0.2">
      <c r="A645">
        <f>ROW(Source!A333)</f>
        <v>333</v>
      </c>
      <c r="B645">
        <v>42244862</v>
      </c>
      <c r="C645">
        <v>42251417</v>
      </c>
      <c r="D645">
        <v>39026831</v>
      </c>
      <c r="E645">
        <v>1</v>
      </c>
      <c r="F645">
        <v>1</v>
      </c>
      <c r="G645">
        <v>1</v>
      </c>
      <c r="H645">
        <v>2</v>
      </c>
      <c r="I645" t="s">
        <v>422</v>
      </c>
      <c r="J645" t="s">
        <v>423</v>
      </c>
      <c r="K645" t="s">
        <v>424</v>
      </c>
      <c r="L645">
        <v>1368</v>
      </c>
      <c r="N645">
        <v>1011</v>
      </c>
      <c r="O645" t="s">
        <v>425</v>
      </c>
      <c r="P645" t="s">
        <v>425</v>
      </c>
      <c r="Q645">
        <v>1</v>
      </c>
      <c r="W645">
        <v>0</v>
      </c>
      <c r="X645">
        <v>1906800380</v>
      </c>
      <c r="Y645">
        <v>12.34</v>
      </c>
      <c r="AA645">
        <v>0</v>
      </c>
      <c r="AB645">
        <v>1118.73</v>
      </c>
      <c r="AC645">
        <v>368.42</v>
      </c>
      <c r="AD645">
        <v>0</v>
      </c>
      <c r="AE645">
        <v>0</v>
      </c>
      <c r="AF645">
        <v>125.7</v>
      </c>
      <c r="AG645">
        <v>13.5</v>
      </c>
      <c r="AH645">
        <v>0</v>
      </c>
      <c r="AI645">
        <v>1</v>
      </c>
      <c r="AJ645">
        <v>8.9</v>
      </c>
      <c r="AK645">
        <v>27.29</v>
      </c>
      <c r="AL645">
        <v>1</v>
      </c>
      <c r="AN645">
        <v>0</v>
      </c>
      <c r="AO645">
        <v>1</v>
      </c>
      <c r="AP645">
        <v>0</v>
      </c>
      <c r="AQ645">
        <v>0</v>
      </c>
      <c r="AR645">
        <v>0</v>
      </c>
      <c r="AS645" t="s">
        <v>3</v>
      </c>
      <c r="AT645">
        <v>12.34</v>
      </c>
      <c r="AU645" t="s">
        <v>3</v>
      </c>
      <c r="AV645">
        <v>0</v>
      </c>
      <c r="AW645">
        <v>2</v>
      </c>
      <c r="AX645">
        <v>42251425</v>
      </c>
      <c r="AY645">
        <v>1</v>
      </c>
      <c r="AZ645">
        <v>0</v>
      </c>
      <c r="BA645">
        <v>573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CX645">
        <f>Y645*Source!I333</f>
        <v>0.2290304</v>
      </c>
      <c r="CY645">
        <f>AB645</f>
        <v>1118.73</v>
      </c>
      <c r="CZ645">
        <f>AF645</f>
        <v>125.7</v>
      </c>
      <c r="DA645">
        <f>AJ645</f>
        <v>8.9</v>
      </c>
      <c r="DB645">
        <f t="shared" si="57"/>
        <v>1551.14</v>
      </c>
      <c r="DC645">
        <f t="shared" si="58"/>
        <v>166.59</v>
      </c>
    </row>
    <row r="646" spans="1:107" x14ac:dyDescent="0.2">
      <c r="A646">
        <f>ROW(Source!A333)</f>
        <v>333</v>
      </c>
      <c r="B646">
        <v>42244862</v>
      </c>
      <c r="C646">
        <v>42251417</v>
      </c>
      <c r="D646">
        <v>39026936</v>
      </c>
      <c r="E646">
        <v>1</v>
      </c>
      <c r="F646">
        <v>1</v>
      </c>
      <c r="G646">
        <v>1</v>
      </c>
      <c r="H646">
        <v>2</v>
      </c>
      <c r="I646" t="s">
        <v>426</v>
      </c>
      <c r="J646" t="s">
        <v>427</v>
      </c>
      <c r="K646" t="s">
        <v>428</v>
      </c>
      <c r="L646">
        <v>1368</v>
      </c>
      <c r="N646">
        <v>1011</v>
      </c>
      <c r="O646" t="s">
        <v>425</v>
      </c>
      <c r="P646" t="s">
        <v>425</v>
      </c>
      <c r="Q646">
        <v>1</v>
      </c>
      <c r="W646">
        <v>0</v>
      </c>
      <c r="X646">
        <v>-229935220</v>
      </c>
      <c r="Y646">
        <v>4.51</v>
      </c>
      <c r="AA646">
        <v>0</v>
      </c>
      <c r="AB646">
        <v>900.91</v>
      </c>
      <c r="AC646">
        <v>368.42</v>
      </c>
      <c r="AD646">
        <v>0</v>
      </c>
      <c r="AE646">
        <v>0</v>
      </c>
      <c r="AF646">
        <v>80.010000000000005</v>
      </c>
      <c r="AG646">
        <v>13.5</v>
      </c>
      <c r="AH646">
        <v>0</v>
      </c>
      <c r="AI646">
        <v>1</v>
      </c>
      <c r="AJ646">
        <v>11.26</v>
      </c>
      <c r="AK646">
        <v>27.29</v>
      </c>
      <c r="AL646">
        <v>1</v>
      </c>
      <c r="AN646">
        <v>0</v>
      </c>
      <c r="AO646">
        <v>1</v>
      </c>
      <c r="AP646">
        <v>0</v>
      </c>
      <c r="AQ646">
        <v>0</v>
      </c>
      <c r="AR646">
        <v>0</v>
      </c>
      <c r="AS646" t="s">
        <v>3</v>
      </c>
      <c r="AT646">
        <v>4.51</v>
      </c>
      <c r="AU646" t="s">
        <v>3</v>
      </c>
      <c r="AV646">
        <v>0</v>
      </c>
      <c r="AW646">
        <v>2</v>
      </c>
      <c r="AX646">
        <v>42251426</v>
      </c>
      <c r="AY646">
        <v>1</v>
      </c>
      <c r="AZ646">
        <v>0</v>
      </c>
      <c r="BA646">
        <v>574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CX646">
        <f>Y646*Source!I333</f>
        <v>8.3705599999999991E-2</v>
      </c>
      <c r="CY646">
        <f>AB646</f>
        <v>900.91</v>
      </c>
      <c r="CZ646">
        <f>AF646</f>
        <v>80.010000000000005</v>
      </c>
      <c r="DA646">
        <f>AJ646</f>
        <v>11.26</v>
      </c>
      <c r="DB646">
        <f t="shared" si="57"/>
        <v>360.85</v>
      </c>
      <c r="DC646">
        <f t="shared" si="58"/>
        <v>60.89</v>
      </c>
    </row>
    <row r="647" spans="1:107" x14ac:dyDescent="0.2">
      <c r="A647">
        <f>ROW(Source!A333)</f>
        <v>333</v>
      </c>
      <c r="B647">
        <v>42244862</v>
      </c>
      <c r="C647">
        <v>42251417</v>
      </c>
      <c r="D647">
        <v>39027056</v>
      </c>
      <c r="E647">
        <v>1</v>
      </c>
      <c r="F647">
        <v>1</v>
      </c>
      <c r="G647">
        <v>1</v>
      </c>
      <c r="H647">
        <v>2</v>
      </c>
      <c r="I647" t="s">
        <v>429</v>
      </c>
      <c r="J647" t="s">
        <v>430</v>
      </c>
      <c r="K647" t="s">
        <v>431</v>
      </c>
      <c r="L647">
        <v>1368</v>
      </c>
      <c r="N647">
        <v>1011</v>
      </c>
      <c r="O647" t="s">
        <v>425</v>
      </c>
      <c r="P647" t="s">
        <v>425</v>
      </c>
      <c r="Q647">
        <v>1</v>
      </c>
      <c r="W647">
        <v>0</v>
      </c>
      <c r="X647">
        <v>958663776</v>
      </c>
      <c r="Y647">
        <v>1.98</v>
      </c>
      <c r="AA647">
        <v>0</v>
      </c>
      <c r="AB647">
        <v>51.84</v>
      </c>
      <c r="AC647">
        <v>0</v>
      </c>
      <c r="AD647">
        <v>0</v>
      </c>
      <c r="AE647">
        <v>0</v>
      </c>
      <c r="AF647">
        <v>8</v>
      </c>
      <c r="AG647">
        <v>0</v>
      </c>
      <c r="AH647">
        <v>0</v>
      </c>
      <c r="AI647">
        <v>1</v>
      </c>
      <c r="AJ647">
        <v>6.48</v>
      </c>
      <c r="AK647">
        <v>27.29</v>
      </c>
      <c r="AL647">
        <v>1</v>
      </c>
      <c r="AN647">
        <v>0</v>
      </c>
      <c r="AO647">
        <v>1</v>
      </c>
      <c r="AP647">
        <v>0</v>
      </c>
      <c r="AQ647">
        <v>0</v>
      </c>
      <c r="AR647">
        <v>0</v>
      </c>
      <c r="AS647" t="s">
        <v>3</v>
      </c>
      <c r="AT647">
        <v>1.98</v>
      </c>
      <c r="AU647" t="s">
        <v>3</v>
      </c>
      <c r="AV647">
        <v>0</v>
      </c>
      <c r="AW647">
        <v>2</v>
      </c>
      <c r="AX647">
        <v>42251427</v>
      </c>
      <c r="AY647">
        <v>1</v>
      </c>
      <c r="AZ647">
        <v>0</v>
      </c>
      <c r="BA647">
        <v>575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CX647">
        <f>Y647*Source!I333</f>
        <v>3.6748799999999998E-2</v>
      </c>
      <c r="CY647">
        <f>AB647</f>
        <v>51.84</v>
      </c>
      <c r="CZ647">
        <f>AF647</f>
        <v>8</v>
      </c>
      <c r="DA647">
        <f>AJ647</f>
        <v>6.48</v>
      </c>
      <c r="DB647">
        <f t="shared" si="57"/>
        <v>15.84</v>
      </c>
      <c r="DC647">
        <f t="shared" si="58"/>
        <v>0</v>
      </c>
    </row>
    <row r="648" spans="1:107" x14ac:dyDescent="0.2">
      <c r="A648">
        <f>ROW(Source!A334)</f>
        <v>334</v>
      </c>
      <c r="B648">
        <v>42244845</v>
      </c>
      <c r="C648">
        <v>42251417</v>
      </c>
      <c r="D648">
        <v>35543822</v>
      </c>
      <c r="E648">
        <v>1</v>
      </c>
      <c r="F648">
        <v>1</v>
      </c>
      <c r="G648">
        <v>1</v>
      </c>
      <c r="H648">
        <v>1</v>
      </c>
      <c r="I648" t="s">
        <v>418</v>
      </c>
      <c r="J648" t="s">
        <v>3</v>
      </c>
      <c r="K648" t="s">
        <v>419</v>
      </c>
      <c r="L648">
        <v>1369</v>
      </c>
      <c r="N648">
        <v>1013</v>
      </c>
      <c r="O648" t="s">
        <v>417</v>
      </c>
      <c r="P648" t="s">
        <v>417</v>
      </c>
      <c r="Q648">
        <v>1</v>
      </c>
      <c r="W648">
        <v>0</v>
      </c>
      <c r="X648">
        <v>-932636904</v>
      </c>
      <c r="Y648">
        <v>77.72</v>
      </c>
      <c r="AA648">
        <v>0</v>
      </c>
      <c r="AB648">
        <v>0</v>
      </c>
      <c r="AC648">
        <v>0</v>
      </c>
      <c r="AD648">
        <v>243.1</v>
      </c>
      <c r="AE648">
        <v>0</v>
      </c>
      <c r="AF648">
        <v>0</v>
      </c>
      <c r="AG648">
        <v>0</v>
      </c>
      <c r="AH648">
        <v>243.1</v>
      </c>
      <c r="AI648">
        <v>1</v>
      </c>
      <c r="AJ648">
        <v>1</v>
      </c>
      <c r="AK648">
        <v>1</v>
      </c>
      <c r="AL648">
        <v>1</v>
      </c>
      <c r="AN648">
        <v>0</v>
      </c>
      <c r="AO648">
        <v>1</v>
      </c>
      <c r="AP648">
        <v>0</v>
      </c>
      <c r="AQ648">
        <v>0</v>
      </c>
      <c r="AR648">
        <v>0</v>
      </c>
      <c r="AS648" t="s">
        <v>3</v>
      </c>
      <c r="AT648">
        <v>77.72</v>
      </c>
      <c r="AU648" t="s">
        <v>3</v>
      </c>
      <c r="AV648">
        <v>1</v>
      </c>
      <c r="AW648">
        <v>2</v>
      </c>
      <c r="AX648">
        <v>42251423</v>
      </c>
      <c r="AY648">
        <v>1</v>
      </c>
      <c r="AZ648">
        <v>0</v>
      </c>
      <c r="BA648">
        <v>576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CX648">
        <f>Y648*Source!I334</f>
        <v>1.4424832000000001</v>
      </c>
      <c r="CY648">
        <f>AD648</f>
        <v>243.1</v>
      </c>
      <c r="CZ648">
        <f>AH648</f>
        <v>243.1</v>
      </c>
      <c r="DA648">
        <f>AL648</f>
        <v>1</v>
      </c>
      <c r="DB648">
        <f t="shared" si="57"/>
        <v>18893.73</v>
      </c>
      <c r="DC648">
        <f t="shared" si="58"/>
        <v>0</v>
      </c>
    </row>
    <row r="649" spans="1:107" x14ac:dyDescent="0.2">
      <c r="A649">
        <f>ROW(Source!A334)</f>
        <v>334</v>
      </c>
      <c r="B649">
        <v>42244845</v>
      </c>
      <c r="C649">
        <v>42251417</v>
      </c>
      <c r="D649">
        <v>121548</v>
      </c>
      <c r="E649">
        <v>1</v>
      </c>
      <c r="F649">
        <v>1</v>
      </c>
      <c r="G649">
        <v>1</v>
      </c>
      <c r="H649">
        <v>1</v>
      </c>
      <c r="I649" t="s">
        <v>23</v>
      </c>
      <c r="J649" t="s">
        <v>3</v>
      </c>
      <c r="K649" t="s">
        <v>420</v>
      </c>
      <c r="L649">
        <v>608254</v>
      </c>
      <c r="N649">
        <v>1013</v>
      </c>
      <c r="O649" t="s">
        <v>421</v>
      </c>
      <c r="P649" t="s">
        <v>421</v>
      </c>
      <c r="Q649">
        <v>1</v>
      </c>
      <c r="W649">
        <v>0</v>
      </c>
      <c r="X649">
        <v>-185737400</v>
      </c>
      <c r="Y649">
        <v>16.850000000000001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1</v>
      </c>
      <c r="AJ649">
        <v>1</v>
      </c>
      <c r="AK649">
        <v>1</v>
      </c>
      <c r="AL649">
        <v>1</v>
      </c>
      <c r="AN649">
        <v>0</v>
      </c>
      <c r="AO649">
        <v>1</v>
      </c>
      <c r="AP649">
        <v>0</v>
      </c>
      <c r="AQ649">
        <v>0</v>
      </c>
      <c r="AR649">
        <v>0</v>
      </c>
      <c r="AS649" t="s">
        <v>3</v>
      </c>
      <c r="AT649">
        <v>16.850000000000001</v>
      </c>
      <c r="AU649" t="s">
        <v>3</v>
      </c>
      <c r="AV649">
        <v>2</v>
      </c>
      <c r="AW649">
        <v>2</v>
      </c>
      <c r="AX649">
        <v>42251424</v>
      </c>
      <c r="AY649">
        <v>1</v>
      </c>
      <c r="AZ649">
        <v>0</v>
      </c>
      <c r="BA649">
        <v>577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CX649">
        <f>Y649*Source!I334</f>
        <v>0.31273600000000001</v>
      </c>
      <c r="CY649">
        <f>AD649</f>
        <v>0</v>
      </c>
      <c r="CZ649">
        <f>AH649</f>
        <v>0</v>
      </c>
      <c r="DA649">
        <f>AL649</f>
        <v>1</v>
      </c>
      <c r="DB649">
        <f t="shared" si="57"/>
        <v>0</v>
      </c>
      <c r="DC649">
        <f t="shared" si="58"/>
        <v>0</v>
      </c>
    </row>
    <row r="650" spans="1:107" x14ac:dyDescent="0.2">
      <c r="A650">
        <f>ROW(Source!A334)</f>
        <v>334</v>
      </c>
      <c r="B650">
        <v>42244845</v>
      </c>
      <c r="C650">
        <v>42251417</v>
      </c>
      <c r="D650">
        <v>39026831</v>
      </c>
      <c r="E650">
        <v>1</v>
      </c>
      <c r="F650">
        <v>1</v>
      </c>
      <c r="G650">
        <v>1</v>
      </c>
      <c r="H650">
        <v>2</v>
      </c>
      <c r="I650" t="s">
        <v>422</v>
      </c>
      <c r="J650" t="s">
        <v>423</v>
      </c>
      <c r="K650" t="s">
        <v>424</v>
      </c>
      <c r="L650">
        <v>1368</v>
      </c>
      <c r="N650">
        <v>1011</v>
      </c>
      <c r="O650" t="s">
        <v>425</v>
      </c>
      <c r="P650" t="s">
        <v>425</v>
      </c>
      <c r="Q650">
        <v>1</v>
      </c>
      <c r="W650">
        <v>0</v>
      </c>
      <c r="X650">
        <v>1906800380</v>
      </c>
      <c r="Y650">
        <v>12.34</v>
      </c>
      <c r="AA650">
        <v>0</v>
      </c>
      <c r="AB650">
        <v>1179.07</v>
      </c>
      <c r="AC650">
        <v>405.68</v>
      </c>
      <c r="AD650">
        <v>0</v>
      </c>
      <c r="AE650">
        <v>0</v>
      </c>
      <c r="AF650">
        <v>125.7</v>
      </c>
      <c r="AG650">
        <v>13.5</v>
      </c>
      <c r="AH650">
        <v>0</v>
      </c>
      <c r="AI650">
        <v>1</v>
      </c>
      <c r="AJ650">
        <v>9.3800000000000008</v>
      </c>
      <c r="AK650">
        <v>30.05</v>
      </c>
      <c r="AL650">
        <v>1</v>
      </c>
      <c r="AN650">
        <v>0</v>
      </c>
      <c r="AO650">
        <v>1</v>
      </c>
      <c r="AP650">
        <v>0</v>
      </c>
      <c r="AQ650">
        <v>0</v>
      </c>
      <c r="AR650">
        <v>0</v>
      </c>
      <c r="AS650" t="s">
        <v>3</v>
      </c>
      <c r="AT650">
        <v>12.34</v>
      </c>
      <c r="AU650" t="s">
        <v>3</v>
      </c>
      <c r="AV650">
        <v>0</v>
      </c>
      <c r="AW650">
        <v>2</v>
      </c>
      <c r="AX650">
        <v>42251425</v>
      </c>
      <c r="AY650">
        <v>1</v>
      </c>
      <c r="AZ650">
        <v>0</v>
      </c>
      <c r="BA650">
        <v>578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CX650">
        <f>Y650*Source!I334</f>
        <v>0.2290304</v>
      </c>
      <c r="CY650">
        <f>AB650</f>
        <v>1179.07</v>
      </c>
      <c r="CZ650">
        <f>AF650</f>
        <v>125.7</v>
      </c>
      <c r="DA650">
        <f>AJ650</f>
        <v>9.3800000000000008</v>
      </c>
      <c r="DB650">
        <f t="shared" si="57"/>
        <v>1551.14</v>
      </c>
      <c r="DC650">
        <f t="shared" si="58"/>
        <v>166.59</v>
      </c>
    </row>
    <row r="651" spans="1:107" x14ac:dyDescent="0.2">
      <c r="A651">
        <f>ROW(Source!A334)</f>
        <v>334</v>
      </c>
      <c r="B651">
        <v>42244845</v>
      </c>
      <c r="C651">
        <v>42251417</v>
      </c>
      <c r="D651">
        <v>39026936</v>
      </c>
      <c r="E651">
        <v>1</v>
      </c>
      <c r="F651">
        <v>1</v>
      </c>
      <c r="G651">
        <v>1</v>
      </c>
      <c r="H651">
        <v>2</v>
      </c>
      <c r="I651" t="s">
        <v>426</v>
      </c>
      <c r="J651" t="s">
        <v>427</v>
      </c>
      <c r="K651" t="s">
        <v>428</v>
      </c>
      <c r="L651">
        <v>1368</v>
      </c>
      <c r="N651">
        <v>1011</v>
      </c>
      <c r="O651" t="s">
        <v>425</v>
      </c>
      <c r="P651" t="s">
        <v>425</v>
      </c>
      <c r="Q651">
        <v>1</v>
      </c>
      <c r="W651">
        <v>0</v>
      </c>
      <c r="X651">
        <v>-229935220</v>
      </c>
      <c r="Y651">
        <v>4.51</v>
      </c>
      <c r="AA651">
        <v>0</v>
      </c>
      <c r="AB651">
        <v>956.12</v>
      </c>
      <c r="AC651">
        <v>405.68</v>
      </c>
      <c r="AD651">
        <v>0</v>
      </c>
      <c r="AE651">
        <v>0</v>
      </c>
      <c r="AF651">
        <v>80.010000000000005</v>
      </c>
      <c r="AG651">
        <v>13.5</v>
      </c>
      <c r="AH651">
        <v>0</v>
      </c>
      <c r="AI651">
        <v>1</v>
      </c>
      <c r="AJ651">
        <v>11.95</v>
      </c>
      <c r="AK651">
        <v>30.05</v>
      </c>
      <c r="AL651">
        <v>1</v>
      </c>
      <c r="AN651">
        <v>0</v>
      </c>
      <c r="AO651">
        <v>1</v>
      </c>
      <c r="AP651">
        <v>0</v>
      </c>
      <c r="AQ651">
        <v>0</v>
      </c>
      <c r="AR651">
        <v>0</v>
      </c>
      <c r="AS651" t="s">
        <v>3</v>
      </c>
      <c r="AT651">
        <v>4.51</v>
      </c>
      <c r="AU651" t="s">
        <v>3</v>
      </c>
      <c r="AV651">
        <v>0</v>
      </c>
      <c r="AW651">
        <v>2</v>
      </c>
      <c r="AX651">
        <v>42251426</v>
      </c>
      <c r="AY651">
        <v>1</v>
      </c>
      <c r="AZ651">
        <v>0</v>
      </c>
      <c r="BA651">
        <v>579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CX651">
        <f>Y651*Source!I334</f>
        <v>8.3705599999999991E-2</v>
      </c>
      <c r="CY651">
        <f>AB651</f>
        <v>956.12</v>
      </c>
      <c r="CZ651">
        <f>AF651</f>
        <v>80.010000000000005</v>
      </c>
      <c r="DA651">
        <f>AJ651</f>
        <v>11.95</v>
      </c>
      <c r="DB651">
        <f t="shared" si="57"/>
        <v>360.85</v>
      </c>
      <c r="DC651">
        <f t="shared" si="58"/>
        <v>60.89</v>
      </c>
    </row>
    <row r="652" spans="1:107" x14ac:dyDescent="0.2">
      <c r="A652">
        <f>ROW(Source!A334)</f>
        <v>334</v>
      </c>
      <c r="B652">
        <v>42244845</v>
      </c>
      <c r="C652">
        <v>42251417</v>
      </c>
      <c r="D652">
        <v>39027056</v>
      </c>
      <c r="E652">
        <v>1</v>
      </c>
      <c r="F652">
        <v>1</v>
      </c>
      <c r="G652">
        <v>1</v>
      </c>
      <c r="H652">
        <v>2</v>
      </c>
      <c r="I652" t="s">
        <v>429</v>
      </c>
      <c r="J652" t="s">
        <v>430</v>
      </c>
      <c r="K652" t="s">
        <v>431</v>
      </c>
      <c r="L652">
        <v>1368</v>
      </c>
      <c r="N652">
        <v>1011</v>
      </c>
      <c r="O652" t="s">
        <v>425</v>
      </c>
      <c r="P652" t="s">
        <v>425</v>
      </c>
      <c r="Q652">
        <v>1</v>
      </c>
      <c r="W652">
        <v>0</v>
      </c>
      <c r="X652">
        <v>958663776</v>
      </c>
      <c r="Y652">
        <v>1.98</v>
      </c>
      <c r="AA652">
        <v>0</v>
      </c>
      <c r="AB652">
        <v>51.84</v>
      </c>
      <c r="AC652">
        <v>0</v>
      </c>
      <c r="AD652">
        <v>0</v>
      </c>
      <c r="AE652">
        <v>0</v>
      </c>
      <c r="AF652">
        <v>8</v>
      </c>
      <c r="AG652">
        <v>0</v>
      </c>
      <c r="AH652">
        <v>0</v>
      </c>
      <c r="AI652">
        <v>1</v>
      </c>
      <c r="AJ652">
        <v>6.48</v>
      </c>
      <c r="AK652">
        <v>30.05</v>
      </c>
      <c r="AL652">
        <v>1</v>
      </c>
      <c r="AN652">
        <v>0</v>
      </c>
      <c r="AO652">
        <v>1</v>
      </c>
      <c r="AP652">
        <v>0</v>
      </c>
      <c r="AQ652">
        <v>0</v>
      </c>
      <c r="AR652">
        <v>0</v>
      </c>
      <c r="AS652" t="s">
        <v>3</v>
      </c>
      <c r="AT652">
        <v>1.98</v>
      </c>
      <c r="AU652" t="s">
        <v>3</v>
      </c>
      <c r="AV652">
        <v>0</v>
      </c>
      <c r="AW652">
        <v>2</v>
      </c>
      <c r="AX652">
        <v>42251427</v>
      </c>
      <c r="AY652">
        <v>1</v>
      </c>
      <c r="AZ652">
        <v>0</v>
      </c>
      <c r="BA652">
        <v>580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CX652">
        <f>Y652*Source!I334</f>
        <v>3.6748799999999998E-2</v>
      </c>
      <c r="CY652">
        <f>AB652</f>
        <v>51.84</v>
      </c>
      <c r="CZ652">
        <f>AF652</f>
        <v>8</v>
      </c>
      <c r="DA652">
        <f>AJ652</f>
        <v>6.48</v>
      </c>
      <c r="DB652">
        <f t="shared" si="57"/>
        <v>15.84</v>
      </c>
      <c r="DC652">
        <f t="shared" si="58"/>
        <v>0</v>
      </c>
    </row>
    <row r="653" spans="1:107" x14ac:dyDescent="0.2">
      <c r="A653">
        <f>ROW(Source!A335)</f>
        <v>335</v>
      </c>
      <c r="B653">
        <v>42244862</v>
      </c>
      <c r="C653">
        <v>42251428</v>
      </c>
      <c r="D653">
        <v>35545602</v>
      </c>
      <c r="E653">
        <v>1</v>
      </c>
      <c r="F653">
        <v>1</v>
      </c>
      <c r="G653">
        <v>1</v>
      </c>
      <c r="H653">
        <v>1</v>
      </c>
      <c r="I653" t="s">
        <v>478</v>
      </c>
      <c r="J653" t="s">
        <v>3</v>
      </c>
      <c r="K653" t="s">
        <v>479</v>
      </c>
      <c r="L653">
        <v>1369</v>
      </c>
      <c r="N653">
        <v>1013</v>
      </c>
      <c r="O653" t="s">
        <v>417</v>
      </c>
      <c r="P653" t="s">
        <v>417</v>
      </c>
      <c r="Q653">
        <v>1</v>
      </c>
      <c r="W653">
        <v>0</v>
      </c>
      <c r="X653">
        <v>922534627</v>
      </c>
      <c r="Y653">
        <v>0.57499999999999996</v>
      </c>
      <c r="AA653">
        <v>0</v>
      </c>
      <c r="AB653">
        <v>0</v>
      </c>
      <c r="AC653">
        <v>0</v>
      </c>
      <c r="AD653">
        <v>208.14</v>
      </c>
      <c r="AE653">
        <v>0</v>
      </c>
      <c r="AF653">
        <v>0</v>
      </c>
      <c r="AG653">
        <v>0</v>
      </c>
      <c r="AH653">
        <v>208.14</v>
      </c>
      <c r="AI653">
        <v>1</v>
      </c>
      <c r="AJ653">
        <v>1</v>
      </c>
      <c r="AK653">
        <v>1</v>
      </c>
      <c r="AL653">
        <v>1</v>
      </c>
      <c r="AN653">
        <v>0</v>
      </c>
      <c r="AO653">
        <v>1</v>
      </c>
      <c r="AP653">
        <v>1</v>
      </c>
      <c r="AQ653">
        <v>0</v>
      </c>
      <c r="AR653">
        <v>0</v>
      </c>
      <c r="AS653" t="s">
        <v>3</v>
      </c>
      <c r="AT653">
        <v>0.5</v>
      </c>
      <c r="AU653" t="s">
        <v>34</v>
      </c>
      <c r="AV653">
        <v>1</v>
      </c>
      <c r="AW653">
        <v>2</v>
      </c>
      <c r="AX653">
        <v>42251434</v>
      </c>
      <c r="AY653">
        <v>1</v>
      </c>
      <c r="AZ653">
        <v>0</v>
      </c>
      <c r="BA653">
        <v>581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CX653">
        <f>Y653*Source!I335</f>
        <v>0</v>
      </c>
      <c r="CY653">
        <f>AD653</f>
        <v>208.14</v>
      </c>
      <c r="CZ653">
        <f>AH653</f>
        <v>208.14</v>
      </c>
      <c r="DA653">
        <f>AL653</f>
        <v>1</v>
      </c>
      <c r="DB653">
        <f>ROUND((ROUND(AT653*CZ653,2)*1.15),6)</f>
        <v>119.68049999999999</v>
      </c>
      <c r="DC653">
        <f>ROUND((ROUND(AT653*AG653,2)*1.15),6)</f>
        <v>0</v>
      </c>
    </row>
    <row r="654" spans="1:107" x14ac:dyDescent="0.2">
      <c r="A654">
        <f>ROW(Source!A335)</f>
        <v>335</v>
      </c>
      <c r="B654">
        <v>42244862</v>
      </c>
      <c r="C654">
        <v>42251428</v>
      </c>
      <c r="D654">
        <v>121548</v>
      </c>
      <c r="E654">
        <v>1</v>
      </c>
      <c r="F654">
        <v>1</v>
      </c>
      <c r="G654">
        <v>1</v>
      </c>
      <c r="H654">
        <v>1</v>
      </c>
      <c r="I654" t="s">
        <v>23</v>
      </c>
      <c r="J654" t="s">
        <v>3</v>
      </c>
      <c r="K654" t="s">
        <v>420</v>
      </c>
      <c r="L654">
        <v>608254</v>
      </c>
      <c r="N654">
        <v>1013</v>
      </c>
      <c r="O654" t="s">
        <v>421</v>
      </c>
      <c r="P654" t="s">
        <v>421</v>
      </c>
      <c r="Q654">
        <v>1</v>
      </c>
      <c r="W654">
        <v>0</v>
      </c>
      <c r="X654">
        <v>-185737400</v>
      </c>
      <c r="Y654">
        <v>0.26250000000000001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1</v>
      </c>
      <c r="AJ654">
        <v>1</v>
      </c>
      <c r="AK654">
        <v>1</v>
      </c>
      <c r="AL654">
        <v>1</v>
      </c>
      <c r="AN654">
        <v>0</v>
      </c>
      <c r="AO654">
        <v>1</v>
      </c>
      <c r="AP654">
        <v>1</v>
      </c>
      <c r="AQ654">
        <v>0</v>
      </c>
      <c r="AR654">
        <v>0</v>
      </c>
      <c r="AS654" t="s">
        <v>3</v>
      </c>
      <c r="AT654">
        <v>0.21</v>
      </c>
      <c r="AU654" t="s">
        <v>33</v>
      </c>
      <c r="AV654">
        <v>2</v>
      </c>
      <c r="AW654">
        <v>2</v>
      </c>
      <c r="AX654">
        <v>42251435</v>
      </c>
      <c r="AY654">
        <v>1</v>
      </c>
      <c r="AZ654">
        <v>0</v>
      </c>
      <c r="BA654">
        <v>582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CX654">
        <f>Y654*Source!I335</f>
        <v>0</v>
      </c>
      <c r="CY654">
        <f>AD654</f>
        <v>0</v>
      </c>
      <c r="CZ654">
        <f>AH654</f>
        <v>0</v>
      </c>
      <c r="DA654">
        <f>AL654</f>
        <v>1</v>
      </c>
      <c r="DB654">
        <f>ROUND((ROUND(AT654*CZ654,2)*1.25),6)</f>
        <v>0</v>
      </c>
      <c r="DC654">
        <f>ROUND((ROUND(AT654*AG654,2)*1.25),6)</f>
        <v>0</v>
      </c>
    </row>
    <row r="655" spans="1:107" x14ac:dyDescent="0.2">
      <c r="A655">
        <f>ROW(Source!A335)</f>
        <v>335</v>
      </c>
      <c r="B655">
        <v>42244862</v>
      </c>
      <c r="C655">
        <v>42251428</v>
      </c>
      <c r="D655">
        <v>39026610</v>
      </c>
      <c r="E655">
        <v>1</v>
      </c>
      <c r="F655">
        <v>1</v>
      </c>
      <c r="G655">
        <v>1</v>
      </c>
      <c r="H655">
        <v>2</v>
      </c>
      <c r="I655" t="s">
        <v>439</v>
      </c>
      <c r="J655" t="s">
        <v>440</v>
      </c>
      <c r="K655" t="s">
        <v>441</v>
      </c>
      <c r="L655">
        <v>1368</v>
      </c>
      <c r="N655">
        <v>1011</v>
      </c>
      <c r="O655" t="s">
        <v>425</v>
      </c>
      <c r="P655" t="s">
        <v>425</v>
      </c>
      <c r="Q655">
        <v>1</v>
      </c>
      <c r="W655">
        <v>0</v>
      </c>
      <c r="X655">
        <v>344519037</v>
      </c>
      <c r="Y655">
        <v>0.26250000000000001</v>
      </c>
      <c r="AA655">
        <v>0</v>
      </c>
      <c r="AB655">
        <v>388.56</v>
      </c>
      <c r="AC655">
        <v>368.42</v>
      </c>
      <c r="AD655">
        <v>0</v>
      </c>
      <c r="AE655">
        <v>0</v>
      </c>
      <c r="AF655">
        <v>31.26</v>
      </c>
      <c r="AG655">
        <v>13.5</v>
      </c>
      <c r="AH655">
        <v>0</v>
      </c>
      <c r="AI655">
        <v>1</v>
      </c>
      <c r="AJ655">
        <v>12.43</v>
      </c>
      <c r="AK655">
        <v>27.29</v>
      </c>
      <c r="AL655">
        <v>1</v>
      </c>
      <c r="AN655">
        <v>0</v>
      </c>
      <c r="AO655">
        <v>1</v>
      </c>
      <c r="AP655">
        <v>1</v>
      </c>
      <c r="AQ655">
        <v>0</v>
      </c>
      <c r="AR655">
        <v>0</v>
      </c>
      <c r="AS655" t="s">
        <v>3</v>
      </c>
      <c r="AT655">
        <v>0.21</v>
      </c>
      <c r="AU655" t="s">
        <v>33</v>
      </c>
      <c r="AV655">
        <v>0</v>
      </c>
      <c r="AW655">
        <v>2</v>
      </c>
      <c r="AX655">
        <v>42251436</v>
      </c>
      <c r="AY655">
        <v>1</v>
      </c>
      <c r="AZ655">
        <v>0</v>
      </c>
      <c r="BA655">
        <v>583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CX655">
        <f>Y655*Source!I335</f>
        <v>0</v>
      </c>
      <c r="CY655">
        <f>AB655</f>
        <v>388.56</v>
      </c>
      <c r="CZ655">
        <f>AF655</f>
        <v>31.26</v>
      </c>
      <c r="DA655">
        <f>AJ655</f>
        <v>12.43</v>
      </c>
      <c r="DB655">
        <f>ROUND((ROUND(AT655*CZ655,2)*1.25),6)</f>
        <v>8.1999999999999993</v>
      </c>
      <c r="DC655">
        <f>ROUND((ROUND(AT655*AG655,2)*1.25),6)</f>
        <v>3.55</v>
      </c>
    </row>
    <row r="656" spans="1:107" x14ac:dyDescent="0.2">
      <c r="A656">
        <f>ROW(Source!A335)</f>
        <v>335</v>
      </c>
      <c r="B656">
        <v>42244862</v>
      </c>
      <c r="C656">
        <v>42251428</v>
      </c>
      <c r="D656">
        <v>39027219</v>
      </c>
      <c r="E656">
        <v>1</v>
      </c>
      <c r="F656">
        <v>1</v>
      </c>
      <c r="G656">
        <v>1</v>
      </c>
      <c r="H656">
        <v>2</v>
      </c>
      <c r="I656" t="s">
        <v>480</v>
      </c>
      <c r="J656" t="s">
        <v>481</v>
      </c>
      <c r="K656" t="s">
        <v>482</v>
      </c>
      <c r="L656">
        <v>1368</v>
      </c>
      <c r="N656">
        <v>1011</v>
      </c>
      <c r="O656" t="s">
        <v>425</v>
      </c>
      <c r="P656" t="s">
        <v>425</v>
      </c>
      <c r="Q656">
        <v>1</v>
      </c>
      <c r="W656">
        <v>0</v>
      </c>
      <c r="X656">
        <v>-944612788</v>
      </c>
      <c r="Y656">
        <v>2.9</v>
      </c>
      <c r="AA656">
        <v>0</v>
      </c>
      <c r="AB656">
        <v>4.0199999999999996</v>
      </c>
      <c r="AC656">
        <v>0</v>
      </c>
      <c r="AD656">
        <v>0</v>
      </c>
      <c r="AE656">
        <v>0</v>
      </c>
      <c r="AF656">
        <v>0.5</v>
      </c>
      <c r="AG656">
        <v>0</v>
      </c>
      <c r="AH656">
        <v>0</v>
      </c>
      <c r="AI656">
        <v>1</v>
      </c>
      <c r="AJ656">
        <v>8.0399999999999991</v>
      </c>
      <c r="AK656">
        <v>27.29</v>
      </c>
      <c r="AL656">
        <v>1</v>
      </c>
      <c r="AN656">
        <v>0</v>
      </c>
      <c r="AO656">
        <v>1</v>
      </c>
      <c r="AP656">
        <v>1</v>
      </c>
      <c r="AQ656">
        <v>0</v>
      </c>
      <c r="AR656">
        <v>0</v>
      </c>
      <c r="AS656" t="s">
        <v>3</v>
      </c>
      <c r="AT656">
        <v>2.3199999999999998</v>
      </c>
      <c r="AU656" t="s">
        <v>33</v>
      </c>
      <c r="AV656">
        <v>0</v>
      </c>
      <c r="AW656">
        <v>2</v>
      </c>
      <c r="AX656">
        <v>42251437</v>
      </c>
      <c r="AY656">
        <v>1</v>
      </c>
      <c r="AZ656">
        <v>0</v>
      </c>
      <c r="BA656">
        <v>584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CX656">
        <f>Y656*Source!I335</f>
        <v>0</v>
      </c>
      <c r="CY656">
        <f>AB656</f>
        <v>4.0199999999999996</v>
      </c>
      <c r="CZ656">
        <f>AF656</f>
        <v>0.5</v>
      </c>
      <c r="DA656">
        <f>AJ656</f>
        <v>8.0399999999999991</v>
      </c>
      <c r="DB656">
        <f>ROUND((ROUND(AT656*CZ656,2)*1.25),6)</f>
        <v>1.45</v>
      </c>
      <c r="DC656">
        <f>ROUND((ROUND(AT656*AG656,2)*1.25),6)</f>
        <v>0</v>
      </c>
    </row>
    <row r="657" spans="1:107" x14ac:dyDescent="0.2">
      <c r="A657">
        <f>ROW(Source!A335)</f>
        <v>335</v>
      </c>
      <c r="B657">
        <v>42244862</v>
      </c>
      <c r="C657">
        <v>42251428</v>
      </c>
      <c r="D657">
        <v>38996543</v>
      </c>
      <c r="E657">
        <v>1</v>
      </c>
      <c r="F657">
        <v>1</v>
      </c>
      <c r="G657">
        <v>1</v>
      </c>
      <c r="H657">
        <v>3</v>
      </c>
      <c r="I657" t="s">
        <v>483</v>
      </c>
      <c r="J657" t="s">
        <v>484</v>
      </c>
      <c r="K657" t="s">
        <v>485</v>
      </c>
      <c r="L657">
        <v>1339</v>
      </c>
      <c r="N657">
        <v>1007</v>
      </c>
      <c r="O657" t="s">
        <v>209</v>
      </c>
      <c r="P657" t="s">
        <v>209</v>
      </c>
      <c r="Q657">
        <v>1</v>
      </c>
      <c r="W657">
        <v>0</v>
      </c>
      <c r="X657">
        <v>1901479482</v>
      </c>
      <c r="Y657">
        <v>2.04</v>
      </c>
      <c r="AA657">
        <v>3624.26</v>
      </c>
      <c r="AB657">
        <v>0</v>
      </c>
      <c r="AC657">
        <v>0</v>
      </c>
      <c r="AD657">
        <v>0</v>
      </c>
      <c r="AE657">
        <v>548.29999999999995</v>
      </c>
      <c r="AF657">
        <v>0</v>
      </c>
      <c r="AG657">
        <v>0</v>
      </c>
      <c r="AH657">
        <v>0</v>
      </c>
      <c r="AI657">
        <v>6.61</v>
      </c>
      <c r="AJ657">
        <v>1</v>
      </c>
      <c r="AK657">
        <v>1</v>
      </c>
      <c r="AL657">
        <v>1</v>
      </c>
      <c r="AN657">
        <v>0</v>
      </c>
      <c r="AO657">
        <v>1</v>
      </c>
      <c r="AP657">
        <v>1</v>
      </c>
      <c r="AQ657">
        <v>0</v>
      </c>
      <c r="AR657">
        <v>0</v>
      </c>
      <c r="AS657" t="s">
        <v>3</v>
      </c>
      <c r="AT657">
        <v>0.51</v>
      </c>
      <c r="AU657" t="s">
        <v>321</v>
      </c>
      <c r="AV657">
        <v>0</v>
      </c>
      <c r="AW657">
        <v>2</v>
      </c>
      <c r="AX657">
        <v>42251438</v>
      </c>
      <c r="AY657">
        <v>1</v>
      </c>
      <c r="AZ657">
        <v>0</v>
      </c>
      <c r="BA657">
        <v>585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CX657">
        <f>Y657*Source!I335</f>
        <v>0</v>
      </c>
      <c r="CY657">
        <f>AA657</f>
        <v>3624.26</v>
      </c>
      <c r="CZ657">
        <f>AE657</f>
        <v>548.29999999999995</v>
      </c>
      <c r="DA657">
        <f>AI657</f>
        <v>6.61</v>
      </c>
      <c r="DB657">
        <f>ROUND((ROUND(AT657*CZ657,2)*4),6)</f>
        <v>1118.52</v>
      </c>
      <c r="DC657">
        <f>ROUND((ROUND(AT657*AG657,2)*4),6)</f>
        <v>0</v>
      </c>
    </row>
    <row r="658" spans="1:107" x14ac:dyDescent="0.2">
      <c r="A658">
        <f>ROW(Source!A336)</f>
        <v>336</v>
      </c>
      <c r="B658">
        <v>42244845</v>
      </c>
      <c r="C658">
        <v>42251428</v>
      </c>
      <c r="D658">
        <v>35545602</v>
      </c>
      <c r="E658">
        <v>1</v>
      </c>
      <c r="F658">
        <v>1</v>
      </c>
      <c r="G658">
        <v>1</v>
      </c>
      <c r="H658">
        <v>1</v>
      </c>
      <c r="I658" t="s">
        <v>478</v>
      </c>
      <c r="J658" t="s">
        <v>3</v>
      </c>
      <c r="K658" t="s">
        <v>479</v>
      </c>
      <c r="L658">
        <v>1369</v>
      </c>
      <c r="N658">
        <v>1013</v>
      </c>
      <c r="O658" t="s">
        <v>417</v>
      </c>
      <c r="P658" t="s">
        <v>417</v>
      </c>
      <c r="Q658">
        <v>1</v>
      </c>
      <c r="W658">
        <v>0</v>
      </c>
      <c r="X658">
        <v>922534627</v>
      </c>
      <c r="Y658">
        <v>0.57499999999999996</v>
      </c>
      <c r="AA658">
        <v>0</v>
      </c>
      <c r="AB658">
        <v>0</v>
      </c>
      <c r="AC658">
        <v>0</v>
      </c>
      <c r="AD658">
        <v>238.6</v>
      </c>
      <c r="AE658">
        <v>0</v>
      </c>
      <c r="AF658">
        <v>0</v>
      </c>
      <c r="AG658">
        <v>0</v>
      </c>
      <c r="AH658">
        <v>238.6</v>
      </c>
      <c r="AI658">
        <v>1</v>
      </c>
      <c r="AJ658">
        <v>1</v>
      </c>
      <c r="AK658">
        <v>1</v>
      </c>
      <c r="AL658">
        <v>1</v>
      </c>
      <c r="AN658">
        <v>0</v>
      </c>
      <c r="AO658">
        <v>1</v>
      </c>
      <c r="AP658">
        <v>1</v>
      </c>
      <c r="AQ658">
        <v>0</v>
      </c>
      <c r="AR658">
        <v>0</v>
      </c>
      <c r="AS658" t="s">
        <v>3</v>
      </c>
      <c r="AT658">
        <v>0.5</v>
      </c>
      <c r="AU658" t="s">
        <v>34</v>
      </c>
      <c r="AV658">
        <v>1</v>
      </c>
      <c r="AW658">
        <v>2</v>
      </c>
      <c r="AX658">
        <v>42251434</v>
      </c>
      <c r="AY658">
        <v>1</v>
      </c>
      <c r="AZ658">
        <v>0</v>
      </c>
      <c r="BA658">
        <v>586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CX658">
        <f>Y658*Source!I336</f>
        <v>0</v>
      </c>
      <c r="CY658">
        <f>AD658</f>
        <v>238.6</v>
      </c>
      <c r="CZ658">
        <f>AH658</f>
        <v>238.6</v>
      </c>
      <c r="DA658">
        <f>AL658</f>
        <v>1</v>
      </c>
      <c r="DB658">
        <f>ROUND((ROUND(AT658*CZ658,2)*1.15),6)</f>
        <v>137.19499999999999</v>
      </c>
      <c r="DC658">
        <f>ROUND((ROUND(AT658*AG658,2)*1.15),6)</f>
        <v>0</v>
      </c>
    </row>
    <row r="659" spans="1:107" x14ac:dyDescent="0.2">
      <c r="A659">
        <f>ROW(Source!A336)</f>
        <v>336</v>
      </c>
      <c r="B659">
        <v>42244845</v>
      </c>
      <c r="C659">
        <v>42251428</v>
      </c>
      <c r="D659">
        <v>121548</v>
      </c>
      <c r="E659">
        <v>1</v>
      </c>
      <c r="F659">
        <v>1</v>
      </c>
      <c r="G659">
        <v>1</v>
      </c>
      <c r="H659">
        <v>1</v>
      </c>
      <c r="I659" t="s">
        <v>23</v>
      </c>
      <c r="J659" t="s">
        <v>3</v>
      </c>
      <c r="K659" t="s">
        <v>420</v>
      </c>
      <c r="L659">
        <v>608254</v>
      </c>
      <c r="N659">
        <v>1013</v>
      </c>
      <c r="O659" t="s">
        <v>421</v>
      </c>
      <c r="P659" t="s">
        <v>421</v>
      </c>
      <c r="Q659">
        <v>1</v>
      </c>
      <c r="W659">
        <v>0</v>
      </c>
      <c r="X659">
        <v>-185737400</v>
      </c>
      <c r="Y659">
        <v>0.26250000000000001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1</v>
      </c>
      <c r="AJ659">
        <v>1</v>
      </c>
      <c r="AK659">
        <v>1</v>
      </c>
      <c r="AL659">
        <v>1</v>
      </c>
      <c r="AN659">
        <v>0</v>
      </c>
      <c r="AO659">
        <v>1</v>
      </c>
      <c r="AP659">
        <v>1</v>
      </c>
      <c r="AQ659">
        <v>0</v>
      </c>
      <c r="AR659">
        <v>0</v>
      </c>
      <c r="AS659" t="s">
        <v>3</v>
      </c>
      <c r="AT659">
        <v>0.21</v>
      </c>
      <c r="AU659" t="s">
        <v>33</v>
      </c>
      <c r="AV659">
        <v>2</v>
      </c>
      <c r="AW659">
        <v>2</v>
      </c>
      <c r="AX659">
        <v>42251435</v>
      </c>
      <c r="AY659">
        <v>1</v>
      </c>
      <c r="AZ659">
        <v>0</v>
      </c>
      <c r="BA659">
        <v>587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CX659">
        <f>Y659*Source!I336</f>
        <v>0</v>
      </c>
      <c r="CY659">
        <f>AD659</f>
        <v>0</v>
      </c>
      <c r="CZ659">
        <f>AH659</f>
        <v>0</v>
      </c>
      <c r="DA659">
        <f>AL659</f>
        <v>1</v>
      </c>
      <c r="DB659">
        <f>ROUND((ROUND(AT659*CZ659,2)*1.25),6)</f>
        <v>0</v>
      </c>
      <c r="DC659">
        <f>ROUND((ROUND(AT659*AG659,2)*1.25),6)</f>
        <v>0</v>
      </c>
    </row>
    <row r="660" spans="1:107" x14ac:dyDescent="0.2">
      <c r="A660">
        <f>ROW(Source!A336)</f>
        <v>336</v>
      </c>
      <c r="B660">
        <v>42244845</v>
      </c>
      <c r="C660">
        <v>42251428</v>
      </c>
      <c r="D660">
        <v>39026610</v>
      </c>
      <c r="E660">
        <v>1</v>
      </c>
      <c r="F660">
        <v>1</v>
      </c>
      <c r="G660">
        <v>1</v>
      </c>
      <c r="H660">
        <v>2</v>
      </c>
      <c r="I660" t="s">
        <v>439</v>
      </c>
      <c r="J660" t="s">
        <v>440</v>
      </c>
      <c r="K660" t="s">
        <v>441</v>
      </c>
      <c r="L660">
        <v>1368</v>
      </c>
      <c r="N660">
        <v>1011</v>
      </c>
      <c r="O660" t="s">
        <v>425</v>
      </c>
      <c r="P660" t="s">
        <v>425</v>
      </c>
      <c r="Q660">
        <v>1</v>
      </c>
      <c r="W660">
        <v>0</v>
      </c>
      <c r="X660">
        <v>344519037</v>
      </c>
      <c r="Y660">
        <v>0.26250000000000001</v>
      </c>
      <c r="AA660">
        <v>0</v>
      </c>
      <c r="AB660">
        <v>424.51</v>
      </c>
      <c r="AC660">
        <v>405.68</v>
      </c>
      <c r="AD660">
        <v>0</v>
      </c>
      <c r="AE660">
        <v>0</v>
      </c>
      <c r="AF660">
        <v>31.26</v>
      </c>
      <c r="AG660">
        <v>13.5</v>
      </c>
      <c r="AH660">
        <v>0</v>
      </c>
      <c r="AI660">
        <v>1</v>
      </c>
      <c r="AJ660">
        <v>13.58</v>
      </c>
      <c r="AK660">
        <v>30.05</v>
      </c>
      <c r="AL660">
        <v>1</v>
      </c>
      <c r="AN660">
        <v>0</v>
      </c>
      <c r="AO660">
        <v>1</v>
      </c>
      <c r="AP660">
        <v>1</v>
      </c>
      <c r="AQ660">
        <v>0</v>
      </c>
      <c r="AR660">
        <v>0</v>
      </c>
      <c r="AS660" t="s">
        <v>3</v>
      </c>
      <c r="AT660">
        <v>0.21</v>
      </c>
      <c r="AU660" t="s">
        <v>33</v>
      </c>
      <c r="AV660">
        <v>0</v>
      </c>
      <c r="AW660">
        <v>2</v>
      </c>
      <c r="AX660">
        <v>42251436</v>
      </c>
      <c r="AY660">
        <v>1</v>
      </c>
      <c r="AZ660">
        <v>0</v>
      </c>
      <c r="BA660">
        <v>588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CX660">
        <f>Y660*Source!I336</f>
        <v>0</v>
      </c>
      <c r="CY660">
        <f>AB660</f>
        <v>424.51</v>
      </c>
      <c r="CZ660">
        <f>AF660</f>
        <v>31.26</v>
      </c>
      <c r="DA660">
        <f>AJ660</f>
        <v>13.58</v>
      </c>
      <c r="DB660">
        <f>ROUND((ROUND(AT660*CZ660,2)*1.25),6)</f>
        <v>8.1999999999999993</v>
      </c>
      <c r="DC660">
        <f>ROUND((ROUND(AT660*AG660,2)*1.25),6)</f>
        <v>3.55</v>
      </c>
    </row>
    <row r="661" spans="1:107" x14ac:dyDescent="0.2">
      <c r="A661">
        <f>ROW(Source!A336)</f>
        <v>336</v>
      </c>
      <c r="B661">
        <v>42244845</v>
      </c>
      <c r="C661">
        <v>42251428</v>
      </c>
      <c r="D661">
        <v>39027219</v>
      </c>
      <c r="E661">
        <v>1</v>
      </c>
      <c r="F661">
        <v>1</v>
      </c>
      <c r="G661">
        <v>1</v>
      </c>
      <c r="H661">
        <v>2</v>
      </c>
      <c r="I661" t="s">
        <v>480</v>
      </c>
      <c r="J661" t="s">
        <v>481</v>
      </c>
      <c r="K661" t="s">
        <v>482</v>
      </c>
      <c r="L661">
        <v>1368</v>
      </c>
      <c r="N661">
        <v>1011</v>
      </c>
      <c r="O661" t="s">
        <v>425</v>
      </c>
      <c r="P661" t="s">
        <v>425</v>
      </c>
      <c r="Q661">
        <v>1</v>
      </c>
      <c r="W661">
        <v>0</v>
      </c>
      <c r="X661">
        <v>-944612788</v>
      </c>
      <c r="Y661">
        <v>2.9</v>
      </c>
      <c r="AA661">
        <v>0</v>
      </c>
      <c r="AB661">
        <v>4.07</v>
      </c>
      <c r="AC661">
        <v>0</v>
      </c>
      <c r="AD661">
        <v>0</v>
      </c>
      <c r="AE661">
        <v>0</v>
      </c>
      <c r="AF661">
        <v>0.5</v>
      </c>
      <c r="AG661">
        <v>0</v>
      </c>
      <c r="AH661">
        <v>0</v>
      </c>
      <c r="AI661">
        <v>1</v>
      </c>
      <c r="AJ661">
        <v>8.14</v>
      </c>
      <c r="AK661">
        <v>30.05</v>
      </c>
      <c r="AL661">
        <v>1</v>
      </c>
      <c r="AN661">
        <v>0</v>
      </c>
      <c r="AO661">
        <v>1</v>
      </c>
      <c r="AP661">
        <v>1</v>
      </c>
      <c r="AQ661">
        <v>0</v>
      </c>
      <c r="AR661">
        <v>0</v>
      </c>
      <c r="AS661" t="s">
        <v>3</v>
      </c>
      <c r="AT661">
        <v>2.3199999999999998</v>
      </c>
      <c r="AU661" t="s">
        <v>33</v>
      </c>
      <c r="AV661">
        <v>0</v>
      </c>
      <c r="AW661">
        <v>2</v>
      </c>
      <c r="AX661">
        <v>42251437</v>
      </c>
      <c r="AY661">
        <v>1</v>
      </c>
      <c r="AZ661">
        <v>0</v>
      </c>
      <c r="BA661">
        <v>589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CX661">
        <f>Y661*Source!I336</f>
        <v>0</v>
      </c>
      <c r="CY661">
        <f>AB661</f>
        <v>4.07</v>
      </c>
      <c r="CZ661">
        <f>AF661</f>
        <v>0.5</v>
      </c>
      <c r="DA661">
        <f>AJ661</f>
        <v>8.14</v>
      </c>
      <c r="DB661">
        <f>ROUND((ROUND(AT661*CZ661,2)*1.25),6)</f>
        <v>1.45</v>
      </c>
      <c r="DC661">
        <f>ROUND((ROUND(AT661*AG661,2)*1.25),6)</f>
        <v>0</v>
      </c>
    </row>
    <row r="662" spans="1:107" x14ac:dyDescent="0.2">
      <c r="A662">
        <f>ROW(Source!A336)</f>
        <v>336</v>
      </c>
      <c r="B662">
        <v>42244845</v>
      </c>
      <c r="C662">
        <v>42251428</v>
      </c>
      <c r="D662">
        <v>38996543</v>
      </c>
      <c r="E662">
        <v>1</v>
      </c>
      <c r="F662">
        <v>1</v>
      </c>
      <c r="G662">
        <v>1</v>
      </c>
      <c r="H662">
        <v>3</v>
      </c>
      <c r="I662" t="s">
        <v>483</v>
      </c>
      <c r="J662" t="s">
        <v>484</v>
      </c>
      <c r="K662" t="s">
        <v>485</v>
      </c>
      <c r="L662">
        <v>1339</v>
      </c>
      <c r="N662">
        <v>1007</v>
      </c>
      <c r="O662" t="s">
        <v>209</v>
      </c>
      <c r="P662" t="s">
        <v>209</v>
      </c>
      <c r="Q662">
        <v>1</v>
      </c>
      <c r="W662">
        <v>0</v>
      </c>
      <c r="X662">
        <v>1901479482</v>
      </c>
      <c r="Y662">
        <v>2.04</v>
      </c>
      <c r="AA662">
        <v>3443.32</v>
      </c>
      <c r="AB662">
        <v>0</v>
      </c>
      <c r="AC662">
        <v>0</v>
      </c>
      <c r="AD662">
        <v>0</v>
      </c>
      <c r="AE662">
        <v>548.29999999999995</v>
      </c>
      <c r="AF662">
        <v>0</v>
      </c>
      <c r="AG662">
        <v>0</v>
      </c>
      <c r="AH662">
        <v>0</v>
      </c>
      <c r="AI662">
        <v>6.28</v>
      </c>
      <c r="AJ662">
        <v>1</v>
      </c>
      <c r="AK662">
        <v>1</v>
      </c>
      <c r="AL662">
        <v>1</v>
      </c>
      <c r="AN662">
        <v>0</v>
      </c>
      <c r="AO662">
        <v>1</v>
      </c>
      <c r="AP662">
        <v>1</v>
      </c>
      <c r="AQ662">
        <v>0</v>
      </c>
      <c r="AR662">
        <v>0</v>
      </c>
      <c r="AS662" t="s">
        <v>3</v>
      </c>
      <c r="AT662">
        <v>0.51</v>
      </c>
      <c r="AU662" t="s">
        <v>321</v>
      </c>
      <c r="AV662">
        <v>0</v>
      </c>
      <c r="AW662">
        <v>2</v>
      </c>
      <c r="AX662">
        <v>42251438</v>
      </c>
      <c r="AY662">
        <v>1</v>
      </c>
      <c r="AZ662">
        <v>0</v>
      </c>
      <c r="BA662">
        <v>590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CX662">
        <f>Y662*Source!I336</f>
        <v>0</v>
      </c>
      <c r="CY662">
        <f>AA662</f>
        <v>3443.32</v>
      </c>
      <c r="CZ662">
        <f>AE662</f>
        <v>548.29999999999995</v>
      </c>
      <c r="DA662">
        <f>AI662</f>
        <v>6.28</v>
      </c>
      <c r="DB662">
        <f>ROUND((ROUND(AT662*CZ662,2)*4),6)</f>
        <v>1118.52</v>
      </c>
      <c r="DC662">
        <f>ROUND((ROUND(AT662*AG662,2)*4),6)</f>
        <v>0</v>
      </c>
    </row>
    <row r="663" spans="1:107" x14ac:dyDescent="0.2">
      <c r="A663">
        <f>ROW(Source!A337)</f>
        <v>337</v>
      </c>
      <c r="B663">
        <v>42244862</v>
      </c>
      <c r="C663">
        <v>42251439</v>
      </c>
      <c r="D663">
        <v>35540618</v>
      </c>
      <c r="E663">
        <v>1</v>
      </c>
      <c r="F663">
        <v>1</v>
      </c>
      <c r="G663">
        <v>1</v>
      </c>
      <c r="H663">
        <v>1</v>
      </c>
      <c r="I663" t="s">
        <v>500</v>
      </c>
      <c r="J663" t="s">
        <v>3</v>
      </c>
      <c r="K663" t="s">
        <v>501</v>
      </c>
      <c r="L663">
        <v>1369</v>
      </c>
      <c r="N663">
        <v>1013</v>
      </c>
      <c r="O663" t="s">
        <v>417</v>
      </c>
      <c r="P663" t="s">
        <v>417</v>
      </c>
      <c r="Q663">
        <v>1</v>
      </c>
      <c r="W663">
        <v>0</v>
      </c>
      <c r="X663">
        <v>254330056</v>
      </c>
      <c r="Y663">
        <v>206.99999999999997</v>
      </c>
      <c r="AA663">
        <v>0</v>
      </c>
      <c r="AB663">
        <v>0</v>
      </c>
      <c r="AC663">
        <v>0</v>
      </c>
      <c r="AD663">
        <v>204.47</v>
      </c>
      <c r="AE663">
        <v>0</v>
      </c>
      <c r="AF663">
        <v>0</v>
      </c>
      <c r="AG663">
        <v>0</v>
      </c>
      <c r="AH663">
        <v>204.47</v>
      </c>
      <c r="AI663">
        <v>1</v>
      </c>
      <c r="AJ663">
        <v>1</v>
      </c>
      <c r="AK663">
        <v>1</v>
      </c>
      <c r="AL663">
        <v>1</v>
      </c>
      <c r="AN663">
        <v>0</v>
      </c>
      <c r="AO663">
        <v>1</v>
      </c>
      <c r="AP663">
        <v>1</v>
      </c>
      <c r="AQ663">
        <v>0</v>
      </c>
      <c r="AR663">
        <v>0</v>
      </c>
      <c r="AS663" t="s">
        <v>3</v>
      </c>
      <c r="AT663">
        <v>180</v>
      </c>
      <c r="AU663" t="s">
        <v>34</v>
      </c>
      <c r="AV663">
        <v>1</v>
      </c>
      <c r="AW663">
        <v>2</v>
      </c>
      <c r="AX663">
        <v>42251450</v>
      </c>
      <c r="AY663">
        <v>1</v>
      </c>
      <c r="AZ663">
        <v>0</v>
      </c>
      <c r="BA663">
        <v>591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CX663">
        <f>Y663*Source!I337</f>
        <v>2.5618319999999994</v>
      </c>
      <c r="CY663">
        <f>AD663</f>
        <v>204.47</v>
      </c>
      <c r="CZ663">
        <f>AH663</f>
        <v>204.47</v>
      </c>
      <c r="DA663">
        <f>AL663</f>
        <v>1</v>
      </c>
      <c r="DB663">
        <f>ROUND((ROUND(AT663*CZ663,2)*1.15),6)</f>
        <v>42325.29</v>
      </c>
      <c r="DC663">
        <f>ROUND((ROUND(AT663*AG663,2)*1.15),6)</f>
        <v>0</v>
      </c>
    </row>
    <row r="664" spans="1:107" x14ac:dyDescent="0.2">
      <c r="A664">
        <f>ROW(Source!A337)</f>
        <v>337</v>
      </c>
      <c r="B664">
        <v>42244862</v>
      </c>
      <c r="C664">
        <v>42251439</v>
      </c>
      <c r="D664">
        <v>121548</v>
      </c>
      <c r="E664">
        <v>1</v>
      </c>
      <c r="F664">
        <v>1</v>
      </c>
      <c r="G664">
        <v>1</v>
      </c>
      <c r="H664">
        <v>1</v>
      </c>
      <c r="I664" t="s">
        <v>23</v>
      </c>
      <c r="J664" t="s">
        <v>3</v>
      </c>
      <c r="K664" t="s">
        <v>420</v>
      </c>
      <c r="L664">
        <v>608254</v>
      </c>
      <c r="N664">
        <v>1013</v>
      </c>
      <c r="O664" t="s">
        <v>421</v>
      </c>
      <c r="P664" t="s">
        <v>421</v>
      </c>
      <c r="Q664">
        <v>1</v>
      </c>
      <c r="W664">
        <v>0</v>
      </c>
      <c r="X664">
        <v>-185737400</v>
      </c>
      <c r="Y664">
        <v>22.5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1</v>
      </c>
      <c r="AJ664">
        <v>1</v>
      </c>
      <c r="AK664">
        <v>1</v>
      </c>
      <c r="AL664">
        <v>1</v>
      </c>
      <c r="AN664">
        <v>0</v>
      </c>
      <c r="AO664">
        <v>1</v>
      </c>
      <c r="AP664">
        <v>1</v>
      </c>
      <c r="AQ664">
        <v>0</v>
      </c>
      <c r="AR664">
        <v>0</v>
      </c>
      <c r="AS664" t="s">
        <v>3</v>
      </c>
      <c r="AT664">
        <v>18</v>
      </c>
      <c r="AU664" t="s">
        <v>33</v>
      </c>
      <c r="AV664">
        <v>2</v>
      </c>
      <c r="AW664">
        <v>2</v>
      </c>
      <c r="AX664">
        <v>42251451</v>
      </c>
      <c r="AY664">
        <v>1</v>
      </c>
      <c r="AZ664">
        <v>0</v>
      </c>
      <c r="BA664">
        <v>592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CX664">
        <f>Y664*Source!I337</f>
        <v>0.27845999999999999</v>
      </c>
      <c r="CY664">
        <f>AD664</f>
        <v>0</v>
      </c>
      <c r="CZ664">
        <f>AH664</f>
        <v>0</v>
      </c>
      <c r="DA664">
        <f>AL664</f>
        <v>1</v>
      </c>
      <c r="DB664">
        <f>ROUND((ROUND(AT664*CZ664,2)*1.25),6)</f>
        <v>0</v>
      </c>
      <c r="DC664">
        <f>ROUND((ROUND(AT664*AG664,2)*1.25),6)</f>
        <v>0</v>
      </c>
    </row>
    <row r="665" spans="1:107" x14ac:dyDescent="0.2">
      <c r="A665">
        <f>ROW(Source!A337)</f>
        <v>337</v>
      </c>
      <c r="B665">
        <v>42244862</v>
      </c>
      <c r="C665">
        <v>42251439</v>
      </c>
      <c r="D665">
        <v>39026317</v>
      </c>
      <c r="E665">
        <v>1</v>
      </c>
      <c r="F665">
        <v>1</v>
      </c>
      <c r="G665">
        <v>1</v>
      </c>
      <c r="H665">
        <v>2</v>
      </c>
      <c r="I665" t="s">
        <v>469</v>
      </c>
      <c r="J665" t="s">
        <v>470</v>
      </c>
      <c r="K665" t="s">
        <v>471</v>
      </c>
      <c r="L665">
        <v>1368</v>
      </c>
      <c r="N665">
        <v>1011</v>
      </c>
      <c r="O665" t="s">
        <v>425</v>
      </c>
      <c r="P665" t="s">
        <v>425</v>
      </c>
      <c r="Q665">
        <v>1</v>
      </c>
      <c r="W665">
        <v>0</v>
      </c>
      <c r="X665">
        <v>-438066613</v>
      </c>
      <c r="Y665">
        <v>22.5</v>
      </c>
      <c r="AA665">
        <v>0</v>
      </c>
      <c r="AB665">
        <v>807.84</v>
      </c>
      <c r="AC665">
        <v>368.42</v>
      </c>
      <c r="AD665">
        <v>0</v>
      </c>
      <c r="AE665">
        <v>0</v>
      </c>
      <c r="AF665">
        <v>86.4</v>
      </c>
      <c r="AG665">
        <v>13.5</v>
      </c>
      <c r="AH665">
        <v>0</v>
      </c>
      <c r="AI665">
        <v>1</v>
      </c>
      <c r="AJ665">
        <v>9.35</v>
      </c>
      <c r="AK665">
        <v>27.29</v>
      </c>
      <c r="AL665">
        <v>1</v>
      </c>
      <c r="AN665">
        <v>0</v>
      </c>
      <c r="AO665">
        <v>1</v>
      </c>
      <c r="AP665">
        <v>1</v>
      </c>
      <c r="AQ665">
        <v>0</v>
      </c>
      <c r="AR665">
        <v>0</v>
      </c>
      <c r="AS665" t="s">
        <v>3</v>
      </c>
      <c r="AT665">
        <v>18</v>
      </c>
      <c r="AU665" t="s">
        <v>33</v>
      </c>
      <c r="AV665">
        <v>0</v>
      </c>
      <c r="AW665">
        <v>2</v>
      </c>
      <c r="AX665">
        <v>42251452</v>
      </c>
      <c r="AY665">
        <v>1</v>
      </c>
      <c r="AZ665">
        <v>0</v>
      </c>
      <c r="BA665">
        <v>593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CX665">
        <f>Y665*Source!I337</f>
        <v>0.27845999999999999</v>
      </c>
      <c r="CY665">
        <f>AB665</f>
        <v>807.84</v>
      </c>
      <c r="CZ665">
        <f>AF665</f>
        <v>86.4</v>
      </c>
      <c r="DA665">
        <f>AJ665</f>
        <v>9.35</v>
      </c>
      <c r="DB665">
        <f>ROUND((ROUND(AT665*CZ665,2)*1.25),6)</f>
        <v>1944</v>
      </c>
      <c r="DC665">
        <f>ROUND((ROUND(AT665*AG665,2)*1.25),6)</f>
        <v>303.75</v>
      </c>
    </row>
    <row r="666" spans="1:107" x14ac:dyDescent="0.2">
      <c r="A666">
        <f>ROW(Source!A337)</f>
        <v>337</v>
      </c>
      <c r="B666">
        <v>42244862</v>
      </c>
      <c r="C666">
        <v>42251439</v>
      </c>
      <c r="D666">
        <v>39027219</v>
      </c>
      <c r="E666">
        <v>1</v>
      </c>
      <c r="F666">
        <v>1</v>
      </c>
      <c r="G666">
        <v>1</v>
      </c>
      <c r="H666">
        <v>2</v>
      </c>
      <c r="I666" t="s">
        <v>480</v>
      </c>
      <c r="J666" t="s">
        <v>481</v>
      </c>
      <c r="K666" t="s">
        <v>482</v>
      </c>
      <c r="L666">
        <v>1368</v>
      </c>
      <c r="N666">
        <v>1011</v>
      </c>
      <c r="O666" t="s">
        <v>425</v>
      </c>
      <c r="P666" t="s">
        <v>425</v>
      </c>
      <c r="Q666">
        <v>1</v>
      </c>
      <c r="W666">
        <v>0</v>
      </c>
      <c r="X666">
        <v>-944612788</v>
      </c>
      <c r="Y666">
        <v>60</v>
      </c>
      <c r="AA666">
        <v>0</v>
      </c>
      <c r="AB666">
        <v>4.0199999999999996</v>
      </c>
      <c r="AC666">
        <v>0</v>
      </c>
      <c r="AD666">
        <v>0</v>
      </c>
      <c r="AE666">
        <v>0</v>
      </c>
      <c r="AF666">
        <v>0.5</v>
      </c>
      <c r="AG666">
        <v>0</v>
      </c>
      <c r="AH666">
        <v>0</v>
      </c>
      <c r="AI666">
        <v>1</v>
      </c>
      <c r="AJ666">
        <v>8.0399999999999991</v>
      </c>
      <c r="AK666">
        <v>27.29</v>
      </c>
      <c r="AL666">
        <v>1</v>
      </c>
      <c r="AN666">
        <v>0</v>
      </c>
      <c r="AO666">
        <v>1</v>
      </c>
      <c r="AP666">
        <v>1</v>
      </c>
      <c r="AQ666">
        <v>0</v>
      </c>
      <c r="AR666">
        <v>0</v>
      </c>
      <c r="AS666" t="s">
        <v>3</v>
      </c>
      <c r="AT666">
        <v>48</v>
      </c>
      <c r="AU666" t="s">
        <v>33</v>
      </c>
      <c r="AV666">
        <v>0</v>
      </c>
      <c r="AW666">
        <v>2</v>
      </c>
      <c r="AX666">
        <v>42251453</v>
      </c>
      <c r="AY666">
        <v>1</v>
      </c>
      <c r="AZ666">
        <v>0</v>
      </c>
      <c r="BA666">
        <v>594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CX666">
        <f>Y666*Source!I337</f>
        <v>0.74256</v>
      </c>
      <c r="CY666">
        <f>AB666</f>
        <v>4.0199999999999996</v>
      </c>
      <c r="CZ666">
        <f>AF666</f>
        <v>0.5</v>
      </c>
      <c r="DA666">
        <f>AJ666</f>
        <v>8.0399999999999991</v>
      </c>
      <c r="DB666">
        <f>ROUND((ROUND(AT666*CZ666,2)*1.25),6)</f>
        <v>30</v>
      </c>
      <c r="DC666">
        <f>ROUND((ROUND(AT666*AG666,2)*1.25),6)</f>
        <v>0</v>
      </c>
    </row>
    <row r="667" spans="1:107" x14ac:dyDescent="0.2">
      <c r="A667">
        <f>ROW(Source!A337)</f>
        <v>337</v>
      </c>
      <c r="B667">
        <v>42244862</v>
      </c>
      <c r="C667">
        <v>42251439</v>
      </c>
      <c r="D667">
        <v>39029121</v>
      </c>
      <c r="E667">
        <v>1</v>
      </c>
      <c r="F667">
        <v>1</v>
      </c>
      <c r="G667">
        <v>1</v>
      </c>
      <c r="H667">
        <v>2</v>
      </c>
      <c r="I667" t="s">
        <v>453</v>
      </c>
      <c r="J667" t="s">
        <v>454</v>
      </c>
      <c r="K667" t="s">
        <v>455</v>
      </c>
      <c r="L667">
        <v>1368</v>
      </c>
      <c r="N667">
        <v>1011</v>
      </c>
      <c r="O667" t="s">
        <v>425</v>
      </c>
      <c r="P667" t="s">
        <v>425</v>
      </c>
      <c r="Q667">
        <v>1</v>
      </c>
      <c r="W667">
        <v>0</v>
      </c>
      <c r="X667">
        <v>1230759911</v>
      </c>
      <c r="Y667">
        <v>0.16250000000000001</v>
      </c>
      <c r="AA667">
        <v>0</v>
      </c>
      <c r="AB667">
        <v>842.06</v>
      </c>
      <c r="AC667">
        <v>316.56</v>
      </c>
      <c r="AD667">
        <v>0</v>
      </c>
      <c r="AE667">
        <v>0</v>
      </c>
      <c r="AF667">
        <v>87.17</v>
      </c>
      <c r="AG667">
        <v>11.6</v>
      </c>
      <c r="AH667">
        <v>0</v>
      </c>
      <c r="AI667">
        <v>1</v>
      </c>
      <c r="AJ667">
        <v>9.66</v>
      </c>
      <c r="AK667">
        <v>27.29</v>
      </c>
      <c r="AL667">
        <v>1</v>
      </c>
      <c r="AN667">
        <v>0</v>
      </c>
      <c r="AO667">
        <v>1</v>
      </c>
      <c r="AP667">
        <v>1</v>
      </c>
      <c r="AQ667">
        <v>0</v>
      </c>
      <c r="AR667">
        <v>0</v>
      </c>
      <c r="AS667" t="s">
        <v>3</v>
      </c>
      <c r="AT667">
        <v>0.13</v>
      </c>
      <c r="AU667" t="s">
        <v>33</v>
      </c>
      <c r="AV667">
        <v>0</v>
      </c>
      <c r="AW667">
        <v>2</v>
      </c>
      <c r="AX667">
        <v>42251454</v>
      </c>
      <c r="AY667">
        <v>1</v>
      </c>
      <c r="AZ667">
        <v>0</v>
      </c>
      <c r="BA667">
        <v>595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CX667">
        <f>Y667*Source!I337</f>
        <v>2.0111E-3</v>
      </c>
      <c r="CY667">
        <f>AB667</f>
        <v>842.06</v>
      </c>
      <c r="CZ667">
        <f>AF667</f>
        <v>87.17</v>
      </c>
      <c r="DA667">
        <f>AJ667</f>
        <v>9.66</v>
      </c>
      <c r="DB667">
        <f>ROUND((ROUND(AT667*CZ667,2)*1.25),6)</f>
        <v>14.1625</v>
      </c>
      <c r="DC667">
        <f>ROUND((ROUND(AT667*AG667,2)*1.25),6)</f>
        <v>1.8875</v>
      </c>
    </row>
    <row r="668" spans="1:107" x14ac:dyDescent="0.2">
      <c r="A668">
        <f>ROW(Source!A337)</f>
        <v>337</v>
      </c>
      <c r="B668">
        <v>42244862</v>
      </c>
      <c r="C668">
        <v>42251439</v>
      </c>
      <c r="D668">
        <v>38957118</v>
      </c>
      <c r="E668">
        <v>1</v>
      </c>
      <c r="F668">
        <v>1</v>
      </c>
      <c r="G668">
        <v>1</v>
      </c>
      <c r="H668">
        <v>3</v>
      </c>
      <c r="I668" t="s">
        <v>530</v>
      </c>
      <c r="J668" t="s">
        <v>531</v>
      </c>
      <c r="K668" t="s">
        <v>532</v>
      </c>
      <c r="L668">
        <v>1327</v>
      </c>
      <c r="N668">
        <v>1005</v>
      </c>
      <c r="O668" t="s">
        <v>91</v>
      </c>
      <c r="P668" t="s">
        <v>91</v>
      </c>
      <c r="Q668">
        <v>1</v>
      </c>
      <c r="W668">
        <v>0</v>
      </c>
      <c r="X668">
        <v>914604176</v>
      </c>
      <c r="Y668">
        <v>250</v>
      </c>
      <c r="AA668">
        <v>58.96</v>
      </c>
      <c r="AB668">
        <v>0</v>
      </c>
      <c r="AC668">
        <v>0</v>
      </c>
      <c r="AD668">
        <v>0</v>
      </c>
      <c r="AE668">
        <v>10.199999999999999</v>
      </c>
      <c r="AF668">
        <v>0</v>
      </c>
      <c r="AG668">
        <v>0</v>
      </c>
      <c r="AH668">
        <v>0</v>
      </c>
      <c r="AI668">
        <v>5.78</v>
      </c>
      <c r="AJ668">
        <v>1</v>
      </c>
      <c r="AK668">
        <v>1</v>
      </c>
      <c r="AL668">
        <v>1</v>
      </c>
      <c r="AN668">
        <v>0</v>
      </c>
      <c r="AO668">
        <v>1</v>
      </c>
      <c r="AP668">
        <v>0</v>
      </c>
      <c r="AQ668">
        <v>0</v>
      </c>
      <c r="AR668">
        <v>0</v>
      </c>
      <c r="AS668" t="s">
        <v>3</v>
      </c>
      <c r="AT668">
        <v>250</v>
      </c>
      <c r="AU668" t="s">
        <v>3</v>
      </c>
      <c r="AV668">
        <v>0</v>
      </c>
      <c r="AW668">
        <v>2</v>
      </c>
      <c r="AX668">
        <v>42251455</v>
      </c>
      <c r="AY668">
        <v>1</v>
      </c>
      <c r="AZ668">
        <v>0</v>
      </c>
      <c r="BA668">
        <v>596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CX668">
        <f>Y668*Source!I337</f>
        <v>3.0939999999999999</v>
      </c>
      <c r="CY668">
        <f>AA668</f>
        <v>58.96</v>
      </c>
      <c r="CZ668">
        <f>AE668</f>
        <v>10.199999999999999</v>
      </c>
      <c r="DA668">
        <f>AI668</f>
        <v>5.78</v>
      </c>
      <c r="DB668">
        <f>ROUND(ROUND(AT668*CZ668,2),6)</f>
        <v>2550</v>
      </c>
      <c r="DC668">
        <f>ROUND(ROUND(AT668*AG668,2),6)</f>
        <v>0</v>
      </c>
    </row>
    <row r="669" spans="1:107" x14ac:dyDescent="0.2">
      <c r="A669">
        <f>ROW(Source!A337)</f>
        <v>337</v>
      </c>
      <c r="B669">
        <v>42244862</v>
      </c>
      <c r="C669">
        <v>42251439</v>
      </c>
      <c r="D669">
        <v>38996342</v>
      </c>
      <c r="E669">
        <v>1</v>
      </c>
      <c r="F669">
        <v>1</v>
      </c>
      <c r="G669">
        <v>1</v>
      </c>
      <c r="H669">
        <v>3</v>
      </c>
      <c r="I669" t="s">
        <v>241</v>
      </c>
      <c r="J669" t="s">
        <v>243</v>
      </c>
      <c r="K669" t="s">
        <v>242</v>
      </c>
      <c r="L669">
        <v>1339</v>
      </c>
      <c r="N669">
        <v>1007</v>
      </c>
      <c r="O669" t="s">
        <v>209</v>
      </c>
      <c r="P669" t="s">
        <v>209</v>
      </c>
      <c r="Q669">
        <v>1</v>
      </c>
      <c r="W669">
        <v>0</v>
      </c>
      <c r="X669">
        <v>-569494662</v>
      </c>
      <c r="Y669">
        <v>102.133161</v>
      </c>
      <c r="AA669">
        <v>4053.84</v>
      </c>
      <c r="AB669">
        <v>0</v>
      </c>
      <c r="AC669">
        <v>0</v>
      </c>
      <c r="AD669">
        <v>0</v>
      </c>
      <c r="AE669">
        <v>638.4</v>
      </c>
      <c r="AF669">
        <v>0</v>
      </c>
      <c r="AG669">
        <v>0</v>
      </c>
      <c r="AH669">
        <v>0</v>
      </c>
      <c r="AI669">
        <v>6.35</v>
      </c>
      <c r="AJ669">
        <v>1</v>
      </c>
      <c r="AK669">
        <v>1</v>
      </c>
      <c r="AL669">
        <v>1</v>
      </c>
      <c r="AN669">
        <v>0</v>
      </c>
      <c r="AO669">
        <v>0</v>
      </c>
      <c r="AP669">
        <v>0</v>
      </c>
      <c r="AQ669">
        <v>0</v>
      </c>
      <c r="AR669">
        <v>0</v>
      </c>
      <c r="AS669" t="s">
        <v>3</v>
      </c>
      <c r="AT669">
        <v>102.133161</v>
      </c>
      <c r="AU669" t="s">
        <v>3</v>
      </c>
      <c r="AV669">
        <v>0</v>
      </c>
      <c r="AW669">
        <v>1</v>
      </c>
      <c r="AX669">
        <v>-1</v>
      </c>
      <c r="AY669">
        <v>0</v>
      </c>
      <c r="AZ669">
        <v>0</v>
      </c>
      <c r="BA669" t="s">
        <v>3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CX669">
        <f>Y669*Source!I337</f>
        <v>1.2640000005359999</v>
      </c>
      <c r="CY669">
        <f>AA669</f>
        <v>4053.84</v>
      </c>
      <c r="CZ669">
        <f>AE669</f>
        <v>638.4</v>
      </c>
      <c r="DA669">
        <f>AI669</f>
        <v>6.35</v>
      </c>
      <c r="DB669">
        <f>ROUND(ROUND(AT669*CZ669,2),6)</f>
        <v>65201.81</v>
      </c>
      <c r="DC669">
        <f>ROUND(ROUND(AT669*AG669,2),6)</f>
        <v>0</v>
      </c>
    </row>
    <row r="670" spans="1:107" x14ac:dyDescent="0.2">
      <c r="A670">
        <f>ROW(Source!A337)</f>
        <v>337</v>
      </c>
      <c r="B670">
        <v>42244862</v>
      </c>
      <c r="C670">
        <v>42251439</v>
      </c>
      <c r="D670">
        <v>38996388</v>
      </c>
      <c r="E670">
        <v>1</v>
      </c>
      <c r="F670">
        <v>1</v>
      </c>
      <c r="G670">
        <v>1</v>
      </c>
      <c r="H670">
        <v>3</v>
      </c>
      <c r="I670" t="s">
        <v>237</v>
      </c>
      <c r="J670" t="s">
        <v>239</v>
      </c>
      <c r="K670" t="s">
        <v>238</v>
      </c>
      <c r="L670">
        <v>1339</v>
      </c>
      <c r="N670">
        <v>1007</v>
      </c>
      <c r="O670" t="s">
        <v>209</v>
      </c>
      <c r="P670" t="s">
        <v>209</v>
      </c>
      <c r="Q670">
        <v>1</v>
      </c>
      <c r="W670">
        <v>0</v>
      </c>
      <c r="X670">
        <v>-982149453</v>
      </c>
      <c r="Y670">
        <v>102</v>
      </c>
      <c r="AA670">
        <v>3286.4</v>
      </c>
      <c r="AB670">
        <v>0</v>
      </c>
      <c r="AC670">
        <v>0</v>
      </c>
      <c r="AD670">
        <v>0</v>
      </c>
      <c r="AE670">
        <v>520</v>
      </c>
      <c r="AF670">
        <v>0</v>
      </c>
      <c r="AG670">
        <v>0</v>
      </c>
      <c r="AH670">
        <v>0</v>
      </c>
      <c r="AI670">
        <v>6.32</v>
      </c>
      <c r="AJ670">
        <v>1</v>
      </c>
      <c r="AK670">
        <v>1</v>
      </c>
      <c r="AL670">
        <v>1</v>
      </c>
      <c r="AN670">
        <v>0</v>
      </c>
      <c r="AO670">
        <v>1</v>
      </c>
      <c r="AP670">
        <v>0</v>
      </c>
      <c r="AQ670">
        <v>0</v>
      </c>
      <c r="AR670">
        <v>0</v>
      </c>
      <c r="AS670" t="s">
        <v>3</v>
      </c>
      <c r="AT670">
        <v>102</v>
      </c>
      <c r="AU670" t="s">
        <v>3</v>
      </c>
      <c r="AV670">
        <v>0</v>
      </c>
      <c r="AW670">
        <v>2</v>
      </c>
      <c r="AX670">
        <v>42251456</v>
      </c>
      <c r="AY670">
        <v>1</v>
      </c>
      <c r="AZ670">
        <v>0</v>
      </c>
      <c r="BA670">
        <v>597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CX670">
        <f>Y670*Source!I337</f>
        <v>1.2623519999999999</v>
      </c>
      <c r="CY670">
        <f>AA670</f>
        <v>3286.4</v>
      </c>
      <c r="CZ670">
        <f>AE670</f>
        <v>520</v>
      </c>
      <c r="DA670">
        <f>AI670</f>
        <v>6.32</v>
      </c>
      <c r="DB670">
        <f>ROUND(ROUND(AT670*CZ670,2),6)</f>
        <v>53040</v>
      </c>
      <c r="DC670">
        <f>ROUND(ROUND(AT670*AG670,2),6)</f>
        <v>0</v>
      </c>
    </row>
    <row r="671" spans="1:107" x14ac:dyDescent="0.2">
      <c r="A671">
        <f>ROW(Source!A337)</f>
        <v>337</v>
      </c>
      <c r="B671">
        <v>42244862</v>
      </c>
      <c r="C671">
        <v>42251439</v>
      </c>
      <c r="D671">
        <v>38996388</v>
      </c>
      <c r="E671">
        <v>1</v>
      </c>
      <c r="F671">
        <v>1</v>
      </c>
      <c r="G671">
        <v>1</v>
      </c>
      <c r="H671">
        <v>3</v>
      </c>
      <c r="I671" t="s">
        <v>237</v>
      </c>
      <c r="J671" t="s">
        <v>239</v>
      </c>
      <c r="K671" t="s">
        <v>238</v>
      </c>
      <c r="L671">
        <v>1339</v>
      </c>
      <c r="N671">
        <v>1007</v>
      </c>
      <c r="O671" t="s">
        <v>209</v>
      </c>
      <c r="P671" t="s">
        <v>209</v>
      </c>
      <c r="Q671">
        <v>1</v>
      </c>
      <c r="W671">
        <v>0</v>
      </c>
      <c r="X671">
        <v>-982149453</v>
      </c>
      <c r="Y671">
        <v>-102.133161</v>
      </c>
      <c r="AA671">
        <v>3286.4</v>
      </c>
      <c r="AB671">
        <v>0</v>
      </c>
      <c r="AC671">
        <v>0</v>
      </c>
      <c r="AD671">
        <v>0</v>
      </c>
      <c r="AE671">
        <v>520</v>
      </c>
      <c r="AF671">
        <v>0</v>
      </c>
      <c r="AG671">
        <v>0</v>
      </c>
      <c r="AH671">
        <v>0</v>
      </c>
      <c r="AI671">
        <v>6.32</v>
      </c>
      <c r="AJ671">
        <v>1</v>
      </c>
      <c r="AK671">
        <v>1</v>
      </c>
      <c r="AL671">
        <v>1</v>
      </c>
      <c r="AN671">
        <v>0</v>
      </c>
      <c r="AO671">
        <v>0</v>
      </c>
      <c r="AP671">
        <v>0</v>
      </c>
      <c r="AQ671">
        <v>0</v>
      </c>
      <c r="AR671">
        <v>0</v>
      </c>
      <c r="AS671" t="s">
        <v>3</v>
      </c>
      <c r="AT671">
        <v>-102.133161</v>
      </c>
      <c r="AU671" t="s">
        <v>3</v>
      </c>
      <c r="AV671">
        <v>0</v>
      </c>
      <c r="AW671">
        <v>1</v>
      </c>
      <c r="AX671">
        <v>-1</v>
      </c>
      <c r="AY671">
        <v>0</v>
      </c>
      <c r="AZ671">
        <v>0</v>
      </c>
      <c r="BA671" t="s">
        <v>3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CX671">
        <f>Y671*Source!I337</f>
        <v>-1.2640000005359999</v>
      </c>
      <c r="CY671">
        <f>AA671</f>
        <v>3286.4</v>
      </c>
      <c r="CZ671">
        <f>AE671</f>
        <v>520</v>
      </c>
      <c r="DA671">
        <f>AI671</f>
        <v>6.32</v>
      </c>
      <c r="DB671">
        <f>ROUND(ROUND(AT671*CZ671,2),6)</f>
        <v>-53109.24</v>
      </c>
      <c r="DC671">
        <f>ROUND(ROUND(AT671*AG671,2),6)</f>
        <v>0</v>
      </c>
    </row>
    <row r="672" spans="1:107" x14ac:dyDescent="0.2">
      <c r="A672">
        <f>ROW(Source!A337)</f>
        <v>337</v>
      </c>
      <c r="B672">
        <v>42244862</v>
      </c>
      <c r="C672">
        <v>42251439</v>
      </c>
      <c r="D672">
        <v>39001585</v>
      </c>
      <c r="E672">
        <v>1</v>
      </c>
      <c r="F672">
        <v>1</v>
      </c>
      <c r="G672">
        <v>1</v>
      </c>
      <c r="H672">
        <v>3</v>
      </c>
      <c r="I672" t="s">
        <v>445</v>
      </c>
      <c r="J672" t="s">
        <v>446</v>
      </c>
      <c r="K672" t="s">
        <v>447</v>
      </c>
      <c r="L672">
        <v>1339</v>
      </c>
      <c r="N672">
        <v>1007</v>
      </c>
      <c r="O672" t="s">
        <v>209</v>
      </c>
      <c r="P672" t="s">
        <v>209</v>
      </c>
      <c r="Q672">
        <v>1</v>
      </c>
      <c r="W672">
        <v>0</v>
      </c>
      <c r="X672">
        <v>619799737</v>
      </c>
      <c r="Y672">
        <v>0.2</v>
      </c>
      <c r="AA672">
        <v>19.420000000000002</v>
      </c>
      <c r="AB672">
        <v>0</v>
      </c>
      <c r="AC672">
        <v>0</v>
      </c>
      <c r="AD672">
        <v>0</v>
      </c>
      <c r="AE672">
        <v>2.44</v>
      </c>
      <c r="AF672">
        <v>0</v>
      </c>
      <c r="AG672">
        <v>0</v>
      </c>
      <c r="AH672">
        <v>0</v>
      </c>
      <c r="AI672">
        <v>7.96</v>
      </c>
      <c r="AJ672">
        <v>1</v>
      </c>
      <c r="AK672">
        <v>1</v>
      </c>
      <c r="AL672">
        <v>1</v>
      </c>
      <c r="AN672">
        <v>0</v>
      </c>
      <c r="AO672">
        <v>1</v>
      </c>
      <c r="AP672">
        <v>0</v>
      </c>
      <c r="AQ672">
        <v>0</v>
      </c>
      <c r="AR672">
        <v>0</v>
      </c>
      <c r="AS672" t="s">
        <v>3</v>
      </c>
      <c r="AT672">
        <v>0.2</v>
      </c>
      <c r="AU672" t="s">
        <v>3</v>
      </c>
      <c r="AV672">
        <v>0</v>
      </c>
      <c r="AW672">
        <v>2</v>
      </c>
      <c r="AX672">
        <v>42251457</v>
      </c>
      <c r="AY672">
        <v>1</v>
      </c>
      <c r="AZ672">
        <v>0</v>
      </c>
      <c r="BA672">
        <v>598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CX672">
        <f>Y672*Source!I337</f>
        <v>2.4752000000000003E-3</v>
      </c>
      <c r="CY672">
        <f>AA672</f>
        <v>19.420000000000002</v>
      </c>
      <c r="CZ672">
        <f>AE672</f>
        <v>2.44</v>
      </c>
      <c r="DA672">
        <f>AI672</f>
        <v>7.96</v>
      </c>
      <c r="DB672">
        <f>ROUND(ROUND(AT672*CZ672,2),6)</f>
        <v>0.49</v>
      </c>
      <c r="DC672">
        <f>ROUND(ROUND(AT672*AG672,2),6)</f>
        <v>0</v>
      </c>
    </row>
    <row r="673" spans="1:107" x14ac:dyDescent="0.2">
      <c r="A673">
        <f>ROW(Source!A338)</f>
        <v>338</v>
      </c>
      <c r="B673">
        <v>42244845</v>
      </c>
      <c r="C673">
        <v>42251439</v>
      </c>
      <c r="D673">
        <v>35540618</v>
      </c>
      <c r="E673">
        <v>1</v>
      </c>
      <c r="F673">
        <v>1</v>
      </c>
      <c r="G673">
        <v>1</v>
      </c>
      <c r="H673">
        <v>1</v>
      </c>
      <c r="I673" t="s">
        <v>500</v>
      </c>
      <c r="J673" t="s">
        <v>3</v>
      </c>
      <c r="K673" t="s">
        <v>501</v>
      </c>
      <c r="L673">
        <v>1369</v>
      </c>
      <c r="N673">
        <v>1013</v>
      </c>
      <c r="O673" t="s">
        <v>417</v>
      </c>
      <c r="P673" t="s">
        <v>417</v>
      </c>
      <c r="Q673">
        <v>1</v>
      </c>
      <c r="W673">
        <v>0</v>
      </c>
      <c r="X673">
        <v>254330056</v>
      </c>
      <c r="Y673">
        <v>206.99999999999997</v>
      </c>
      <c r="AA673">
        <v>0</v>
      </c>
      <c r="AB673">
        <v>0</v>
      </c>
      <c r="AC673">
        <v>0</v>
      </c>
      <c r="AD673">
        <v>234.39</v>
      </c>
      <c r="AE673">
        <v>0</v>
      </c>
      <c r="AF673">
        <v>0</v>
      </c>
      <c r="AG673">
        <v>0</v>
      </c>
      <c r="AH673">
        <v>234.39</v>
      </c>
      <c r="AI673">
        <v>1</v>
      </c>
      <c r="AJ673">
        <v>1</v>
      </c>
      <c r="AK673">
        <v>1</v>
      </c>
      <c r="AL673">
        <v>1</v>
      </c>
      <c r="AN673">
        <v>0</v>
      </c>
      <c r="AO673">
        <v>1</v>
      </c>
      <c r="AP673">
        <v>1</v>
      </c>
      <c r="AQ673">
        <v>0</v>
      </c>
      <c r="AR673">
        <v>0</v>
      </c>
      <c r="AS673" t="s">
        <v>3</v>
      </c>
      <c r="AT673">
        <v>180</v>
      </c>
      <c r="AU673" t="s">
        <v>34</v>
      </c>
      <c r="AV673">
        <v>1</v>
      </c>
      <c r="AW673">
        <v>2</v>
      </c>
      <c r="AX673">
        <v>42251450</v>
      </c>
      <c r="AY673">
        <v>1</v>
      </c>
      <c r="AZ673">
        <v>0</v>
      </c>
      <c r="BA673">
        <v>599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CX673">
        <f>Y673*Source!I338</f>
        <v>2.5618319999999994</v>
      </c>
      <c r="CY673">
        <f>AD673</f>
        <v>234.39</v>
      </c>
      <c r="CZ673">
        <f>AH673</f>
        <v>234.39</v>
      </c>
      <c r="DA673">
        <f>AL673</f>
        <v>1</v>
      </c>
      <c r="DB673">
        <f>ROUND((ROUND(AT673*CZ673,2)*1.15),6)</f>
        <v>48518.73</v>
      </c>
      <c r="DC673">
        <f>ROUND((ROUND(AT673*AG673,2)*1.15),6)</f>
        <v>0</v>
      </c>
    </row>
    <row r="674" spans="1:107" x14ac:dyDescent="0.2">
      <c r="A674">
        <f>ROW(Source!A338)</f>
        <v>338</v>
      </c>
      <c r="B674">
        <v>42244845</v>
      </c>
      <c r="C674">
        <v>42251439</v>
      </c>
      <c r="D674">
        <v>121548</v>
      </c>
      <c r="E674">
        <v>1</v>
      </c>
      <c r="F674">
        <v>1</v>
      </c>
      <c r="G674">
        <v>1</v>
      </c>
      <c r="H674">
        <v>1</v>
      </c>
      <c r="I674" t="s">
        <v>23</v>
      </c>
      <c r="J674" t="s">
        <v>3</v>
      </c>
      <c r="K674" t="s">
        <v>420</v>
      </c>
      <c r="L674">
        <v>608254</v>
      </c>
      <c r="N674">
        <v>1013</v>
      </c>
      <c r="O674" t="s">
        <v>421</v>
      </c>
      <c r="P674" t="s">
        <v>421</v>
      </c>
      <c r="Q674">
        <v>1</v>
      </c>
      <c r="W674">
        <v>0</v>
      </c>
      <c r="X674">
        <v>-185737400</v>
      </c>
      <c r="Y674">
        <v>22.5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1</v>
      </c>
      <c r="AJ674">
        <v>1</v>
      </c>
      <c r="AK674">
        <v>1</v>
      </c>
      <c r="AL674">
        <v>1</v>
      </c>
      <c r="AN674">
        <v>0</v>
      </c>
      <c r="AO674">
        <v>1</v>
      </c>
      <c r="AP674">
        <v>1</v>
      </c>
      <c r="AQ674">
        <v>0</v>
      </c>
      <c r="AR674">
        <v>0</v>
      </c>
      <c r="AS674" t="s">
        <v>3</v>
      </c>
      <c r="AT674">
        <v>18</v>
      </c>
      <c r="AU674" t="s">
        <v>33</v>
      </c>
      <c r="AV674">
        <v>2</v>
      </c>
      <c r="AW674">
        <v>2</v>
      </c>
      <c r="AX674">
        <v>42251451</v>
      </c>
      <c r="AY674">
        <v>1</v>
      </c>
      <c r="AZ674">
        <v>0</v>
      </c>
      <c r="BA674">
        <v>600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CX674">
        <f>Y674*Source!I338</f>
        <v>0.27845999999999999</v>
      </c>
      <c r="CY674">
        <f>AD674</f>
        <v>0</v>
      </c>
      <c r="CZ674">
        <f>AH674</f>
        <v>0</v>
      </c>
      <c r="DA674">
        <f>AL674</f>
        <v>1</v>
      </c>
      <c r="DB674">
        <f>ROUND((ROUND(AT674*CZ674,2)*1.25),6)</f>
        <v>0</v>
      </c>
      <c r="DC674">
        <f>ROUND((ROUND(AT674*AG674,2)*1.25),6)</f>
        <v>0</v>
      </c>
    </row>
    <row r="675" spans="1:107" x14ac:dyDescent="0.2">
      <c r="A675">
        <f>ROW(Source!A338)</f>
        <v>338</v>
      </c>
      <c r="B675">
        <v>42244845</v>
      </c>
      <c r="C675">
        <v>42251439</v>
      </c>
      <c r="D675">
        <v>39026317</v>
      </c>
      <c r="E675">
        <v>1</v>
      </c>
      <c r="F675">
        <v>1</v>
      </c>
      <c r="G675">
        <v>1</v>
      </c>
      <c r="H675">
        <v>2</v>
      </c>
      <c r="I675" t="s">
        <v>469</v>
      </c>
      <c r="J675" t="s">
        <v>470</v>
      </c>
      <c r="K675" t="s">
        <v>471</v>
      </c>
      <c r="L675">
        <v>1368</v>
      </c>
      <c r="N675">
        <v>1011</v>
      </c>
      <c r="O675" t="s">
        <v>425</v>
      </c>
      <c r="P675" t="s">
        <v>425</v>
      </c>
      <c r="Q675">
        <v>1</v>
      </c>
      <c r="W675">
        <v>0</v>
      </c>
      <c r="X675">
        <v>-438066613</v>
      </c>
      <c r="Y675">
        <v>22.5</v>
      </c>
      <c r="AA675">
        <v>0</v>
      </c>
      <c r="AB675">
        <v>844.99</v>
      </c>
      <c r="AC675">
        <v>405.68</v>
      </c>
      <c r="AD675">
        <v>0</v>
      </c>
      <c r="AE675">
        <v>0</v>
      </c>
      <c r="AF675">
        <v>86.4</v>
      </c>
      <c r="AG675">
        <v>13.5</v>
      </c>
      <c r="AH675">
        <v>0</v>
      </c>
      <c r="AI675">
        <v>1</v>
      </c>
      <c r="AJ675">
        <v>9.7799999999999994</v>
      </c>
      <c r="AK675">
        <v>30.05</v>
      </c>
      <c r="AL675">
        <v>1</v>
      </c>
      <c r="AN675">
        <v>0</v>
      </c>
      <c r="AO675">
        <v>1</v>
      </c>
      <c r="AP675">
        <v>1</v>
      </c>
      <c r="AQ675">
        <v>0</v>
      </c>
      <c r="AR675">
        <v>0</v>
      </c>
      <c r="AS675" t="s">
        <v>3</v>
      </c>
      <c r="AT675">
        <v>18</v>
      </c>
      <c r="AU675" t="s">
        <v>33</v>
      </c>
      <c r="AV675">
        <v>0</v>
      </c>
      <c r="AW675">
        <v>2</v>
      </c>
      <c r="AX675">
        <v>42251452</v>
      </c>
      <c r="AY675">
        <v>1</v>
      </c>
      <c r="AZ675">
        <v>0</v>
      </c>
      <c r="BA675">
        <v>601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CX675">
        <f>Y675*Source!I338</f>
        <v>0.27845999999999999</v>
      </c>
      <c r="CY675">
        <f>AB675</f>
        <v>844.99</v>
      </c>
      <c r="CZ675">
        <f>AF675</f>
        <v>86.4</v>
      </c>
      <c r="DA675">
        <f>AJ675</f>
        <v>9.7799999999999994</v>
      </c>
      <c r="DB675">
        <f>ROUND((ROUND(AT675*CZ675,2)*1.25),6)</f>
        <v>1944</v>
      </c>
      <c r="DC675">
        <f>ROUND((ROUND(AT675*AG675,2)*1.25),6)</f>
        <v>303.75</v>
      </c>
    </row>
    <row r="676" spans="1:107" x14ac:dyDescent="0.2">
      <c r="A676">
        <f>ROW(Source!A338)</f>
        <v>338</v>
      </c>
      <c r="B676">
        <v>42244845</v>
      </c>
      <c r="C676">
        <v>42251439</v>
      </c>
      <c r="D676">
        <v>39027219</v>
      </c>
      <c r="E676">
        <v>1</v>
      </c>
      <c r="F676">
        <v>1</v>
      </c>
      <c r="G676">
        <v>1</v>
      </c>
      <c r="H676">
        <v>2</v>
      </c>
      <c r="I676" t="s">
        <v>480</v>
      </c>
      <c r="J676" t="s">
        <v>481</v>
      </c>
      <c r="K676" t="s">
        <v>482</v>
      </c>
      <c r="L676">
        <v>1368</v>
      </c>
      <c r="N676">
        <v>1011</v>
      </c>
      <c r="O676" t="s">
        <v>425</v>
      </c>
      <c r="P676" t="s">
        <v>425</v>
      </c>
      <c r="Q676">
        <v>1</v>
      </c>
      <c r="W676">
        <v>0</v>
      </c>
      <c r="X676">
        <v>-944612788</v>
      </c>
      <c r="Y676">
        <v>60</v>
      </c>
      <c r="AA676">
        <v>0</v>
      </c>
      <c r="AB676">
        <v>4.07</v>
      </c>
      <c r="AC676">
        <v>0</v>
      </c>
      <c r="AD676">
        <v>0</v>
      </c>
      <c r="AE676">
        <v>0</v>
      </c>
      <c r="AF676">
        <v>0.5</v>
      </c>
      <c r="AG676">
        <v>0</v>
      </c>
      <c r="AH676">
        <v>0</v>
      </c>
      <c r="AI676">
        <v>1</v>
      </c>
      <c r="AJ676">
        <v>8.14</v>
      </c>
      <c r="AK676">
        <v>30.05</v>
      </c>
      <c r="AL676">
        <v>1</v>
      </c>
      <c r="AN676">
        <v>0</v>
      </c>
      <c r="AO676">
        <v>1</v>
      </c>
      <c r="AP676">
        <v>1</v>
      </c>
      <c r="AQ676">
        <v>0</v>
      </c>
      <c r="AR676">
        <v>0</v>
      </c>
      <c r="AS676" t="s">
        <v>3</v>
      </c>
      <c r="AT676">
        <v>48</v>
      </c>
      <c r="AU676" t="s">
        <v>33</v>
      </c>
      <c r="AV676">
        <v>0</v>
      </c>
      <c r="AW676">
        <v>2</v>
      </c>
      <c r="AX676">
        <v>42251453</v>
      </c>
      <c r="AY676">
        <v>1</v>
      </c>
      <c r="AZ676">
        <v>0</v>
      </c>
      <c r="BA676">
        <v>602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CX676">
        <f>Y676*Source!I338</f>
        <v>0.74256</v>
      </c>
      <c r="CY676">
        <f>AB676</f>
        <v>4.07</v>
      </c>
      <c r="CZ676">
        <f>AF676</f>
        <v>0.5</v>
      </c>
      <c r="DA676">
        <f>AJ676</f>
        <v>8.14</v>
      </c>
      <c r="DB676">
        <f>ROUND((ROUND(AT676*CZ676,2)*1.25),6)</f>
        <v>30</v>
      </c>
      <c r="DC676">
        <f>ROUND((ROUND(AT676*AG676,2)*1.25),6)</f>
        <v>0</v>
      </c>
    </row>
    <row r="677" spans="1:107" x14ac:dyDescent="0.2">
      <c r="A677">
        <f>ROW(Source!A338)</f>
        <v>338</v>
      </c>
      <c r="B677">
        <v>42244845</v>
      </c>
      <c r="C677">
        <v>42251439</v>
      </c>
      <c r="D677">
        <v>39029121</v>
      </c>
      <c r="E677">
        <v>1</v>
      </c>
      <c r="F677">
        <v>1</v>
      </c>
      <c r="G677">
        <v>1</v>
      </c>
      <c r="H677">
        <v>2</v>
      </c>
      <c r="I677" t="s">
        <v>453</v>
      </c>
      <c r="J677" t="s">
        <v>454</v>
      </c>
      <c r="K677" t="s">
        <v>455</v>
      </c>
      <c r="L677">
        <v>1368</v>
      </c>
      <c r="N677">
        <v>1011</v>
      </c>
      <c r="O677" t="s">
        <v>425</v>
      </c>
      <c r="P677" t="s">
        <v>425</v>
      </c>
      <c r="Q677">
        <v>1</v>
      </c>
      <c r="W677">
        <v>0</v>
      </c>
      <c r="X677">
        <v>1230759911</v>
      </c>
      <c r="Y677">
        <v>0.16250000000000001</v>
      </c>
      <c r="AA677">
        <v>0</v>
      </c>
      <c r="AB677">
        <v>887.39</v>
      </c>
      <c r="AC677">
        <v>348.58</v>
      </c>
      <c r="AD677">
        <v>0</v>
      </c>
      <c r="AE677">
        <v>0</v>
      </c>
      <c r="AF677">
        <v>87.17</v>
      </c>
      <c r="AG677">
        <v>11.6</v>
      </c>
      <c r="AH677">
        <v>0</v>
      </c>
      <c r="AI677">
        <v>1</v>
      </c>
      <c r="AJ677">
        <v>10.18</v>
      </c>
      <c r="AK677">
        <v>30.05</v>
      </c>
      <c r="AL677">
        <v>1</v>
      </c>
      <c r="AN677">
        <v>0</v>
      </c>
      <c r="AO677">
        <v>1</v>
      </c>
      <c r="AP677">
        <v>1</v>
      </c>
      <c r="AQ677">
        <v>0</v>
      </c>
      <c r="AR677">
        <v>0</v>
      </c>
      <c r="AS677" t="s">
        <v>3</v>
      </c>
      <c r="AT677">
        <v>0.13</v>
      </c>
      <c r="AU677" t="s">
        <v>33</v>
      </c>
      <c r="AV677">
        <v>0</v>
      </c>
      <c r="AW677">
        <v>2</v>
      </c>
      <c r="AX677">
        <v>42251454</v>
      </c>
      <c r="AY677">
        <v>1</v>
      </c>
      <c r="AZ677">
        <v>0</v>
      </c>
      <c r="BA677">
        <v>603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CX677">
        <f>Y677*Source!I338</f>
        <v>2.0111E-3</v>
      </c>
      <c r="CY677">
        <f>AB677</f>
        <v>887.39</v>
      </c>
      <c r="CZ677">
        <f>AF677</f>
        <v>87.17</v>
      </c>
      <c r="DA677">
        <f>AJ677</f>
        <v>10.18</v>
      </c>
      <c r="DB677">
        <f>ROUND((ROUND(AT677*CZ677,2)*1.25),6)</f>
        <v>14.1625</v>
      </c>
      <c r="DC677">
        <f>ROUND((ROUND(AT677*AG677,2)*1.25),6)</f>
        <v>1.8875</v>
      </c>
    </row>
    <row r="678" spans="1:107" x14ac:dyDescent="0.2">
      <c r="A678">
        <f>ROW(Source!A338)</f>
        <v>338</v>
      </c>
      <c r="B678">
        <v>42244845</v>
      </c>
      <c r="C678">
        <v>42251439</v>
      </c>
      <c r="D678">
        <v>38957118</v>
      </c>
      <c r="E678">
        <v>1</v>
      </c>
      <c r="F678">
        <v>1</v>
      </c>
      <c r="G678">
        <v>1</v>
      </c>
      <c r="H678">
        <v>3</v>
      </c>
      <c r="I678" t="s">
        <v>530</v>
      </c>
      <c r="J678" t="s">
        <v>531</v>
      </c>
      <c r="K678" t="s">
        <v>532</v>
      </c>
      <c r="L678">
        <v>1327</v>
      </c>
      <c r="N678">
        <v>1005</v>
      </c>
      <c r="O678" t="s">
        <v>91</v>
      </c>
      <c r="P678" t="s">
        <v>91</v>
      </c>
      <c r="Q678">
        <v>1</v>
      </c>
      <c r="W678">
        <v>0</v>
      </c>
      <c r="X678">
        <v>914604176</v>
      </c>
      <c r="Y678">
        <v>250</v>
      </c>
      <c r="AA678">
        <v>54.37</v>
      </c>
      <c r="AB678">
        <v>0</v>
      </c>
      <c r="AC678">
        <v>0</v>
      </c>
      <c r="AD678">
        <v>0</v>
      </c>
      <c r="AE678">
        <v>10.199999999999999</v>
      </c>
      <c r="AF678">
        <v>0</v>
      </c>
      <c r="AG678">
        <v>0</v>
      </c>
      <c r="AH678">
        <v>0</v>
      </c>
      <c r="AI678">
        <v>5.33</v>
      </c>
      <c r="AJ678">
        <v>1</v>
      </c>
      <c r="AK678">
        <v>1</v>
      </c>
      <c r="AL678">
        <v>1</v>
      </c>
      <c r="AN678">
        <v>0</v>
      </c>
      <c r="AO678">
        <v>1</v>
      </c>
      <c r="AP678">
        <v>0</v>
      </c>
      <c r="AQ678">
        <v>0</v>
      </c>
      <c r="AR678">
        <v>0</v>
      </c>
      <c r="AS678" t="s">
        <v>3</v>
      </c>
      <c r="AT678">
        <v>250</v>
      </c>
      <c r="AU678" t="s">
        <v>3</v>
      </c>
      <c r="AV678">
        <v>0</v>
      </c>
      <c r="AW678">
        <v>2</v>
      </c>
      <c r="AX678">
        <v>42251455</v>
      </c>
      <c r="AY678">
        <v>1</v>
      </c>
      <c r="AZ678">
        <v>0</v>
      </c>
      <c r="BA678">
        <v>604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CX678">
        <f>Y678*Source!I338</f>
        <v>3.0939999999999999</v>
      </c>
      <c r="CY678">
        <f>AA678</f>
        <v>54.37</v>
      </c>
      <c r="CZ678">
        <f>AE678</f>
        <v>10.199999999999999</v>
      </c>
      <c r="DA678">
        <f>AI678</f>
        <v>5.33</v>
      </c>
      <c r="DB678">
        <f>ROUND(ROUND(AT678*CZ678,2),6)</f>
        <v>2550</v>
      </c>
      <c r="DC678">
        <f>ROUND(ROUND(AT678*AG678,2),6)</f>
        <v>0</v>
      </c>
    </row>
    <row r="679" spans="1:107" x14ac:dyDescent="0.2">
      <c r="A679">
        <f>ROW(Source!A338)</f>
        <v>338</v>
      </c>
      <c r="B679">
        <v>42244845</v>
      </c>
      <c r="C679">
        <v>42251439</v>
      </c>
      <c r="D679">
        <v>38996342</v>
      </c>
      <c r="E679">
        <v>1</v>
      </c>
      <c r="F679">
        <v>1</v>
      </c>
      <c r="G679">
        <v>1</v>
      </c>
      <c r="H679">
        <v>3</v>
      </c>
      <c r="I679" t="s">
        <v>241</v>
      </c>
      <c r="J679" t="s">
        <v>243</v>
      </c>
      <c r="K679" t="s">
        <v>242</v>
      </c>
      <c r="L679">
        <v>1339</v>
      </c>
      <c r="N679">
        <v>1007</v>
      </c>
      <c r="O679" t="s">
        <v>209</v>
      </c>
      <c r="P679" t="s">
        <v>209</v>
      </c>
      <c r="Q679">
        <v>1</v>
      </c>
      <c r="W679">
        <v>0</v>
      </c>
      <c r="X679">
        <v>-569494662</v>
      </c>
      <c r="Y679">
        <v>102.133161</v>
      </c>
      <c r="AA679">
        <v>4155.9799999999996</v>
      </c>
      <c r="AB679">
        <v>0</v>
      </c>
      <c r="AC679">
        <v>0</v>
      </c>
      <c r="AD679">
        <v>0</v>
      </c>
      <c r="AE679">
        <v>638.4</v>
      </c>
      <c r="AF679">
        <v>0</v>
      </c>
      <c r="AG679">
        <v>0</v>
      </c>
      <c r="AH679">
        <v>0</v>
      </c>
      <c r="AI679">
        <v>6.51</v>
      </c>
      <c r="AJ679">
        <v>1</v>
      </c>
      <c r="AK679">
        <v>1</v>
      </c>
      <c r="AL679">
        <v>1</v>
      </c>
      <c r="AN679">
        <v>0</v>
      </c>
      <c r="AO679">
        <v>0</v>
      </c>
      <c r="AP679">
        <v>0</v>
      </c>
      <c r="AQ679">
        <v>0</v>
      </c>
      <c r="AR679">
        <v>0</v>
      </c>
      <c r="AS679" t="s">
        <v>3</v>
      </c>
      <c r="AT679">
        <v>102.133161</v>
      </c>
      <c r="AU679" t="s">
        <v>3</v>
      </c>
      <c r="AV679">
        <v>0</v>
      </c>
      <c r="AW679">
        <v>1</v>
      </c>
      <c r="AX679">
        <v>-1</v>
      </c>
      <c r="AY679">
        <v>0</v>
      </c>
      <c r="AZ679">
        <v>0</v>
      </c>
      <c r="BA679" t="s">
        <v>3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CX679">
        <f>Y679*Source!I338</f>
        <v>1.2640000005359999</v>
      </c>
      <c r="CY679">
        <f>AA679</f>
        <v>4155.9799999999996</v>
      </c>
      <c r="CZ679">
        <f>AE679</f>
        <v>638.4</v>
      </c>
      <c r="DA679">
        <f>AI679</f>
        <v>6.51</v>
      </c>
      <c r="DB679">
        <f>ROUND(ROUND(AT679*CZ679,2),6)</f>
        <v>65201.81</v>
      </c>
      <c r="DC679">
        <f>ROUND(ROUND(AT679*AG679,2),6)</f>
        <v>0</v>
      </c>
    </row>
    <row r="680" spans="1:107" x14ac:dyDescent="0.2">
      <c r="A680">
        <f>ROW(Source!A338)</f>
        <v>338</v>
      </c>
      <c r="B680">
        <v>42244845</v>
      </c>
      <c r="C680">
        <v>42251439</v>
      </c>
      <c r="D680">
        <v>38996388</v>
      </c>
      <c r="E680">
        <v>1</v>
      </c>
      <c r="F680">
        <v>1</v>
      </c>
      <c r="G680">
        <v>1</v>
      </c>
      <c r="H680">
        <v>3</v>
      </c>
      <c r="I680" t="s">
        <v>237</v>
      </c>
      <c r="J680" t="s">
        <v>239</v>
      </c>
      <c r="K680" t="s">
        <v>238</v>
      </c>
      <c r="L680">
        <v>1339</v>
      </c>
      <c r="N680">
        <v>1007</v>
      </c>
      <c r="O680" t="s">
        <v>209</v>
      </c>
      <c r="P680" t="s">
        <v>209</v>
      </c>
      <c r="Q680">
        <v>1</v>
      </c>
      <c r="W680">
        <v>0</v>
      </c>
      <c r="X680">
        <v>-982149453</v>
      </c>
      <c r="Y680">
        <v>102</v>
      </c>
      <c r="AA680">
        <v>3291.6</v>
      </c>
      <c r="AB680">
        <v>0</v>
      </c>
      <c r="AC680">
        <v>0</v>
      </c>
      <c r="AD680">
        <v>0</v>
      </c>
      <c r="AE680">
        <v>520</v>
      </c>
      <c r="AF680">
        <v>0</v>
      </c>
      <c r="AG680">
        <v>0</v>
      </c>
      <c r="AH680">
        <v>0</v>
      </c>
      <c r="AI680">
        <v>6.33</v>
      </c>
      <c r="AJ680">
        <v>1</v>
      </c>
      <c r="AK680">
        <v>1</v>
      </c>
      <c r="AL680">
        <v>1</v>
      </c>
      <c r="AN680">
        <v>0</v>
      </c>
      <c r="AO680">
        <v>1</v>
      </c>
      <c r="AP680">
        <v>0</v>
      </c>
      <c r="AQ680">
        <v>0</v>
      </c>
      <c r="AR680">
        <v>0</v>
      </c>
      <c r="AS680" t="s">
        <v>3</v>
      </c>
      <c r="AT680">
        <v>102</v>
      </c>
      <c r="AU680" t="s">
        <v>3</v>
      </c>
      <c r="AV680">
        <v>0</v>
      </c>
      <c r="AW680">
        <v>2</v>
      </c>
      <c r="AX680">
        <v>42251456</v>
      </c>
      <c r="AY680">
        <v>1</v>
      </c>
      <c r="AZ680">
        <v>0</v>
      </c>
      <c r="BA680">
        <v>605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CX680">
        <f>Y680*Source!I338</f>
        <v>1.2623519999999999</v>
      </c>
      <c r="CY680">
        <f>AA680</f>
        <v>3291.6</v>
      </c>
      <c r="CZ680">
        <f>AE680</f>
        <v>520</v>
      </c>
      <c r="DA680">
        <f>AI680</f>
        <v>6.33</v>
      </c>
      <c r="DB680">
        <f>ROUND(ROUND(AT680*CZ680,2),6)</f>
        <v>53040</v>
      </c>
      <c r="DC680">
        <f>ROUND(ROUND(AT680*AG680,2),6)</f>
        <v>0</v>
      </c>
    </row>
    <row r="681" spans="1:107" x14ac:dyDescent="0.2">
      <c r="A681">
        <f>ROW(Source!A338)</f>
        <v>338</v>
      </c>
      <c r="B681">
        <v>42244845</v>
      </c>
      <c r="C681">
        <v>42251439</v>
      </c>
      <c r="D681">
        <v>38996388</v>
      </c>
      <c r="E681">
        <v>1</v>
      </c>
      <c r="F681">
        <v>1</v>
      </c>
      <c r="G681">
        <v>1</v>
      </c>
      <c r="H681">
        <v>3</v>
      </c>
      <c r="I681" t="s">
        <v>237</v>
      </c>
      <c r="J681" t="s">
        <v>239</v>
      </c>
      <c r="K681" t="s">
        <v>238</v>
      </c>
      <c r="L681">
        <v>1339</v>
      </c>
      <c r="N681">
        <v>1007</v>
      </c>
      <c r="O681" t="s">
        <v>209</v>
      </c>
      <c r="P681" t="s">
        <v>209</v>
      </c>
      <c r="Q681">
        <v>1</v>
      </c>
      <c r="W681">
        <v>0</v>
      </c>
      <c r="X681">
        <v>-982149453</v>
      </c>
      <c r="Y681">
        <v>-102.133161</v>
      </c>
      <c r="AA681">
        <v>3291.6</v>
      </c>
      <c r="AB681">
        <v>0</v>
      </c>
      <c r="AC681">
        <v>0</v>
      </c>
      <c r="AD681">
        <v>0</v>
      </c>
      <c r="AE681">
        <v>520</v>
      </c>
      <c r="AF681">
        <v>0</v>
      </c>
      <c r="AG681">
        <v>0</v>
      </c>
      <c r="AH681">
        <v>0</v>
      </c>
      <c r="AI681">
        <v>6.33</v>
      </c>
      <c r="AJ681">
        <v>1</v>
      </c>
      <c r="AK681">
        <v>1</v>
      </c>
      <c r="AL681">
        <v>1</v>
      </c>
      <c r="AN681">
        <v>0</v>
      </c>
      <c r="AO681">
        <v>0</v>
      </c>
      <c r="AP681">
        <v>0</v>
      </c>
      <c r="AQ681">
        <v>0</v>
      </c>
      <c r="AR681">
        <v>0</v>
      </c>
      <c r="AS681" t="s">
        <v>3</v>
      </c>
      <c r="AT681">
        <v>-102.133161</v>
      </c>
      <c r="AU681" t="s">
        <v>3</v>
      </c>
      <c r="AV681">
        <v>0</v>
      </c>
      <c r="AW681">
        <v>1</v>
      </c>
      <c r="AX681">
        <v>-1</v>
      </c>
      <c r="AY681">
        <v>0</v>
      </c>
      <c r="AZ681">
        <v>0</v>
      </c>
      <c r="BA681" t="s">
        <v>3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CX681">
        <f>Y681*Source!I338</f>
        <v>-1.2640000005359999</v>
      </c>
      <c r="CY681">
        <f>AA681</f>
        <v>3291.6</v>
      </c>
      <c r="CZ681">
        <f>AE681</f>
        <v>520</v>
      </c>
      <c r="DA681">
        <f>AI681</f>
        <v>6.33</v>
      </c>
      <c r="DB681">
        <f>ROUND(ROUND(AT681*CZ681,2),6)</f>
        <v>-53109.24</v>
      </c>
      <c r="DC681">
        <f>ROUND(ROUND(AT681*AG681,2),6)</f>
        <v>0</v>
      </c>
    </row>
    <row r="682" spans="1:107" x14ac:dyDescent="0.2">
      <c r="A682">
        <f>ROW(Source!A338)</f>
        <v>338</v>
      </c>
      <c r="B682">
        <v>42244845</v>
      </c>
      <c r="C682">
        <v>42251439</v>
      </c>
      <c r="D682">
        <v>39001585</v>
      </c>
      <c r="E682">
        <v>1</v>
      </c>
      <c r="F682">
        <v>1</v>
      </c>
      <c r="G682">
        <v>1</v>
      </c>
      <c r="H682">
        <v>3</v>
      </c>
      <c r="I682" t="s">
        <v>445</v>
      </c>
      <c r="J682" t="s">
        <v>446</v>
      </c>
      <c r="K682" t="s">
        <v>447</v>
      </c>
      <c r="L682">
        <v>1339</v>
      </c>
      <c r="N682">
        <v>1007</v>
      </c>
      <c r="O682" t="s">
        <v>209</v>
      </c>
      <c r="P682" t="s">
        <v>209</v>
      </c>
      <c r="Q682">
        <v>1</v>
      </c>
      <c r="W682">
        <v>0</v>
      </c>
      <c r="X682">
        <v>619799737</v>
      </c>
      <c r="Y682">
        <v>0.2</v>
      </c>
      <c r="AA682">
        <v>21.28</v>
      </c>
      <c r="AB682">
        <v>0</v>
      </c>
      <c r="AC682">
        <v>0</v>
      </c>
      <c r="AD682">
        <v>0</v>
      </c>
      <c r="AE682">
        <v>2.44</v>
      </c>
      <c r="AF682">
        <v>0</v>
      </c>
      <c r="AG682">
        <v>0</v>
      </c>
      <c r="AH682">
        <v>0</v>
      </c>
      <c r="AI682">
        <v>8.7200000000000006</v>
      </c>
      <c r="AJ682">
        <v>1</v>
      </c>
      <c r="AK682">
        <v>1</v>
      </c>
      <c r="AL682">
        <v>1</v>
      </c>
      <c r="AN682">
        <v>0</v>
      </c>
      <c r="AO682">
        <v>1</v>
      </c>
      <c r="AP682">
        <v>0</v>
      </c>
      <c r="AQ682">
        <v>0</v>
      </c>
      <c r="AR682">
        <v>0</v>
      </c>
      <c r="AS682" t="s">
        <v>3</v>
      </c>
      <c r="AT682">
        <v>0.2</v>
      </c>
      <c r="AU682" t="s">
        <v>3</v>
      </c>
      <c r="AV682">
        <v>0</v>
      </c>
      <c r="AW682">
        <v>2</v>
      </c>
      <c r="AX682">
        <v>42251457</v>
      </c>
      <c r="AY682">
        <v>1</v>
      </c>
      <c r="AZ682">
        <v>0</v>
      </c>
      <c r="BA682">
        <v>606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CX682">
        <f>Y682*Source!I338</f>
        <v>2.4752000000000003E-3</v>
      </c>
      <c r="CY682">
        <f>AA682</f>
        <v>21.28</v>
      </c>
      <c r="CZ682">
        <f>AE682</f>
        <v>2.44</v>
      </c>
      <c r="DA682">
        <f>AI682</f>
        <v>8.7200000000000006</v>
      </c>
      <c r="DB682">
        <f>ROUND(ROUND(AT682*CZ682,2),6)</f>
        <v>0.49</v>
      </c>
      <c r="DC682">
        <f>ROUND(ROUND(AT682*AG682,2),6)</f>
        <v>0</v>
      </c>
    </row>
    <row r="683" spans="1:107" x14ac:dyDescent="0.2">
      <c r="A683">
        <f>ROW(Source!A343)</f>
        <v>343</v>
      </c>
      <c r="B683">
        <v>42244862</v>
      </c>
      <c r="C683">
        <v>42251538</v>
      </c>
      <c r="D683">
        <v>35543680</v>
      </c>
      <c r="E683">
        <v>1</v>
      </c>
      <c r="F683">
        <v>1</v>
      </c>
      <c r="G683">
        <v>1</v>
      </c>
      <c r="H683">
        <v>1</v>
      </c>
      <c r="I683" t="s">
        <v>551</v>
      </c>
      <c r="J683" t="s">
        <v>3</v>
      </c>
      <c r="K683" t="s">
        <v>552</v>
      </c>
      <c r="L683">
        <v>1369</v>
      </c>
      <c r="N683">
        <v>1013</v>
      </c>
      <c r="O683" t="s">
        <v>417</v>
      </c>
      <c r="P683" t="s">
        <v>417</v>
      </c>
      <c r="Q683">
        <v>1</v>
      </c>
      <c r="W683">
        <v>0</v>
      </c>
      <c r="X683">
        <v>855544366</v>
      </c>
      <c r="Y683">
        <v>92.046000000000006</v>
      </c>
      <c r="AA683">
        <v>0</v>
      </c>
      <c r="AB683">
        <v>0</v>
      </c>
      <c r="AC683">
        <v>0</v>
      </c>
      <c r="AD683">
        <v>237.76</v>
      </c>
      <c r="AE683">
        <v>0</v>
      </c>
      <c r="AF683">
        <v>0</v>
      </c>
      <c r="AG683">
        <v>0</v>
      </c>
      <c r="AH683">
        <v>237.76</v>
      </c>
      <c r="AI683">
        <v>1</v>
      </c>
      <c r="AJ683">
        <v>1</v>
      </c>
      <c r="AK683">
        <v>1</v>
      </c>
      <c r="AL683">
        <v>1</v>
      </c>
      <c r="AN683">
        <v>0</v>
      </c>
      <c r="AO683">
        <v>1</v>
      </c>
      <c r="AP683">
        <v>1</v>
      </c>
      <c r="AQ683">
        <v>0</v>
      </c>
      <c r="AR683">
        <v>0</v>
      </c>
      <c r="AS683" t="s">
        <v>3</v>
      </c>
      <c r="AT683">
        <v>80.040000000000006</v>
      </c>
      <c r="AU683" t="s">
        <v>34</v>
      </c>
      <c r="AV683">
        <v>1</v>
      </c>
      <c r="AW683">
        <v>2</v>
      </c>
      <c r="AX683">
        <v>42251539</v>
      </c>
      <c r="AY683">
        <v>1</v>
      </c>
      <c r="AZ683">
        <v>0</v>
      </c>
      <c r="BA683">
        <v>607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CX683">
        <f>Y683*Source!I343</f>
        <v>28.479032400000001</v>
      </c>
      <c r="CY683">
        <f>AD683</f>
        <v>237.76</v>
      </c>
      <c r="CZ683">
        <f>AH683</f>
        <v>237.76</v>
      </c>
      <c r="DA683">
        <f>AL683</f>
        <v>1</v>
      </c>
      <c r="DB683">
        <f>ROUND((ROUND(AT683*CZ683,2)*1.15),6)</f>
        <v>21884.856500000002</v>
      </c>
      <c r="DC683">
        <f>ROUND((ROUND(AT683*AG683,2)*1.15),6)</f>
        <v>0</v>
      </c>
    </row>
    <row r="684" spans="1:107" x14ac:dyDescent="0.2">
      <c r="A684">
        <f>ROW(Source!A343)</f>
        <v>343</v>
      </c>
      <c r="B684">
        <v>42244862</v>
      </c>
      <c r="C684">
        <v>42251538</v>
      </c>
      <c r="D684">
        <v>121548</v>
      </c>
      <c r="E684">
        <v>1</v>
      </c>
      <c r="F684">
        <v>1</v>
      </c>
      <c r="G684">
        <v>1</v>
      </c>
      <c r="H684">
        <v>1</v>
      </c>
      <c r="I684" t="s">
        <v>23</v>
      </c>
      <c r="J684" t="s">
        <v>3</v>
      </c>
      <c r="K684" t="s">
        <v>420</v>
      </c>
      <c r="L684">
        <v>608254</v>
      </c>
      <c r="N684">
        <v>1013</v>
      </c>
      <c r="O684" t="s">
        <v>421</v>
      </c>
      <c r="P684" t="s">
        <v>421</v>
      </c>
      <c r="Q684">
        <v>1</v>
      </c>
      <c r="W684">
        <v>0</v>
      </c>
      <c r="X684">
        <v>-185737400</v>
      </c>
      <c r="Y684">
        <v>2.6124999999999998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1</v>
      </c>
      <c r="AJ684">
        <v>1</v>
      </c>
      <c r="AK684">
        <v>1</v>
      </c>
      <c r="AL684">
        <v>1</v>
      </c>
      <c r="AN684">
        <v>0</v>
      </c>
      <c r="AO684">
        <v>1</v>
      </c>
      <c r="AP684">
        <v>1</v>
      </c>
      <c r="AQ684">
        <v>0</v>
      </c>
      <c r="AR684">
        <v>0</v>
      </c>
      <c r="AS684" t="s">
        <v>3</v>
      </c>
      <c r="AT684">
        <v>2.09</v>
      </c>
      <c r="AU684" t="s">
        <v>33</v>
      </c>
      <c r="AV684">
        <v>2</v>
      </c>
      <c r="AW684">
        <v>2</v>
      </c>
      <c r="AX684">
        <v>42251540</v>
      </c>
      <c r="AY684">
        <v>1</v>
      </c>
      <c r="AZ684">
        <v>0</v>
      </c>
      <c r="BA684">
        <v>608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CX684">
        <f>Y684*Source!I343</f>
        <v>0.80830749999999996</v>
      </c>
      <c r="CY684">
        <f>AD684</f>
        <v>0</v>
      </c>
      <c r="CZ684">
        <f>AH684</f>
        <v>0</v>
      </c>
      <c r="DA684">
        <f>AL684</f>
        <v>1</v>
      </c>
      <c r="DB684">
        <f>ROUND((ROUND(AT684*CZ684,2)*1.25),6)</f>
        <v>0</v>
      </c>
      <c r="DC684">
        <f>ROUND((ROUND(AT684*AG684,2)*1.25),6)</f>
        <v>0</v>
      </c>
    </row>
    <row r="685" spans="1:107" x14ac:dyDescent="0.2">
      <c r="A685">
        <f>ROW(Source!A343)</f>
        <v>343</v>
      </c>
      <c r="B685">
        <v>42244862</v>
      </c>
      <c r="C685">
        <v>42251538</v>
      </c>
      <c r="D685">
        <v>39026775</v>
      </c>
      <c r="E685">
        <v>1</v>
      </c>
      <c r="F685">
        <v>1</v>
      </c>
      <c r="G685">
        <v>1</v>
      </c>
      <c r="H685">
        <v>2</v>
      </c>
      <c r="I685" t="s">
        <v>494</v>
      </c>
      <c r="J685" t="s">
        <v>495</v>
      </c>
      <c r="K685" t="s">
        <v>496</v>
      </c>
      <c r="L685">
        <v>1368</v>
      </c>
      <c r="N685">
        <v>1011</v>
      </c>
      <c r="O685" t="s">
        <v>425</v>
      </c>
      <c r="P685" t="s">
        <v>425</v>
      </c>
      <c r="Q685">
        <v>1</v>
      </c>
      <c r="W685">
        <v>0</v>
      </c>
      <c r="X685">
        <v>315863809</v>
      </c>
      <c r="Y685">
        <v>2.6124999999999998</v>
      </c>
      <c r="AA685">
        <v>0</v>
      </c>
      <c r="AB685">
        <v>470.72</v>
      </c>
      <c r="AC685">
        <v>274.54000000000002</v>
      </c>
      <c r="AD685">
        <v>0</v>
      </c>
      <c r="AE685">
        <v>0</v>
      </c>
      <c r="AF685">
        <v>46.56</v>
      </c>
      <c r="AG685">
        <v>10.06</v>
      </c>
      <c r="AH685">
        <v>0</v>
      </c>
      <c r="AI685">
        <v>1</v>
      </c>
      <c r="AJ685">
        <v>10.11</v>
      </c>
      <c r="AK685">
        <v>27.29</v>
      </c>
      <c r="AL685">
        <v>1</v>
      </c>
      <c r="AN685">
        <v>0</v>
      </c>
      <c r="AO685">
        <v>1</v>
      </c>
      <c r="AP685">
        <v>1</v>
      </c>
      <c r="AQ685">
        <v>0</v>
      </c>
      <c r="AR685">
        <v>0</v>
      </c>
      <c r="AS685" t="s">
        <v>3</v>
      </c>
      <c r="AT685">
        <v>2.09</v>
      </c>
      <c r="AU685" t="s">
        <v>33</v>
      </c>
      <c r="AV685">
        <v>0</v>
      </c>
      <c r="AW685">
        <v>2</v>
      </c>
      <c r="AX685">
        <v>42251541</v>
      </c>
      <c r="AY685">
        <v>1</v>
      </c>
      <c r="AZ685">
        <v>0</v>
      </c>
      <c r="BA685">
        <v>609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CX685">
        <f>Y685*Source!I343</f>
        <v>0.80830749999999996</v>
      </c>
      <c r="CY685">
        <f>AB685</f>
        <v>470.72</v>
      </c>
      <c r="CZ685">
        <f>AF685</f>
        <v>46.56</v>
      </c>
      <c r="DA685">
        <f>AJ685</f>
        <v>10.11</v>
      </c>
      <c r="DB685">
        <f>ROUND((ROUND(AT685*CZ685,2)*1.25),6)</f>
        <v>121.6375</v>
      </c>
      <c r="DC685">
        <f>ROUND((ROUND(AT685*AG685,2)*1.25),6)</f>
        <v>26.287500000000001</v>
      </c>
    </row>
    <row r="686" spans="1:107" x14ac:dyDescent="0.2">
      <c r="A686">
        <f>ROW(Source!A343)</f>
        <v>343</v>
      </c>
      <c r="B686">
        <v>42244862</v>
      </c>
      <c r="C686">
        <v>42251538</v>
      </c>
      <c r="D686">
        <v>39028815</v>
      </c>
      <c r="E686">
        <v>1</v>
      </c>
      <c r="F686">
        <v>1</v>
      </c>
      <c r="G686">
        <v>1</v>
      </c>
      <c r="H686">
        <v>2</v>
      </c>
      <c r="I686" t="s">
        <v>553</v>
      </c>
      <c r="J686" t="s">
        <v>554</v>
      </c>
      <c r="K686" t="s">
        <v>555</v>
      </c>
      <c r="L686">
        <v>1368</v>
      </c>
      <c r="N686">
        <v>1011</v>
      </c>
      <c r="O686" t="s">
        <v>425</v>
      </c>
      <c r="P686" t="s">
        <v>425</v>
      </c>
      <c r="Q686">
        <v>1</v>
      </c>
      <c r="W686">
        <v>0</v>
      </c>
      <c r="X686">
        <v>-1809836160</v>
      </c>
      <c r="Y686">
        <v>40</v>
      </c>
      <c r="AA686">
        <v>0</v>
      </c>
      <c r="AB686">
        <v>16.309999999999999</v>
      </c>
      <c r="AC686">
        <v>0</v>
      </c>
      <c r="AD686">
        <v>0</v>
      </c>
      <c r="AE686">
        <v>0</v>
      </c>
      <c r="AF686">
        <v>1.5</v>
      </c>
      <c r="AG686">
        <v>0</v>
      </c>
      <c r="AH686">
        <v>0</v>
      </c>
      <c r="AI686">
        <v>1</v>
      </c>
      <c r="AJ686">
        <v>10.87</v>
      </c>
      <c r="AK686">
        <v>27.29</v>
      </c>
      <c r="AL686">
        <v>1</v>
      </c>
      <c r="AN686">
        <v>0</v>
      </c>
      <c r="AO686">
        <v>1</v>
      </c>
      <c r="AP686">
        <v>1</v>
      </c>
      <c r="AQ686">
        <v>0</v>
      </c>
      <c r="AR686">
        <v>0</v>
      </c>
      <c r="AS686" t="s">
        <v>3</v>
      </c>
      <c r="AT686">
        <v>32</v>
      </c>
      <c r="AU686" t="s">
        <v>33</v>
      </c>
      <c r="AV686">
        <v>0</v>
      </c>
      <c r="AW686">
        <v>2</v>
      </c>
      <c r="AX686">
        <v>42251542</v>
      </c>
      <c r="AY686">
        <v>1</v>
      </c>
      <c r="AZ686">
        <v>0</v>
      </c>
      <c r="BA686">
        <v>610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CX686">
        <f>Y686*Source!I343</f>
        <v>12.376000000000001</v>
      </c>
      <c r="CY686">
        <f>AB686</f>
        <v>16.309999999999999</v>
      </c>
      <c r="CZ686">
        <f>AF686</f>
        <v>1.5</v>
      </c>
      <c r="DA686">
        <f>AJ686</f>
        <v>10.87</v>
      </c>
      <c r="DB686">
        <f>ROUND((ROUND(AT686*CZ686,2)*1.25),6)</f>
        <v>60</v>
      </c>
      <c r="DC686">
        <f>ROUND((ROUND(AT686*AG686,2)*1.25),6)</f>
        <v>0</v>
      </c>
    </row>
    <row r="687" spans="1:107" x14ac:dyDescent="0.2">
      <c r="A687">
        <f>ROW(Source!A343)</f>
        <v>343</v>
      </c>
      <c r="B687">
        <v>42244862</v>
      </c>
      <c r="C687">
        <v>42251538</v>
      </c>
      <c r="D687">
        <v>38956311</v>
      </c>
      <c r="E687">
        <v>1</v>
      </c>
      <c r="F687">
        <v>1</v>
      </c>
      <c r="G687">
        <v>1</v>
      </c>
      <c r="H687">
        <v>3</v>
      </c>
      <c r="I687" t="s">
        <v>556</v>
      </c>
      <c r="J687" t="s">
        <v>557</v>
      </c>
      <c r="K687" t="s">
        <v>558</v>
      </c>
      <c r="L687">
        <v>1346</v>
      </c>
      <c r="N687">
        <v>1009</v>
      </c>
      <c r="O687" t="s">
        <v>73</v>
      </c>
      <c r="P687" t="s">
        <v>73</v>
      </c>
      <c r="Q687">
        <v>1</v>
      </c>
      <c r="W687">
        <v>0</v>
      </c>
      <c r="X687">
        <v>-991311658</v>
      </c>
      <c r="Y687">
        <v>2</v>
      </c>
      <c r="AA687">
        <v>76.459999999999994</v>
      </c>
      <c r="AB687">
        <v>0</v>
      </c>
      <c r="AC687">
        <v>0</v>
      </c>
      <c r="AD687">
        <v>0</v>
      </c>
      <c r="AE687">
        <v>5.71</v>
      </c>
      <c r="AF687">
        <v>0</v>
      </c>
      <c r="AG687">
        <v>0</v>
      </c>
      <c r="AH687">
        <v>0</v>
      </c>
      <c r="AI687">
        <v>13.39</v>
      </c>
      <c r="AJ687">
        <v>1</v>
      </c>
      <c r="AK687">
        <v>1</v>
      </c>
      <c r="AL687">
        <v>1</v>
      </c>
      <c r="AN687">
        <v>0</v>
      </c>
      <c r="AO687">
        <v>1</v>
      </c>
      <c r="AP687">
        <v>0</v>
      </c>
      <c r="AQ687">
        <v>0</v>
      </c>
      <c r="AR687">
        <v>0</v>
      </c>
      <c r="AS687" t="s">
        <v>3</v>
      </c>
      <c r="AT687">
        <v>2</v>
      </c>
      <c r="AU687" t="s">
        <v>3</v>
      </c>
      <c r="AV687">
        <v>0</v>
      </c>
      <c r="AW687">
        <v>2</v>
      </c>
      <c r="AX687">
        <v>42251543</v>
      </c>
      <c r="AY687">
        <v>1</v>
      </c>
      <c r="AZ687">
        <v>0</v>
      </c>
      <c r="BA687">
        <v>611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CX687">
        <f>Y687*Source!I343</f>
        <v>0.61880000000000002</v>
      </c>
      <c r="CY687">
        <f>AA687</f>
        <v>76.459999999999994</v>
      </c>
      <c r="CZ687">
        <f>AE687</f>
        <v>5.71</v>
      </c>
      <c r="DA687">
        <f>AI687</f>
        <v>13.39</v>
      </c>
      <c r="DB687">
        <f>ROUND(ROUND(AT687*CZ687,2),6)</f>
        <v>11.42</v>
      </c>
      <c r="DC687">
        <f>ROUND(ROUND(AT687*AG687,2),6)</f>
        <v>0</v>
      </c>
    </row>
    <row r="688" spans="1:107" x14ac:dyDescent="0.2">
      <c r="A688">
        <f>ROW(Source!A344)</f>
        <v>344</v>
      </c>
      <c r="B688">
        <v>42244845</v>
      </c>
      <c r="C688">
        <v>42251538</v>
      </c>
      <c r="D688">
        <v>35543680</v>
      </c>
      <c r="E688">
        <v>1</v>
      </c>
      <c r="F688">
        <v>1</v>
      </c>
      <c r="G688">
        <v>1</v>
      </c>
      <c r="H688">
        <v>1</v>
      </c>
      <c r="I688" t="s">
        <v>551</v>
      </c>
      <c r="J688" t="s">
        <v>3</v>
      </c>
      <c r="K688" t="s">
        <v>552</v>
      </c>
      <c r="L688">
        <v>1369</v>
      </c>
      <c r="N688">
        <v>1013</v>
      </c>
      <c r="O688" t="s">
        <v>417</v>
      </c>
      <c r="P688" t="s">
        <v>417</v>
      </c>
      <c r="Q688">
        <v>1</v>
      </c>
      <c r="W688">
        <v>0</v>
      </c>
      <c r="X688">
        <v>855544366</v>
      </c>
      <c r="Y688">
        <v>92.046000000000006</v>
      </c>
      <c r="AA688">
        <v>0</v>
      </c>
      <c r="AB688">
        <v>0</v>
      </c>
      <c r="AC688">
        <v>0</v>
      </c>
      <c r="AD688">
        <v>272.55</v>
      </c>
      <c r="AE688">
        <v>0</v>
      </c>
      <c r="AF688">
        <v>0</v>
      </c>
      <c r="AG688">
        <v>0</v>
      </c>
      <c r="AH688">
        <v>272.55</v>
      </c>
      <c r="AI688">
        <v>1</v>
      </c>
      <c r="AJ688">
        <v>1</v>
      </c>
      <c r="AK688">
        <v>1</v>
      </c>
      <c r="AL688">
        <v>1</v>
      </c>
      <c r="AN688">
        <v>0</v>
      </c>
      <c r="AO688">
        <v>1</v>
      </c>
      <c r="AP688">
        <v>1</v>
      </c>
      <c r="AQ688">
        <v>0</v>
      </c>
      <c r="AR688">
        <v>0</v>
      </c>
      <c r="AS688" t="s">
        <v>3</v>
      </c>
      <c r="AT688">
        <v>80.040000000000006</v>
      </c>
      <c r="AU688" t="s">
        <v>34</v>
      </c>
      <c r="AV688">
        <v>1</v>
      </c>
      <c r="AW688">
        <v>2</v>
      </c>
      <c r="AX688">
        <v>42251539</v>
      </c>
      <c r="AY688">
        <v>1</v>
      </c>
      <c r="AZ688">
        <v>0</v>
      </c>
      <c r="BA688">
        <v>612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CX688">
        <f>Y688*Source!I344</f>
        <v>28.479032400000001</v>
      </c>
      <c r="CY688">
        <f>AD688</f>
        <v>272.55</v>
      </c>
      <c r="CZ688">
        <f>AH688</f>
        <v>272.55</v>
      </c>
      <c r="DA688">
        <f>AL688</f>
        <v>1</v>
      </c>
      <c r="DB688">
        <f>ROUND((ROUND(AT688*CZ688,2)*1.15),6)</f>
        <v>25087.134999999998</v>
      </c>
      <c r="DC688">
        <f>ROUND((ROUND(AT688*AG688,2)*1.15),6)</f>
        <v>0</v>
      </c>
    </row>
    <row r="689" spans="1:107" x14ac:dyDescent="0.2">
      <c r="A689">
        <f>ROW(Source!A344)</f>
        <v>344</v>
      </c>
      <c r="B689">
        <v>42244845</v>
      </c>
      <c r="C689">
        <v>42251538</v>
      </c>
      <c r="D689">
        <v>121548</v>
      </c>
      <c r="E689">
        <v>1</v>
      </c>
      <c r="F689">
        <v>1</v>
      </c>
      <c r="G689">
        <v>1</v>
      </c>
      <c r="H689">
        <v>1</v>
      </c>
      <c r="I689" t="s">
        <v>23</v>
      </c>
      <c r="J689" t="s">
        <v>3</v>
      </c>
      <c r="K689" t="s">
        <v>420</v>
      </c>
      <c r="L689">
        <v>608254</v>
      </c>
      <c r="N689">
        <v>1013</v>
      </c>
      <c r="O689" t="s">
        <v>421</v>
      </c>
      <c r="P689" t="s">
        <v>421</v>
      </c>
      <c r="Q689">
        <v>1</v>
      </c>
      <c r="W689">
        <v>0</v>
      </c>
      <c r="X689">
        <v>-185737400</v>
      </c>
      <c r="Y689">
        <v>2.6124999999999998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1</v>
      </c>
      <c r="AJ689">
        <v>1</v>
      </c>
      <c r="AK689">
        <v>1</v>
      </c>
      <c r="AL689">
        <v>1</v>
      </c>
      <c r="AN689">
        <v>0</v>
      </c>
      <c r="AO689">
        <v>1</v>
      </c>
      <c r="AP689">
        <v>1</v>
      </c>
      <c r="AQ689">
        <v>0</v>
      </c>
      <c r="AR689">
        <v>0</v>
      </c>
      <c r="AS689" t="s">
        <v>3</v>
      </c>
      <c r="AT689">
        <v>2.09</v>
      </c>
      <c r="AU689" t="s">
        <v>33</v>
      </c>
      <c r="AV689">
        <v>2</v>
      </c>
      <c r="AW689">
        <v>2</v>
      </c>
      <c r="AX689">
        <v>42251540</v>
      </c>
      <c r="AY689">
        <v>1</v>
      </c>
      <c r="AZ689">
        <v>0</v>
      </c>
      <c r="BA689">
        <v>613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CX689">
        <f>Y689*Source!I344</f>
        <v>0.80830749999999996</v>
      </c>
      <c r="CY689">
        <f>AD689</f>
        <v>0</v>
      </c>
      <c r="CZ689">
        <f>AH689</f>
        <v>0</v>
      </c>
      <c r="DA689">
        <f>AL689</f>
        <v>1</v>
      </c>
      <c r="DB689">
        <f>ROUND((ROUND(AT689*CZ689,2)*1.25),6)</f>
        <v>0</v>
      </c>
      <c r="DC689">
        <f>ROUND((ROUND(AT689*AG689,2)*1.25),6)</f>
        <v>0</v>
      </c>
    </row>
    <row r="690" spans="1:107" x14ac:dyDescent="0.2">
      <c r="A690">
        <f>ROW(Source!A344)</f>
        <v>344</v>
      </c>
      <c r="B690">
        <v>42244845</v>
      </c>
      <c r="C690">
        <v>42251538</v>
      </c>
      <c r="D690">
        <v>39026775</v>
      </c>
      <c r="E690">
        <v>1</v>
      </c>
      <c r="F690">
        <v>1</v>
      </c>
      <c r="G690">
        <v>1</v>
      </c>
      <c r="H690">
        <v>2</v>
      </c>
      <c r="I690" t="s">
        <v>494</v>
      </c>
      <c r="J690" t="s">
        <v>495</v>
      </c>
      <c r="K690" t="s">
        <v>496</v>
      </c>
      <c r="L690">
        <v>1368</v>
      </c>
      <c r="N690">
        <v>1011</v>
      </c>
      <c r="O690" t="s">
        <v>425</v>
      </c>
      <c r="P690" t="s">
        <v>425</v>
      </c>
      <c r="Q690">
        <v>1</v>
      </c>
      <c r="W690">
        <v>0</v>
      </c>
      <c r="X690">
        <v>315863809</v>
      </c>
      <c r="Y690">
        <v>2.6124999999999998</v>
      </c>
      <c r="AA690">
        <v>0</v>
      </c>
      <c r="AB690">
        <v>504.71</v>
      </c>
      <c r="AC690">
        <v>302.3</v>
      </c>
      <c r="AD690">
        <v>0</v>
      </c>
      <c r="AE690">
        <v>0</v>
      </c>
      <c r="AF690">
        <v>46.56</v>
      </c>
      <c r="AG690">
        <v>10.06</v>
      </c>
      <c r="AH690">
        <v>0</v>
      </c>
      <c r="AI690">
        <v>1</v>
      </c>
      <c r="AJ690">
        <v>10.84</v>
      </c>
      <c r="AK690">
        <v>30.05</v>
      </c>
      <c r="AL690">
        <v>1</v>
      </c>
      <c r="AN690">
        <v>0</v>
      </c>
      <c r="AO690">
        <v>1</v>
      </c>
      <c r="AP690">
        <v>1</v>
      </c>
      <c r="AQ690">
        <v>0</v>
      </c>
      <c r="AR690">
        <v>0</v>
      </c>
      <c r="AS690" t="s">
        <v>3</v>
      </c>
      <c r="AT690">
        <v>2.09</v>
      </c>
      <c r="AU690" t="s">
        <v>33</v>
      </c>
      <c r="AV690">
        <v>0</v>
      </c>
      <c r="AW690">
        <v>2</v>
      </c>
      <c r="AX690">
        <v>42251541</v>
      </c>
      <c r="AY690">
        <v>1</v>
      </c>
      <c r="AZ690">
        <v>0</v>
      </c>
      <c r="BA690">
        <v>614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CX690">
        <f>Y690*Source!I344</f>
        <v>0.80830749999999996</v>
      </c>
      <c r="CY690">
        <f>AB690</f>
        <v>504.71</v>
      </c>
      <c r="CZ690">
        <f>AF690</f>
        <v>46.56</v>
      </c>
      <c r="DA690">
        <f>AJ690</f>
        <v>10.84</v>
      </c>
      <c r="DB690">
        <f>ROUND((ROUND(AT690*CZ690,2)*1.25),6)</f>
        <v>121.6375</v>
      </c>
      <c r="DC690">
        <f>ROUND((ROUND(AT690*AG690,2)*1.25),6)</f>
        <v>26.287500000000001</v>
      </c>
    </row>
    <row r="691" spans="1:107" x14ac:dyDescent="0.2">
      <c r="A691">
        <f>ROW(Source!A344)</f>
        <v>344</v>
      </c>
      <c r="B691">
        <v>42244845</v>
      </c>
      <c r="C691">
        <v>42251538</v>
      </c>
      <c r="D691">
        <v>39028815</v>
      </c>
      <c r="E691">
        <v>1</v>
      </c>
      <c r="F691">
        <v>1</v>
      </c>
      <c r="G691">
        <v>1</v>
      </c>
      <c r="H691">
        <v>2</v>
      </c>
      <c r="I691" t="s">
        <v>553</v>
      </c>
      <c r="J691" t="s">
        <v>554</v>
      </c>
      <c r="K691" t="s">
        <v>555</v>
      </c>
      <c r="L691">
        <v>1368</v>
      </c>
      <c r="N691">
        <v>1011</v>
      </c>
      <c r="O691" t="s">
        <v>425</v>
      </c>
      <c r="P691" t="s">
        <v>425</v>
      </c>
      <c r="Q691">
        <v>1</v>
      </c>
      <c r="W691">
        <v>0</v>
      </c>
      <c r="X691">
        <v>-1809836160</v>
      </c>
      <c r="Y691">
        <v>40</v>
      </c>
      <c r="AA691">
        <v>0</v>
      </c>
      <c r="AB691">
        <v>16.489999999999998</v>
      </c>
      <c r="AC691">
        <v>0</v>
      </c>
      <c r="AD691">
        <v>0</v>
      </c>
      <c r="AE691">
        <v>0</v>
      </c>
      <c r="AF691">
        <v>1.5</v>
      </c>
      <c r="AG691">
        <v>0</v>
      </c>
      <c r="AH691">
        <v>0</v>
      </c>
      <c r="AI691">
        <v>1</v>
      </c>
      <c r="AJ691">
        <v>10.99</v>
      </c>
      <c r="AK691">
        <v>30.05</v>
      </c>
      <c r="AL691">
        <v>1</v>
      </c>
      <c r="AN691">
        <v>0</v>
      </c>
      <c r="AO691">
        <v>1</v>
      </c>
      <c r="AP691">
        <v>1</v>
      </c>
      <c r="AQ691">
        <v>0</v>
      </c>
      <c r="AR691">
        <v>0</v>
      </c>
      <c r="AS691" t="s">
        <v>3</v>
      </c>
      <c r="AT691">
        <v>32</v>
      </c>
      <c r="AU691" t="s">
        <v>33</v>
      </c>
      <c r="AV691">
        <v>0</v>
      </c>
      <c r="AW691">
        <v>2</v>
      </c>
      <c r="AX691">
        <v>42251542</v>
      </c>
      <c r="AY691">
        <v>1</v>
      </c>
      <c r="AZ691">
        <v>0</v>
      </c>
      <c r="BA691">
        <v>615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CX691">
        <f>Y691*Source!I344</f>
        <v>12.376000000000001</v>
      </c>
      <c r="CY691">
        <f>AB691</f>
        <v>16.489999999999998</v>
      </c>
      <c r="CZ691">
        <f>AF691</f>
        <v>1.5</v>
      </c>
      <c r="DA691">
        <f>AJ691</f>
        <v>10.99</v>
      </c>
      <c r="DB691">
        <f>ROUND((ROUND(AT691*CZ691,2)*1.25),6)</f>
        <v>60</v>
      </c>
      <c r="DC691">
        <f>ROUND((ROUND(AT691*AG691,2)*1.25),6)</f>
        <v>0</v>
      </c>
    </row>
    <row r="692" spans="1:107" x14ac:dyDescent="0.2">
      <c r="A692">
        <f>ROW(Source!A344)</f>
        <v>344</v>
      </c>
      <c r="B692">
        <v>42244845</v>
      </c>
      <c r="C692">
        <v>42251538</v>
      </c>
      <c r="D692">
        <v>38956311</v>
      </c>
      <c r="E692">
        <v>1</v>
      </c>
      <c r="F692">
        <v>1</v>
      </c>
      <c r="G692">
        <v>1</v>
      </c>
      <c r="H692">
        <v>3</v>
      </c>
      <c r="I692" t="s">
        <v>556</v>
      </c>
      <c r="J692" t="s">
        <v>557</v>
      </c>
      <c r="K692" t="s">
        <v>558</v>
      </c>
      <c r="L692">
        <v>1346</v>
      </c>
      <c r="N692">
        <v>1009</v>
      </c>
      <c r="O692" t="s">
        <v>73</v>
      </c>
      <c r="P692" t="s">
        <v>73</v>
      </c>
      <c r="Q692">
        <v>1</v>
      </c>
      <c r="W692">
        <v>0</v>
      </c>
      <c r="X692">
        <v>-991311658</v>
      </c>
      <c r="Y692">
        <v>2</v>
      </c>
      <c r="AA692">
        <v>76.459999999999994</v>
      </c>
      <c r="AB692">
        <v>0</v>
      </c>
      <c r="AC692">
        <v>0</v>
      </c>
      <c r="AD692">
        <v>0</v>
      </c>
      <c r="AE692">
        <v>5.71</v>
      </c>
      <c r="AF692">
        <v>0</v>
      </c>
      <c r="AG692">
        <v>0</v>
      </c>
      <c r="AH692">
        <v>0</v>
      </c>
      <c r="AI692">
        <v>13.39</v>
      </c>
      <c r="AJ692">
        <v>1</v>
      </c>
      <c r="AK692">
        <v>1</v>
      </c>
      <c r="AL692">
        <v>1</v>
      </c>
      <c r="AN692">
        <v>0</v>
      </c>
      <c r="AO692">
        <v>1</v>
      </c>
      <c r="AP692">
        <v>0</v>
      </c>
      <c r="AQ692">
        <v>0</v>
      </c>
      <c r="AR692">
        <v>0</v>
      </c>
      <c r="AS692" t="s">
        <v>3</v>
      </c>
      <c r="AT692">
        <v>2</v>
      </c>
      <c r="AU692" t="s">
        <v>3</v>
      </c>
      <c r="AV692">
        <v>0</v>
      </c>
      <c r="AW692">
        <v>2</v>
      </c>
      <c r="AX692">
        <v>42251543</v>
      </c>
      <c r="AY692">
        <v>1</v>
      </c>
      <c r="AZ692">
        <v>0</v>
      </c>
      <c r="BA692">
        <v>616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CX692">
        <f>Y692*Source!I344</f>
        <v>0.61880000000000002</v>
      </c>
      <c r="CY692">
        <f>AA692</f>
        <v>76.459999999999994</v>
      </c>
      <c r="CZ692">
        <f>AE692</f>
        <v>5.71</v>
      </c>
      <c r="DA692">
        <f>AI692</f>
        <v>13.39</v>
      </c>
      <c r="DB692">
        <f>ROUND(ROUND(AT692*CZ692,2),6)</f>
        <v>11.42</v>
      </c>
      <c r="DC692">
        <f>ROUND(ROUND(AT692*AG692,2),6)</f>
        <v>0</v>
      </c>
    </row>
    <row r="693" spans="1:107" x14ac:dyDescent="0.2">
      <c r="A693">
        <f>ROW(Source!A345)</f>
        <v>345</v>
      </c>
      <c r="B693">
        <v>42244862</v>
      </c>
      <c r="C693">
        <v>42251460</v>
      </c>
      <c r="D693">
        <v>35545602</v>
      </c>
      <c r="E693">
        <v>1</v>
      </c>
      <c r="F693">
        <v>1</v>
      </c>
      <c r="G693">
        <v>1</v>
      </c>
      <c r="H693">
        <v>1</v>
      </c>
      <c r="I693" t="s">
        <v>478</v>
      </c>
      <c r="J693" t="s">
        <v>3</v>
      </c>
      <c r="K693" t="s">
        <v>479</v>
      </c>
      <c r="L693">
        <v>1369</v>
      </c>
      <c r="N693">
        <v>1013</v>
      </c>
      <c r="O693" t="s">
        <v>417</v>
      </c>
      <c r="P693" t="s">
        <v>417</v>
      </c>
      <c r="Q693">
        <v>1</v>
      </c>
      <c r="W693">
        <v>0</v>
      </c>
      <c r="X693">
        <v>922534627</v>
      </c>
      <c r="Y693">
        <v>45.436499999999995</v>
      </c>
      <c r="AA693">
        <v>0</v>
      </c>
      <c r="AB693">
        <v>0</v>
      </c>
      <c r="AC693">
        <v>0</v>
      </c>
      <c r="AD693">
        <v>208.14</v>
      </c>
      <c r="AE693">
        <v>0</v>
      </c>
      <c r="AF693">
        <v>0</v>
      </c>
      <c r="AG693">
        <v>0</v>
      </c>
      <c r="AH693">
        <v>208.14</v>
      </c>
      <c r="AI693">
        <v>1</v>
      </c>
      <c r="AJ693">
        <v>1</v>
      </c>
      <c r="AK693">
        <v>1</v>
      </c>
      <c r="AL693">
        <v>1</v>
      </c>
      <c r="AN693">
        <v>0</v>
      </c>
      <c r="AO693">
        <v>1</v>
      </c>
      <c r="AP693">
        <v>1</v>
      </c>
      <c r="AQ693">
        <v>0</v>
      </c>
      <c r="AR693">
        <v>0</v>
      </c>
      <c r="AS693" t="s">
        <v>3</v>
      </c>
      <c r="AT693">
        <v>39.51</v>
      </c>
      <c r="AU693" t="s">
        <v>34</v>
      </c>
      <c r="AV693">
        <v>1</v>
      </c>
      <c r="AW693">
        <v>2</v>
      </c>
      <c r="AX693">
        <v>42251467</v>
      </c>
      <c r="AY693">
        <v>1</v>
      </c>
      <c r="AZ693">
        <v>0</v>
      </c>
      <c r="BA693">
        <v>617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CX693">
        <f>Y693*Source!I345</f>
        <v>14.058053099999999</v>
      </c>
      <c r="CY693">
        <f>AD693</f>
        <v>208.14</v>
      </c>
      <c r="CZ693">
        <f>AH693</f>
        <v>208.14</v>
      </c>
      <c r="DA693">
        <f>AL693</f>
        <v>1</v>
      </c>
      <c r="DB693">
        <f>ROUND((ROUND(AT693*CZ693,2)*1.15),6)</f>
        <v>9457.1514999999999</v>
      </c>
      <c r="DC693">
        <f>ROUND((ROUND(AT693*AG693,2)*1.15),6)</f>
        <v>0</v>
      </c>
    </row>
    <row r="694" spans="1:107" x14ac:dyDescent="0.2">
      <c r="A694">
        <f>ROW(Source!A345)</f>
        <v>345</v>
      </c>
      <c r="B694">
        <v>42244862</v>
      </c>
      <c r="C694">
        <v>42251460</v>
      </c>
      <c r="D694">
        <v>121548</v>
      </c>
      <c r="E694">
        <v>1</v>
      </c>
      <c r="F694">
        <v>1</v>
      </c>
      <c r="G694">
        <v>1</v>
      </c>
      <c r="H694">
        <v>1</v>
      </c>
      <c r="I694" t="s">
        <v>23</v>
      </c>
      <c r="J694" t="s">
        <v>3</v>
      </c>
      <c r="K694" t="s">
        <v>420</v>
      </c>
      <c r="L694">
        <v>608254</v>
      </c>
      <c r="N694">
        <v>1013</v>
      </c>
      <c r="O694" t="s">
        <v>421</v>
      </c>
      <c r="P694" t="s">
        <v>421</v>
      </c>
      <c r="Q694">
        <v>1</v>
      </c>
      <c r="W694">
        <v>0</v>
      </c>
      <c r="X694">
        <v>-185737400</v>
      </c>
      <c r="Y694">
        <v>1.5874999999999999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1</v>
      </c>
      <c r="AJ694">
        <v>1</v>
      </c>
      <c r="AK694">
        <v>1</v>
      </c>
      <c r="AL694">
        <v>1</v>
      </c>
      <c r="AN694">
        <v>0</v>
      </c>
      <c r="AO694">
        <v>1</v>
      </c>
      <c r="AP694">
        <v>1</v>
      </c>
      <c r="AQ694">
        <v>0</v>
      </c>
      <c r="AR694">
        <v>0</v>
      </c>
      <c r="AS694" t="s">
        <v>3</v>
      </c>
      <c r="AT694">
        <v>1.27</v>
      </c>
      <c r="AU694" t="s">
        <v>33</v>
      </c>
      <c r="AV694">
        <v>2</v>
      </c>
      <c r="AW694">
        <v>2</v>
      </c>
      <c r="AX694">
        <v>42251468</v>
      </c>
      <c r="AY694">
        <v>1</v>
      </c>
      <c r="AZ694">
        <v>0</v>
      </c>
      <c r="BA694">
        <v>618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CX694">
        <f>Y694*Source!I345</f>
        <v>0.49117250000000001</v>
      </c>
      <c r="CY694">
        <f>AD694</f>
        <v>0</v>
      </c>
      <c r="CZ694">
        <f>AH694</f>
        <v>0</v>
      </c>
      <c r="DA694">
        <f>AL694</f>
        <v>1</v>
      </c>
      <c r="DB694">
        <f>ROUND((ROUND(AT694*CZ694,2)*1.25),6)</f>
        <v>0</v>
      </c>
      <c r="DC694">
        <f>ROUND((ROUND(AT694*AG694,2)*1.25),6)</f>
        <v>0</v>
      </c>
    </row>
    <row r="695" spans="1:107" x14ac:dyDescent="0.2">
      <c r="A695">
        <f>ROW(Source!A345)</f>
        <v>345</v>
      </c>
      <c r="B695">
        <v>42244862</v>
      </c>
      <c r="C695">
        <v>42251460</v>
      </c>
      <c r="D695">
        <v>39026610</v>
      </c>
      <c r="E695">
        <v>1</v>
      </c>
      <c r="F695">
        <v>1</v>
      </c>
      <c r="G695">
        <v>1</v>
      </c>
      <c r="H695">
        <v>2</v>
      </c>
      <c r="I695" t="s">
        <v>439</v>
      </c>
      <c r="J695" t="s">
        <v>440</v>
      </c>
      <c r="K695" t="s">
        <v>441</v>
      </c>
      <c r="L695">
        <v>1368</v>
      </c>
      <c r="N695">
        <v>1011</v>
      </c>
      <c r="O695" t="s">
        <v>425</v>
      </c>
      <c r="P695" t="s">
        <v>425</v>
      </c>
      <c r="Q695">
        <v>1</v>
      </c>
      <c r="W695">
        <v>0</v>
      </c>
      <c r="X695">
        <v>344519037</v>
      </c>
      <c r="Y695">
        <v>1.5874999999999999</v>
      </c>
      <c r="AA695">
        <v>0</v>
      </c>
      <c r="AB695">
        <v>388.56</v>
      </c>
      <c r="AC695">
        <v>368.42</v>
      </c>
      <c r="AD695">
        <v>0</v>
      </c>
      <c r="AE695">
        <v>0</v>
      </c>
      <c r="AF695">
        <v>31.26</v>
      </c>
      <c r="AG695">
        <v>13.5</v>
      </c>
      <c r="AH695">
        <v>0</v>
      </c>
      <c r="AI695">
        <v>1</v>
      </c>
      <c r="AJ695">
        <v>12.43</v>
      </c>
      <c r="AK695">
        <v>27.29</v>
      </c>
      <c r="AL695">
        <v>1</v>
      </c>
      <c r="AN695">
        <v>0</v>
      </c>
      <c r="AO695">
        <v>1</v>
      </c>
      <c r="AP695">
        <v>1</v>
      </c>
      <c r="AQ695">
        <v>0</v>
      </c>
      <c r="AR695">
        <v>0</v>
      </c>
      <c r="AS695" t="s">
        <v>3</v>
      </c>
      <c r="AT695">
        <v>1.27</v>
      </c>
      <c r="AU695" t="s">
        <v>33</v>
      </c>
      <c r="AV695">
        <v>0</v>
      </c>
      <c r="AW695">
        <v>2</v>
      </c>
      <c r="AX695">
        <v>42251469</v>
      </c>
      <c r="AY695">
        <v>1</v>
      </c>
      <c r="AZ695">
        <v>0</v>
      </c>
      <c r="BA695">
        <v>619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CX695">
        <f>Y695*Source!I345</f>
        <v>0.49117250000000001</v>
      </c>
      <c r="CY695">
        <f>AB695</f>
        <v>388.56</v>
      </c>
      <c r="CZ695">
        <f>AF695</f>
        <v>31.26</v>
      </c>
      <c r="DA695">
        <f>AJ695</f>
        <v>12.43</v>
      </c>
      <c r="DB695">
        <f>ROUND((ROUND(AT695*CZ695,2)*1.25),6)</f>
        <v>49.625</v>
      </c>
      <c r="DC695">
        <f>ROUND((ROUND(AT695*AG695,2)*1.25),6)</f>
        <v>21.4375</v>
      </c>
    </row>
    <row r="696" spans="1:107" x14ac:dyDescent="0.2">
      <c r="A696">
        <f>ROW(Source!A345)</f>
        <v>345</v>
      </c>
      <c r="B696">
        <v>42244862</v>
      </c>
      <c r="C696">
        <v>42251460</v>
      </c>
      <c r="D696">
        <v>39027219</v>
      </c>
      <c r="E696">
        <v>1</v>
      </c>
      <c r="F696">
        <v>1</v>
      </c>
      <c r="G696">
        <v>1</v>
      </c>
      <c r="H696">
        <v>2</v>
      </c>
      <c r="I696" t="s">
        <v>480</v>
      </c>
      <c r="J696" t="s">
        <v>481</v>
      </c>
      <c r="K696" t="s">
        <v>482</v>
      </c>
      <c r="L696">
        <v>1368</v>
      </c>
      <c r="N696">
        <v>1011</v>
      </c>
      <c r="O696" t="s">
        <v>425</v>
      </c>
      <c r="P696" t="s">
        <v>425</v>
      </c>
      <c r="Q696">
        <v>1</v>
      </c>
      <c r="W696">
        <v>0</v>
      </c>
      <c r="X696">
        <v>-944612788</v>
      </c>
      <c r="Y696">
        <v>11.3375</v>
      </c>
      <c r="AA696">
        <v>0</v>
      </c>
      <c r="AB696">
        <v>4.0199999999999996</v>
      </c>
      <c r="AC696">
        <v>0</v>
      </c>
      <c r="AD696">
        <v>0</v>
      </c>
      <c r="AE696">
        <v>0</v>
      </c>
      <c r="AF696">
        <v>0.5</v>
      </c>
      <c r="AG696">
        <v>0</v>
      </c>
      <c r="AH696">
        <v>0</v>
      </c>
      <c r="AI696">
        <v>1</v>
      </c>
      <c r="AJ696">
        <v>8.0399999999999991</v>
      </c>
      <c r="AK696">
        <v>27.29</v>
      </c>
      <c r="AL696">
        <v>1</v>
      </c>
      <c r="AN696">
        <v>0</v>
      </c>
      <c r="AO696">
        <v>1</v>
      </c>
      <c r="AP696">
        <v>1</v>
      </c>
      <c r="AQ696">
        <v>0</v>
      </c>
      <c r="AR696">
        <v>0</v>
      </c>
      <c r="AS696" t="s">
        <v>3</v>
      </c>
      <c r="AT696">
        <v>9.07</v>
      </c>
      <c r="AU696" t="s">
        <v>33</v>
      </c>
      <c r="AV696">
        <v>0</v>
      </c>
      <c r="AW696">
        <v>2</v>
      </c>
      <c r="AX696">
        <v>42251470</v>
      </c>
      <c r="AY696">
        <v>1</v>
      </c>
      <c r="AZ696">
        <v>0</v>
      </c>
      <c r="BA696">
        <v>620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CX696">
        <f>Y696*Source!I345</f>
        <v>3.5078225000000001</v>
      </c>
      <c r="CY696">
        <f>AB696</f>
        <v>4.0199999999999996</v>
      </c>
      <c r="CZ696">
        <f>AF696</f>
        <v>0.5</v>
      </c>
      <c r="DA696">
        <f>AJ696</f>
        <v>8.0399999999999991</v>
      </c>
      <c r="DB696">
        <f>ROUND((ROUND(AT696*CZ696,2)*1.25),6)</f>
        <v>5.6749999999999998</v>
      </c>
      <c r="DC696">
        <f>ROUND((ROUND(AT696*AG696,2)*1.25),6)</f>
        <v>0</v>
      </c>
    </row>
    <row r="697" spans="1:107" x14ac:dyDescent="0.2">
      <c r="A697">
        <f>ROW(Source!A345)</f>
        <v>345</v>
      </c>
      <c r="B697">
        <v>42244862</v>
      </c>
      <c r="C697">
        <v>42251460</v>
      </c>
      <c r="D697">
        <v>38996543</v>
      </c>
      <c r="E697">
        <v>1</v>
      </c>
      <c r="F697">
        <v>1</v>
      </c>
      <c r="G697">
        <v>1</v>
      </c>
      <c r="H697">
        <v>3</v>
      </c>
      <c r="I697" t="s">
        <v>483</v>
      </c>
      <c r="J697" t="s">
        <v>484</v>
      </c>
      <c r="K697" t="s">
        <v>485</v>
      </c>
      <c r="L697">
        <v>1339</v>
      </c>
      <c r="N697">
        <v>1007</v>
      </c>
      <c r="O697" t="s">
        <v>209</v>
      </c>
      <c r="P697" t="s">
        <v>209</v>
      </c>
      <c r="Q697">
        <v>1</v>
      </c>
      <c r="W697">
        <v>0</v>
      </c>
      <c r="X697">
        <v>1901479482</v>
      </c>
      <c r="Y697">
        <v>2.04</v>
      </c>
      <c r="AA697">
        <v>3624.26</v>
      </c>
      <c r="AB697">
        <v>0</v>
      </c>
      <c r="AC697">
        <v>0</v>
      </c>
      <c r="AD697">
        <v>0</v>
      </c>
      <c r="AE697">
        <v>548.29999999999995</v>
      </c>
      <c r="AF697">
        <v>0</v>
      </c>
      <c r="AG697">
        <v>0</v>
      </c>
      <c r="AH697">
        <v>0</v>
      </c>
      <c r="AI697">
        <v>6.61</v>
      </c>
      <c r="AJ697">
        <v>1</v>
      </c>
      <c r="AK697">
        <v>1</v>
      </c>
      <c r="AL697">
        <v>1</v>
      </c>
      <c r="AN697">
        <v>0</v>
      </c>
      <c r="AO697">
        <v>1</v>
      </c>
      <c r="AP697">
        <v>0</v>
      </c>
      <c r="AQ697">
        <v>0</v>
      </c>
      <c r="AR697">
        <v>0</v>
      </c>
      <c r="AS697" t="s">
        <v>3</v>
      </c>
      <c r="AT697">
        <v>2.04</v>
      </c>
      <c r="AU697" t="s">
        <v>3</v>
      </c>
      <c r="AV697">
        <v>0</v>
      </c>
      <c r="AW697">
        <v>2</v>
      </c>
      <c r="AX697">
        <v>42251471</v>
      </c>
      <c r="AY697">
        <v>1</v>
      </c>
      <c r="AZ697">
        <v>0</v>
      </c>
      <c r="BA697">
        <v>621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CX697">
        <f>Y697*Source!I345</f>
        <v>0.63117600000000007</v>
      </c>
      <c r="CY697">
        <f>AA697</f>
        <v>3624.26</v>
      </c>
      <c r="CZ697">
        <f>AE697</f>
        <v>548.29999999999995</v>
      </c>
      <c r="DA697">
        <f>AI697</f>
        <v>6.61</v>
      </c>
      <c r="DB697">
        <f>ROUND(ROUND(AT697*CZ697,2),6)</f>
        <v>1118.53</v>
      </c>
      <c r="DC697">
        <f>ROUND(ROUND(AT697*AG697,2),6)</f>
        <v>0</v>
      </c>
    </row>
    <row r="698" spans="1:107" x14ac:dyDescent="0.2">
      <c r="A698">
        <f>ROW(Source!A345)</f>
        <v>345</v>
      </c>
      <c r="B698">
        <v>42244862</v>
      </c>
      <c r="C698">
        <v>42251460</v>
      </c>
      <c r="D698">
        <v>39001585</v>
      </c>
      <c r="E698">
        <v>1</v>
      </c>
      <c r="F698">
        <v>1</v>
      </c>
      <c r="G698">
        <v>1</v>
      </c>
      <c r="H698">
        <v>3</v>
      </c>
      <c r="I698" t="s">
        <v>445</v>
      </c>
      <c r="J698" t="s">
        <v>446</v>
      </c>
      <c r="K698" t="s">
        <v>447</v>
      </c>
      <c r="L698">
        <v>1339</v>
      </c>
      <c r="N698">
        <v>1007</v>
      </c>
      <c r="O698" t="s">
        <v>209</v>
      </c>
      <c r="P698" t="s">
        <v>209</v>
      </c>
      <c r="Q698">
        <v>1</v>
      </c>
      <c r="W698">
        <v>0</v>
      </c>
      <c r="X698">
        <v>619799737</v>
      </c>
      <c r="Y698">
        <v>3.5</v>
      </c>
      <c r="AA698">
        <v>19.420000000000002</v>
      </c>
      <c r="AB698">
        <v>0</v>
      </c>
      <c r="AC698">
        <v>0</v>
      </c>
      <c r="AD698">
        <v>0</v>
      </c>
      <c r="AE698">
        <v>2.44</v>
      </c>
      <c r="AF698">
        <v>0</v>
      </c>
      <c r="AG698">
        <v>0</v>
      </c>
      <c r="AH698">
        <v>0</v>
      </c>
      <c r="AI698">
        <v>7.96</v>
      </c>
      <c r="AJ698">
        <v>1</v>
      </c>
      <c r="AK698">
        <v>1</v>
      </c>
      <c r="AL698">
        <v>1</v>
      </c>
      <c r="AN698">
        <v>0</v>
      </c>
      <c r="AO698">
        <v>1</v>
      </c>
      <c r="AP698">
        <v>0</v>
      </c>
      <c r="AQ698">
        <v>0</v>
      </c>
      <c r="AR698">
        <v>0</v>
      </c>
      <c r="AS698" t="s">
        <v>3</v>
      </c>
      <c r="AT698">
        <v>3.5</v>
      </c>
      <c r="AU698" t="s">
        <v>3</v>
      </c>
      <c r="AV698">
        <v>0</v>
      </c>
      <c r="AW698">
        <v>2</v>
      </c>
      <c r="AX698">
        <v>42251472</v>
      </c>
      <c r="AY698">
        <v>1</v>
      </c>
      <c r="AZ698">
        <v>0</v>
      </c>
      <c r="BA698">
        <v>622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CX698">
        <f>Y698*Source!I345</f>
        <v>1.0829</v>
      </c>
      <c r="CY698">
        <f>AA698</f>
        <v>19.420000000000002</v>
      </c>
      <c r="CZ698">
        <f>AE698</f>
        <v>2.44</v>
      </c>
      <c r="DA698">
        <f>AI698</f>
        <v>7.96</v>
      </c>
      <c r="DB698">
        <f>ROUND(ROUND(AT698*CZ698,2),6)</f>
        <v>8.5399999999999991</v>
      </c>
      <c r="DC698">
        <f>ROUND(ROUND(AT698*AG698,2),6)</f>
        <v>0</v>
      </c>
    </row>
    <row r="699" spans="1:107" x14ac:dyDescent="0.2">
      <c r="A699">
        <f>ROW(Source!A346)</f>
        <v>346</v>
      </c>
      <c r="B699">
        <v>42244845</v>
      </c>
      <c r="C699">
        <v>42251460</v>
      </c>
      <c r="D699">
        <v>35545602</v>
      </c>
      <c r="E699">
        <v>1</v>
      </c>
      <c r="F699">
        <v>1</v>
      </c>
      <c r="G699">
        <v>1</v>
      </c>
      <c r="H699">
        <v>1</v>
      </c>
      <c r="I699" t="s">
        <v>478</v>
      </c>
      <c r="J699" t="s">
        <v>3</v>
      </c>
      <c r="K699" t="s">
        <v>479</v>
      </c>
      <c r="L699">
        <v>1369</v>
      </c>
      <c r="N699">
        <v>1013</v>
      </c>
      <c r="O699" t="s">
        <v>417</v>
      </c>
      <c r="P699" t="s">
        <v>417</v>
      </c>
      <c r="Q699">
        <v>1</v>
      </c>
      <c r="W699">
        <v>0</v>
      </c>
      <c r="X699">
        <v>922534627</v>
      </c>
      <c r="Y699">
        <v>45.436499999999995</v>
      </c>
      <c r="AA699">
        <v>0</v>
      </c>
      <c r="AB699">
        <v>0</v>
      </c>
      <c r="AC699">
        <v>0</v>
      </c>
      <c r="AD699">
        <v>238.6</v>
      </c>
      <c r="AE699">
        <v>0</v>
      </c>
      <c r="AF699">
        <v>0</v>
      </c>
      <c r="AG699">
        <v>0</v>
      </c>
      <c r="AH699">
        <v>238.6</v>
      </c>
      <c r="AI699">
        <v>1</v>
      </c>
      <c r="AJ699">
        <v>1</v>
      </c>
      <c r="AK699">
        <v>1</v>
      </c>
      <c r="AL699">
        <v>1</v>
      </c>
      <c r="AN699">
        <v>0</v>
      </c>
      <c r="AO699">
        <v>1</v>
      </c>
      <c r="AP699">
        <v>1</v>
      </c>
      <c r="AQ699">
        <v>0</v>
      </c>
      <c r="AR699">
        <v>0</v>
      </c>
      <c r="AS699" t="s">
        <v>3</v>
      </c>
      <c r="AT699">
        <v>39.51</v>
      </c>
      <c r="AU699" t="s">
        <v>34</v>
      </c>
      <c r="AV699">
        <v>1</v>
      </c>
      <c r="AW699">
        <v>2</v>
      </c>
      <c r="AX699">
        <v>42251467</v>
      </c>
      <c r="AY699">
        <v>1</v>
      </c>
      <c r="AZ699">
        <v>0</v>
      </c>
      <c r="BA699">
        <v>623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CX699">
        <f>Y699*Source!I346</f>
        <v>14.058053099999999</v>
      </c>
      <c r="CY699">
        <f>AD699</f>
        <v>238.6</v>
      </c>
      <c r="CZ699">
        <f>AH699</f>
        <v>238.6</v>
      </c>
      <c r="DA699">
        <f>AL699</f>
        <v>1</v>
      </c>
      <c r="DB699">
        <f>ROUND((ROUND(AT699*CZ699,2)*1.15),6)</f>
        <v>10841.1535</v>
      </c>
      <c r="DC699">
        <f>ROUND((ROUND(AT699*AG699,2)*1.15),6)</f>
        <v>0</v>
      </c>
    </row>
    <row r="700" spans="1:107" x14ac:dyDescent="0.2">
      <c r="A700">
        <f>ROW(Source!A346)</f>
        <v>346</v>
      </c>
      <c r="B700">
        <v>42244845</v>
      </c>
      <c r="C700">
        <v>42251460</v>
      </c>
      <c r="D700">
        <v>121548</v>
      </c>
      <c r="E700">
        <v>1</v>
      </c>
      <c r="F700">
        <v>1</v>
      </c>
      <c r="G700">
        <v>1</v>
      </c>
      <c r="H700">
        <v>1</v>
      </c>
      <c r="I700" t="s">
        <v>23</v>
      </c>
      <c r="J700" t="s">
        <v>3</v>
      </c>
      <c r="K700" t="s">
        <v>420</v>
      </c>
      <c r="L700">
        <v>608254</v>
      </c>
      <c r="N700">
        <v>1013</v>
      </c>
      <c r="O700" t="s">
        <v>421</v>
      </c>
      <c r="P700" t="s">
        <v>421</v>
      </c>
      <c r="Q700">
        <v>1</v>
      </c>
      <c r="W700">
        <v>0</v>
      </c>
      <c r="X700">
        <v>-185737400</v>
      </c>
      <c r="Y700">
        <v>1.5874999999999999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1</v>
      </c>
      <c r="AJ700">
        <v>1</v>
      </c>
      <c r="AK700">
        <v>1</v>
      </c>
      <c r="AL700">
        <v>1</v>
      </c>
      <c r="AN700">
        <v>0</v>
      </c>
      <c r="AO700">
        <v>1</v>
      </c>
      <c r="AP700">
        <v>1</v>
      </c>
      <c r="AQ700">
        <v>0</v>
      </c>
      <c r="AR700">
        <v>0</v>
      </c>
      <c r="AS700" t="s">
        <v>3</v>
      </c>
      <c r="AT700">
        <v>1.27</v>
      </c>
      <c r="AU700" t="s">
        <v>33</v>
      </c>
      <c r="AV700">
        <v>2</v>
      </c>
      <c r="AW700">
        <v>2</v>
      </c>
      <c r="AX700">
        <v>42251468</v>
      </c>
      <c r="AY700">
        <v>1</v>
      </c>
      <c r="AZ700">
        <v>0</v>
      </c>
      <c r="BA700">
        <v>624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CX700">
        <f>Y700*Source!I346</f>
        <v>0.49117250000000001</v>
      </c>
      <c r="CY700">
        <f>AD700</f>
        <v>0</v>
      </c>
      <c r="CZ700">
        <f>AH700</f>
        <v>0</v>
      </c>
      <c r="DA700">
        <f>AL700</f>
        <v>1</v>
      </c>
      <c r="DB700">
        <f>ROUND((ROUND(AT700*CZ700,2)*1.25),6)</f>
        <v>0</v>
      </c>
      <c r="DC700">
        <f>ROUND((ROUND(AT700*AG700,2)*1.25),6)</f>
        <v>0</v>
      </c>
    </row>
    <row r="701" spans="1:107" x14ac:dyDescent="0.2">
      <c r="A701">
        <f>ROW(Source!A346)</f>
        <v>346</v>
      </c>
      <c r="B701">
        <v>42244845</v>
      </c>
      <c r="C701">
        <v>42251460</v>
      </c>
      <c r="D701">
        <v>39026610</v>
      </c>
      <c r="E701">
        <v>1</v>
      </c>
      <c r="F701">
        <v>1</v>
      </c>
      <c r="G701">
        <v>1</v>
      </c>
      <c r="H701">
        <v>2</v>
      </c>
      <c r="I701" t="s">
        <v>439</v>
      </c>
      <c r="J701" t="s">
        <v>440</v>
      </c>
      <c r="K701" t="s">
        <v>441</v>
      </c>
      <c r="L701">
        <v>1368</v>
      </c>
      <c r="N701">
        <v>1011</v>
      </c>
      <c r="O701" t="s">
        <v>425</v>
      </c>
      <c r="P701" t="s">
        <v>425</v>
      </c>
      <c r="Q701">
        <v>1</v>
      </c>
      <c r="W701">
        <v>0</v>
      </c>
      <c r="X701">
        <v>344519037</v>
      </c>
      <c r="Y701">
        <v>1.5874999999999999</v>
      </c>
      <c r="AA701">
        <v>0</v>
      </c>
      <c r="AB701">
        <v>424.51</v>
      </c>
      <c r="AC701">
        <v>405.68</v>
      </c>
      <c r="AD701">
        <v>0</v>
      </c>
      <c r="AE701">
        <v>0</v>
      </c>
      <c r="AF701">
        <v>31.26</v>
      </c>
      <c r="AG701">
        <v>13.5</v>
      </c>
      <c r="AH701">
        <v>0</v>
      </c>
      <c r="AI701">
        <v>1</v>
      </c>
      <c r="AJ701">
        <v>13.58</v>
      </c>
      <c r="AK701">
        <v>30.05</v>
      </c>
      <c r="AL701">
        <v>1</v>
      </c>
      <c r="AN701">
        <v>0</v>
      </c>
      <c r="AO701">
        <v>1</v>
      </c>
      <c r="AP701">
        <v>1</v>
      </c>
      <c r="AQ701">
        <v>0</v>
      </c>
      <c r="AR701">
        <v>0</v>
      </c>
      <c r="AS701" t="s">
        <v>3</v>
      </c>
      <c r="AT701">
        <v>1.27</v>
      </c>
      <c r="AU701" t="s">
        <v>33</v>
      </c>
      <c r="AV701">
        <v>0</v>
      </c>
      <c r="AW701">
        <v>2</v>
      </c>
      <c r="AX701">
        <v>42251469</v>
      </c>
      <c r="AY701">
        <v>1</v>
      </c>
      <c r="AZ701">
        <v>0</v>
      </c>
      <c r="BA701">
        <v>625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CX701">
        <f>Y701*Source!I346</f>
        <v>0.49117250000000001</v>
      </c>
      <c r="CY701">
        <f>AB701</f>
        <v>424.51</v>
      </c>
      <c r="CZ701">
        <f>AF701</f>
        <v>31.26</v>
      </c>
      <c r="DA701">
        <f>AJ701</f>
        <v>13.58</v>
      </c>
      <c r="DB701">
        <f>ROUND((ROUND(AT701*CZ701,2)*1.25),6)</f>
        <v>49.625</v>
      </c>
      <c r="DC701">
        <f>ROUND((ROUND(AT701*AG701,2)*1.25),6)</f>
        <v>21.4375</v>
      </c>
    </row>
    <row r="702" spans="1:107" x14ac:dyDescent="0.2">
      <c r="A702">
        <f>ROW(Source!A346)</f>
        <v>346</v>
      </c>
      <c r="B702">
        <v>42244845</v>
      </c>
      <c r="C702">
        <v>42251460</v>
      </c>
      <c r="D702">
        <v>39027219</v>
      </c>
      <c r="E702">
        <v>1</v>
      </c>
      <c r="F702">
        <v>1</v>
      </c>
      <c r="G702">
        <v>1</v>
      </c>
      <c r="H702">
        <v>2</v>
      </c>
      <c r="I702" t="s">
        <v>480</v>
      </c>
      <c r="J702" t="s">
        <v>481</v>
      </c>
      <c r="K702" t="s">
        <v>482</v>
      </c>
      <c r="L702">
        <v>1368</v>
      </c>
      <c r="N702">
        <v>1011</v>
      </c>
      <c r="O702" t="s">
        <v>425</v>
      </c>
      <c r="P702" t="s">
        <v>425</v>
      </c>
      <c r="Q702">
        <v>1</v>
      </c>
      <c r="W702">
        <v>0</v>
      </c>
      <c r="X702">
        <v>-944612788</v>
      </c>
      <c r="Y702">
        <v>11.3375</v>
      </c>
      <c r="AA702">
        <v>0</v>
      </c>
      <c r="AB702">
        <v>4.07</v>
      </c>
      <c r="AC702">
        <v>0</v>
      </c>
      <c r="AD702">
        <v>0</v>
      </c>
      <c r="AE702">
        <v>0</v>
      </c>
      <c r="AF702">
        <v>0.5</v>
      </c>
      <c r="AG702">
        <v>0</v>
      </c>
      <c r="AH702">
        <v>0</v>
      </c>
      <c r="AI702">
        <v>1</v>
      </c>
      <c r="AJ702">
        <v>8.14</v>
      </c>
      <c r="AK702">
        <v>30.05</v>
      </c>
      <c r="AL702">
        <v>1</v>
      </c>
      <c r="AN702">
        <v>0</v>
      </c>
      <c r="AO702">
        <v>1</v>
      </c>
      <c r="AP702">
        <v>1</v>
      </c>
      <c r="AQ702">
        <v>0</v>
      </c>
      <c r="AR702">
        <v>0</v>
      </c>
      <c r="AS702" t="s">
        <v>3</v>
      </c>
      <c r="AT702">
        <v>9.07</v>
      </c>
      <c r="AU702" t="s">
        <v>33</v>
      </c>
      <c r="AV702">
        <v>0</v>
      </c>
      <c r="AW702">
        <v>2</v>
      </c>
      <c r="AX702">
        <v>42251470</v>
      </c>
      <c r="AY702">
        <v>1</v>
      </c>
      <c r="AZ702">
        <v>0</v>
      </c>
      <c r="BA702">
        <v>626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CX702">
        <f>Y702*Source!I346</f>
        <v>3.5078225000000001</v>
      </c>
      <c r="CY702">
        <f>AB702</f>
        <v>4.07</v>
      </c>
      <c r="CZ702">
        <f>AF702</f>
        <v>0.5</v>
      </c>
      <c r="DA702">
        <f>AJ702</f>
        <v>8.14</v>
      </c>
      <c r="DB702">
        <f>ROUND((ROUND(AT702*CZ702,2)*1.25),6)</f>
        <v>5.6749999999999998</v>
      </c>
      <c r="DC702">
        <f>ROUND((ROUND(AT702*AG702,2)*1.25),6)</f>
        <v>0</v>
      </c>
    </row>
    <row r="703" spans="1:107" x14ac:dyDescent="0.2">
      <c r="A703">
        <f>ROW(Source!A346)</f>
        <v>346</v>
      </c>
      <c r="B703">
        <v>42244845</v>
      </c>
      <c r="C703">
        <v>42251460</v>
      </c>
      <c r="D703">
        <v>38996543</v>
      </c>
      <c r="E703">
        <v>1</v>
      </c>
      <c r="F703">
        <v>1</v>
      </c>
      <c r="G703">
        <v>1</v>
      </c>
      <c r="H703">
        <v>3</v>
      </c>
      <c r="I703" t="s">
        <v>483</v>
      </c>
      <c r="J703" t="s">
        <v>484</v>
      </c>
      <c r="K703" t="s">
        <v>485</v>
      </c>
      <c r="L703">
        <v>1339</v>
      </c>
      <c r="N703">
        <v>1007</v>
      </c>
      <c r="O703" t="s">
        <v>209</v>
      </c>
      <c r="P703" t="s">
        <v>209</v>
      </c>
      <c r="Q703">
        <v>1</v>
      </c>
      <c r="W703">
        <v>0</v>
      </c>
      <c r="X703">
        <v>1901479482</v>
      </c>
      <c r="Y703">
        <v>2.04</v>
      </c>
      <c r="AA703">
        <v>3443.32</v>
      </c>
      <c r="AB703">
        <v>0</v>
      </c>
      <c r="AC703">
        <v>0</v>
      </c>
      <c r="AD703">
        <v>0</v>
      </c>
      <c r="AE703">
        <v>548.29999999999995</v>
      </c>
      <c r="AF703">
        <v>0</v>
      </c>
      <c r="AG703">
        <v>0</v>
      </c>
      <c r="AH703">
        <v>0</v>
      </c>
      <c r="AI703">
        <v>6.28</v>
      </c>
      <c r="AJ703">
        <v>1</v>
      </c>
      <c r="AK703">
        <v>1</v>
      </c>
      <c r="AL703">
        <v>1</v>
      </c>
      <c r="AN703">
        <v>0</v>
      </c>
      <c r="AO703">
        <v>1</v>
      </c>
      <c r="AP703">
        <v>0</v>
      </c>
      <c r="AQ703">
        <v>0</v>
      </c>
      <c r="AR703">
        <v>0</v>
      </c>
      <c r="AS703" t="s">
        <v>3</v>
      </c>
      <c r="AT703">
        <v>2.04</v>
      </c>
      <c r="AU703" t="s">
        <v>3</v>
      </c>
      <c r="AV703">
        <v>0</v>
      </c>
      <c r="AW703">
        <v>2</v>
      </c>
      <c r="AX703">
        <v>42251471</v>
      </c>
      <c r="AY703">
        <v>1</v>
      </c>
      <c r="AZ703">
        <v>0</v>
      </c>
      <c r="BA703">
        <v>627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CX703">
        <f>Y703*Source!I346</f>
        <v>0.63117600000000007</v>
      </c>
      <c r="CY703">
        <f>AA703</f>
        <v>3443.32</v>
      </c>
      <c r="CZ703">
        <f>AE703</f>
        <v>548.29999999999995</v>
      </c>
      <c r="DA703">
        <f>AI703</f>
        <v>6.28</v>
      </c>
      <c r="DB703">
        <f>ROUND(ROUND(AT703*CZ703,2),6)</f>
        <v>1118.53</v>
      </c>
      <c r="DC703">
        <f>ROUND(ROUND(AT703*AG703,2),6)</f>
        <v>0</v>
      </c>
    </row>
    <row r="704" spans="1:107" x14ac:dyDescent="0.2">
      <c r="A704">
        <f>ROW(Source!A346)</f>
        <v>346</v>
      </c>
      <c r="B704">
        <v>42244845</v>
      </c>
      <c r="C704">
        <v>42251460</v>
      </c>
      <c r="D704">
        <v>39001585</v>
      </c>
      <c r="E704">
        <v>1</v>
      </c>
      <c r="F704">
        <v>1</v>
      </c>
      <c r="G704">
        <v>1</v>
      </c>
      <c r="H704">
        <v>3</v>
      </c>
      <c r="I704" t="s">
        <v>445</v>
      </c>
      <c r="J704" t="s">
        <v>446</v>
      </c>
      <c r="K704" t="s">
        <v>447</v>
      </c>
      <c r="L704">
        <v>1339</v>
      </c>
      <c r="N704">
        <v>1007</v>
      </c>
      <c r="O704" t="s">
        <v>209</v>
      </c>
      <c r="P704" t="s">
        <v>209</v>
      </c>
      <c r="Q704">
        <v>1</v>
      </c>
      <c r="W704">
        <v>0</v>
      </c>
      <c r="X704">
        <v>619799737</v>
      </c>
      <c r="Y704">
        <v>3.5</v>
      </c>
      <c r="AA704">
        <v>21.28</v>
      </c>
      <c r="AB704">
        <v>0</v>
      </c>
      <c r="AC704">
        <v>0</v>
      </c>
      <c r="AD704">
        <v>0</v>
      </c>
      <c r="AE704">
        <v>2.44</v>
      </c>
      <c r="AF704">
        <v>0</v>
      </c>
      <c r="AG704">
        <v>0</v>
      </c>
      <c r="AH704">
        <v>0</v>
      </c>
      <c r="AI704">
        <v>8.7200000000000006</v>
      </c>
      <c r="AJ704">
        <v>1</v>
      </c>
      <c r="AK704">
        <v>1</v>
      </c>
      <c r="AL704">
        <v>1</v>
      </c>
      <c r="AN704">
        <v>0</v>
      </c>
      <c r="AO704">
        <v>1</v>
      </c>
      <c r="AP704">
        <v>0</v>
      </c>
      <c r="AQ704">
        <v>0</v>
      </c>
      <c r="AR704">
        <v>0</v>
      </c>
      <c r="AS704" t="s">
        <v>3</v>
      </c>
      <c r="AT704">
        <v>3.5</v>
      </c>
      <c r="AU704" t="s">
        <v>3</v>
      </c>
      <c r="AV704">
        <v>0</v>
      </c>
      <c r="AW704">
        <v>2</v>
      </c>
      <c r="AX704">
        <v>42251472</v>
      </c>
      <c r="AY704">
        <v>1</v>
      </c>
      <c r="AZ704">
        <v>0</v>
      </c>
      <c r="BA704">
        <v>628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CX704">
        <f>Y704*Source!I346</f>
        <v>1.0829</v>
      </c>
      <c r="CY704">
        <f>AA704</f>
        <v>21.28</v>
      </c>
      <c r="CZ704">
        <f>AE704</f>
        <v>2.44</v>
      </c>
      <c r="DA704">
        <f>AI704</f>
        <v>8.7200000000000006</v>
      </c>
      <c r="DB704">
        <f>ROUND(ROUND(AT704*CZ704,2),6)</f>
        <v>8.5399999999999991</v>
      </c>
      <c r="DC704">
        <f>ROUND(ROUND(AT704*AG704,2),6)</f>
        <v>0</v>
      </c>
    </row>
    <row r="705" spans="1:107" x14ac:dyDescent="0.2">
      <c r="A705">
        <f>ROW(Source!A347)</f>
        <v>347</v>
      </c>
      <c r="B705">
        <v>42244862</v>
      </c>
      <c r="C705">
        <v>42251473</v>
      </c>
      <c r="D705">
        <v>35544110</v>
      </c>
      <c r="E705">
        <v>1</v>
      </c>
      <c r="F705">
        <v>1</v>
      </c>
      <c r="G705">
        <v>1</v>
      </c>
      <c r="H705">
        <v>1</v>
      </c>
      <c r="I705" t="s">
        <v>448</v>
      </c>
      <c r="J705" t="s">
        <v>3</v>
      </c>
      <c r="K705" t="s">
        <v>449</v>
      </c>
      <c r="L705">
        <v>1369</v>
      </c>
      <c r="N705">
        <v>1013</v>
      </c>
      <c r="O705" t="s">
        <v>417</v>
      </c>
      <c r="P705" t="s">
        <v>417</v>
      </c>
      <c r="Q705">
        <v>1</v>
      </c>
      <c r="W705">
        <v>0</v>
      </c>
      <c r="X705">
        <v>-464685602</v>
      </c>
      <c r="Y705">
        <v>12.074999999999999</v>
      </c>
      <c r="AA705">
        <v>0</v>
      </c>
      <c r="AB705">
        <v>0</v>
      </c>
      <c r="AC705">
        <v>0</v>
      </c>
      <c r="AD705">
        <v>249.3</v>
      </c>
      <c r="AE705">
        <v>0</v>
      </c>
      <c r="AF705">
        <v>0</v>
      </c>
      <c r="AG705">
        <v>0</v>
      </c>
      <c r="AH705">
        <v>249.3</v>
      </c>
      <c r="AI705">
        <v>1</v>
      </c>
      <c r="AJ705">
        <v>1</v>
      </c>
      <c r="AK705">
        <v>1</v>
      </c>
      <c r="AL705">
        <v>1</v>
      </c>
      <c r="AN705">
        <v>0</v>
      </c>
      <c r="AO705">
        <v>1</v>
      </c>
      <c r="AP705">
        <v>1</v>
      </c>
      <c r="AQ705">
        <v>0</v>
      </c>
      <c r="AR705">
        <v>0</v>
      </c>
      <c r="AS705" t="s">
        <v>3</v>
      </c>
      <c r="AT705">
        <v>10.5</v>
      </c>
      <c r="AU705" t="s">
        <v>34</v>
      </c>
      <c r="AV705">
        <v>1</v>
      </c>
      <c r="AW705">
        <v>2</v>
      </c>
      <c r="AX705">
        <v>42251483</v>
      </c>
      <c r="AY705">
        <v>1</v>
      </c>
      <c r="AZ705">
        <v>0</v>
      </c>
      <c r="BA705">
        <v>629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CX705">
        <f>Y705*Source!I347</f>
        <v>37.360049999999994</v>
      </c>
      <c r="CY705">
        <f>AD705</f>
        <v>249.3</v>
      </c>
      <c r="CZ705">
        <f>AH705</f>
        <v>249.3</v>
      </c>
      <c r="DA705">
        <f>AL705</f>
        <v>1</v>
      </c>
      <c r="DB705">
        <f>ROUND((ROUND(AT705*CZ705,2)*1.15),6)</f>
        <v>3010.2975000000001</v>
      </c>
      <c r="DC705">
        <f>ROUND((ROUND(AT705*AG705,2)*1.15),6)</f>
        <v>0</v>
      </c>
    </row>
    <row r="706" spans="1:107" x14ac:dyDescent="0.2">
      <c r="A706">
        <f>ROW(Source!A347)</f>
        <v>347</v>
      </c>
      <c r="B706">
        <v>42244862</v>
      </c>
      <c r="C706">
        <v>42251473</v>
      </c>
      <c r="D706">
        <v>121548</v>
      </c>
      <c r="E706">
        <v>1</v>
      </c>
      <c r="F706">
        <v>1</v>
      </c>
      <c r="G706">
        <v>1</v>
      </c>
      <c r="H706">
        <v>1</v>
      </c>
      <c r="I706" t="s">
        <v>23</v>
      </c>
      <c r="J706" t="s">
        <v>3</v>
      </c>
      <c r="K706" t="s">
        <v>420</v>
      </c>
      <c r="L706">
        <v>608254</v>
      </c>
      <c r="N706">
        <v>1013</v>
      </c>
      <c r="O706" t="s">
        <v>421</v>
      </c>
      <c r="P706" t="s">
        <v>421</v>
      </c>
      <c r="Q706">
        <v>1</v>
      </c>
      <c r="W706">
        <v>0</v>
      </c>
      <c r="X706">
        <v>-185737400</v>
      </c>
      <c r="Y706">
        <v>7.4999999999999997E-2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1</v>
      </c>
      <c r="AJ706">
        <v>1</v>
      </c>
      <c r="AK706">
        <v>1</v>
      </c>
      <c r="AL706">
        <v>1</v>
      </c>
      <c r="AN706">
        <v>0</v>
      </c>
      <c r="AO706">
        <v>1</v>
      </c>
      <c r="AP706">
        <v>1</v>
      </c>
      <c r="AQ706">
        <v>0</v>
      </c>
      <c r="AR706">
        <v>0</v>
      </c>
      <c r="AS706" t="s">
        <v>3</v>
      </c>
      <c r="AT706">
        <v>0.06</v>
      </c>
      <c r="AU706" t="s">
        <v>33</v>
      </c>
      <c r="AV706">
        <v>2</v>
      </c>
      <c r="AW706">
        <v>2</v>
      </c>
      <c r="AX706">
        <v>42251484</v>
      </c>
      <c r="AY706">
        <v>1</v>
      </c>
      <c r="AZ706">
        <v>0</v>
      </c>
      <c r="BA706">
        <v>630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CX706">
        <f>Y706*Source!I347</f>
        <v>0.23204999999999998</v>
      </c>
      <c r="CY706">
        <f>AD706</f>
        <v>0</v>
      </c>
      <c r="CZ706">
        <f>AH706</f>
        <v>0</v>
      </c>
      <c r="DA706">
        <f>AL706</f>
        <v>1</v>
      </c>
      <c r="DB706">
        <f>ROUND((ROUND(AT706*CZ706,2)*1.25),6)</f>
        <v>0</v>
      </c>
      <c r="DC706">
        <f>ROUND((ROUND(AT706*AG706,2)*1.25),6)</f>
        <v>0</v>
      </c>
    </row>
    <row r="707" spans="1:107" x14ac:dyDescent="0.2">
      <c r="A707">
        <f>ROW(Source!A347)</f>
        <v>347</v>
      </c>
      <c r="B707">
        <v>42244862</v>
      </c>
      <c r="C707">
        <v>42251473</v>
      </c>
      <c r="D707">
        <v>39026531</v>
      </c>
      <c r="E707">
        <v>1</v>
      </c>
      <c r="F707">
        <v>1</v>
      </c>
      <c r="G707">
        <v>1</v>
      </c>
      <c r="H707">
        <v>2</v>
      </c>
      <c r="I707" t="s">
        <v>436</v>
      </c>
      <c r="J707" t="s">
        <v>437</v>
      </c>
      <c r="K707" t="s">
        <v>438</v>
      </c>
      <c r="L707">
        <v>1368</v>
      </c>
      <c r="N707">
        <v>1011</v>
      </c>
      <c r="O707" t="s">
        <v>425</v>
      </c>
      <c r="P707" t="s">
        <v>425</v>
      </c>
      <c r="Q707">
        <v>1</v>
      </c>
      <c r="W707">
        <v>0</v>
      </c>
      <c r="X707">
        <v>1549832887</v>
      </c>
      <c r="Y707">
        <v>3.7499999999999999E-2</v>
      </c>
      <c r="AA707">
        <v>0</v>
      </c>
      <c r="AB707">
        <v>779.14</v>
      </c>
      <c r="AC707">
        <v>274.54000000000002</v>
      </c>
      <c r="AD707">
        <v>0</v>
      </c>
      <c r="AE707">
        <v>0</v>
      </c>
      <c r="AF707">
        <v>99.89</v>
      </c>
      <c r="AG707">
        <v>10.06</v>
      </c>
      <c r="AH707">
        <v>0</v>
      </c>
      <c r="AI707">
        <v>1</v>
      </c>
      <c r="AJ707">
        <v>7.8</v>
      </c>
      <c r="AK707">
        <v>27.29</v>
      </c>
      <c r="AL707">
        <v>1</v>
      </c>
      <c r="AN707">
        <v>0</v>
      </c>
      <c r="AO707">
        <v>1</v>
      </c>
      <c r="AP707">
        <v>1</v>
      </c>
      <c r="AQ707">
        <v>0</v>
      </c>
      <c r="AR707">
        <v>0</v>
      </c>
      <c r="AS707" t="s">
        <v>3</v>
      </c>
      <c r="AT707">
        <v>0.03</v>
      </c>
      <c r="AU707" t="s">
        <v>33</v>
      </c>
      <c r="AV707">
        <v>0</v>
      </c>
      <c r="AW707">
        <v>2</v>
      </c>
      <c r="AX707">
        <v>42251485</v>
      </c>
      <c r="AY707">
        <v>1</v>
      </c>
      <c r="AZ707">
        <v>0</v>
      </c>
      <c r="BA707">
        <v>631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CX707">
        <f>Y707*Source!I347</f>
        <v>0.11602499999999999</v>
      </c>
      <c r="CY707">
        <f>AB707</f>
        <v>779.14</v>
      </c>
      <c r="CZ707">
        <f>AF707</f>
        <v>99.89</v>
      </c>
      <c r="DA707">
        <f>AJ707</f>
        <v>7.8</v>
      </c>
      <c r="DB707">
        <f>ROUND((ROUND(AT707*CZ707,2)*1.25),6)</f>
        <v>3.75</v>
      </c>
      <c r="DC707">
        <f>ROUND((ROUND(AT707*AG707,2)*1.25),6)</f>
        <v>0.375</v>
      </c>
    </row>
    <row r="708" spans="1:107" x14ac:dyDescent="0.2">
      <c r="A708">
        <f>ROW(Source!A347)</f>
        <v>347</v>
      </c>
      <c r="B708">
        <v>42244862</v>
      </c>
      <c r="C708">
        <v>42251473</v>
      </c>
      <c r="D708">
        <v>39027363</v>
      </c>
      <c r="E708">
        <v>1</v>
      </c>
      <c r="F708">
        <v>1</v>
      </c>
      <c r="G708">
        <v>1</v>
      </c>
      <c r="H708">
        <v>2</v>
      </c>
      <c r="I708" t="s">
        <v>486</v>
      </c>
      <c r="J708" t="s">
        <v>487</v>
      </c>
      <c r="K708" t="s">
        <v>488</v>
      </c>
      <c r="L708">
        <v>1368</v>
      </c>
      <c r="N708">
        <v>1011</v>
      </c>
      <c r="O708" t="s">
        <v>425</v>
      </c>
      <c r="P708" t="s">
        <v>425</v>
      </c>
      <c r="Q708">
        <v>1</v>
      </c>
      <c r="W708">
        <v>0</v>
      </c>
      <c r="X708">
        <v>-962845729</v>
      </c>
      <c r="Y708">
        <v>3.7499999999999999E-2</v>
      </c>
      <c r="AA708">
        <v>0</v>
      </c>
      <c r="AB708">
        <v>797.5</v>
      </c>
      <c r="AC708">
        <v>316.56</v>
      </c>
      <c r="AD708">
        <v>0</v>
      </c>
      <c r="AE708">
        <v>0</v>
      </c>
      <c r="AF708">
        <v>110</v>
      </c>
      <c r="AG708">
        <v>11.6</v>
      </c>
      <c r="AH708">
        <v>0</v>
      </c>
      <c r="AI708">
        <v>1</v>
      </c>
      <c r="AJ708">
        <v>7.25</v>
      </c>
      <c r="AK708">
        <v>27.29</v>
      </c>
      <c r="AL708">
        <v>1</v>
      </c>
      <c r="AN708">
        <v>0</v>
      </c>
      <c r="AO708">
        <v>1</v>
      </c>
      <c r="AP708">
        <v>1</v>
      </c>
      <c r="AQ708">
        <v>0</v>
      </c>
      <c r="AR708">
        <v>0</v>
      </c>
      <c r="AS708" t="s">
        <v>3</v>
      </c>
      <c r="AT708">
        <v>0.03</v>
      </c>
      <c r="AU708" t="s">
        <v>33</v>
      </c>
      <c r="AV708">
        <v>0</v>
      </c>
      <c r="AW708">
        <v>2</v>
      </c>
      <c r="AX708">
        <v>42251486</v>
      </c>
      <c r="AY708">
        <v>1</v>
      </c>
      <c r="AZ708">
        <v>0</v>
      </c>
      <c r="BA708">
        <v>632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CX708">
        <f>Y708*Source!I347</f>
        <v>0.11602499999999999</v>
      </c>
      <c r="CY708">
        <f>AB708</f>
        <v>797.5</v>
      </c>
      <c r="CZ708">
        <f>AF708</f>
        <v>110</v>
      </c>
      <c r="DA708">
        <f>AJ708</f>
        <v>7.25</v>
      </c>
      <c r="DB708">
        <f>ROUND((ROUND(AT708*CZ708,2)*1.25),6)</f>
        <v>4.125</v>
      </c>
      <c r="DC708">
        <f>ROUND((ROUND(AT708*AG708,2)*1.25),6)</f>
        <v>0.4375</v>
      </c>
    </row>
    <row r="709" spans="1:107" x14ac:dyDescent="0.2">
      <c r="A709">
        <f>ROW(Source!A347)</f>
        <v>347</v>
      </c>
      <c r="B709">
        <v>42244862</v>
      </c>
      <c r="C709">
        <v>42251473</v>
      </c>
      <c r="D709">
        <v>39027437</v>
      </c>
      <c r="E709">
        <v>1</v>
      </c>
      <c r="F709">
        <v>1</v>
      </c>
      <c r="G709">
        <v>1</v>
      </c>
      <c r="H709">
        <v>2</v>
      </c>
      <c r="I709" t="s">
        <v>489</v>
      </c>
      <c r="J709" t="s">
        <v>490</v>
      </c>
      <c r="K709" t="s">
        <v>491</v>
      </c>
      <c r="L709">
        <v>1368</v>
      </c>
      <c r="N709">
        <v>1011</v>
      </c>
      <c r="O709" t="s">
        <v>425</v>
      </c>
      <c r="P709" t="s">
        <v>425</v>
      </c>
      <c r="Q709">
        <v>1</v>
      </c>
      <c r="W709">
        <v>0</v>
      </c>
      <c r="X709">
        <v>-1798884961</v>
      </c>
      <c r="Y709">
        <v>0.71249999999999991</v>
      </c>
      <c r="AA709">
        <v>0</v>
      </c>
      <c r="AB709">
        <v>18.41</v>
      </c>
      <c r="AC709">
        <v>0</v>
      </c>
      <c r="AD709">
        <v>0</v>
      </c>
      <c r="AE709">
        <v>0</v>
      </c>
      <c r="AF709">
        <v>9.16</v>
      </c>
      <c r="AG709">
        <v>0</v>
      </c>
      <c r="AH709">
        <v>0</v>
      </c>
      <c r="AI709">
        <v>1</v>
      </c>
      <c r="AJ709">
        <v>2.0099999999999998</v>
      </c>
      <c r="AK709">
        <v>27.29</v>
      </c>
      <c r="AL709">
        <v>1</v>
      </c>
      <c r="AN709">
        <v>0</v>
      </c>
      <c r="AO709">
        <v>1</v>
      </c>
      <c r="AP709">
        <v>1</v>
      </c>
      <c r="AQ709">
        <v>0</v>
      </c>
      <c r="AR709">
        <v>0</v>
      </c>
      <c r="AS709" t="s">
        <v>3</v>
      </c>
      <c r="AT709">
        <v>0.56999999999999995</v>
      </c>
      <c r="AU709" t="s">
        <v>33</v>
      </c>
      <c r="AV709">
        <v>0</v>
      </c>
      <c r="AW709">
        <v>2</v>
      </c>
      <c r="AX709">
        <v>42251487</v>
      </c>
      <c r="AY709">
        <v>1</v>
      </c>
      <c r="AZ709">
        <v>0</v>
      </c>
      <c r="BA709">
        <v>633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CX709">
        <f>Y709*Source!I347</f>
        <v>2.2044749999999995</v>
      </c>
      <c r="CY709">
        <f>AB709</f>
        <v>18.41</v>
      </c>
      <c r="CZ709">
        <f>AF709</f>
        <v>9.16</v>
      </c>
      <c r="DA709">
        <f>AJ709</f>
        <v>2.0099999999999998</v>
      </c>
      <c r="DB709">
        <f>ROUND((ROUND(AT709*CZ709,2)*1.25),6)</f>
        <v>6.5250000000000004</v>
      </c>
      <c r="DC709">
        <f>ROUND((ROUND(AT709*AG709,2)*1.25),6)</f>
        <v>0</v>
      </c>
    </row>
    <row r="710" spans="1:107" x14ac:dyDescent="0.2">
      <c r="A710">
        <f>ROW(Source!A347)</f>
        <v>347</v>
      </c>
      <c r="B710">
        <v>42244862</v>
      </c>
      <c r="C710">
        <v>42251473</v>
      </c>
      <c r="D710">
        <v>39029121</v>
      </c>
      <c r="E710">
        <v>1</v>
      </c>
      <c r="F710">
        <v>1</v>
      </c>
      <c r="G710">
        <v>1</v>
      </c>
      <c r="H710">
        <v>2</v>
      </c>
      <c r="I710" t="s">
        <v>453</v>
      </c>
      <c r="J710" t="s">
        <v>454</v>
      </c>
      <c r="K710" t="s">
        <v>455</v>
      </c>
      <c r="L710">
        <v>1368</v>
      </c>
      <c r="N710">
        <v>1011</v>
      </c>
      <c r="O710" t="s">
        <v>425</v>
      </c>
      <c r="P710" t="s">
        <v>425</v>
      </c>
      <c r="Q710">
        <v>1</v>
      </c>
      <c r="W710">
        <v>0</v>
      </c>
      <c r="X710">
        <v>1230759911</v>
      </c>
      <c r="Y710">
        <v>3.7499999999999999E-2</v>
      </c>
      <c r="AA710">
        <v>0</v>
      </c>
      <c r="AB710">
        <v>842.06</v>
      </c>
      <c r="AC710">
        <v>316.56</v>
      </c>
      <c r="AD710">
        <v>0</v>
      </c>
      <c r="AE710">
        <v>0</v>
      </c>
      <c r="AF710">
        <v>87.17</v>
      </c>
      <c r="AG710">
        <v>11.6</v>
      </c>
      <c r="AH710">
        <v>0</v>
      </c>
      <c r="AI710">
        <v>1</v>
      </c>
      <c r="AJ710">
        <v>9.66</v>
      </c>
      <c r="AK710">
        <v>27.29</v>
      </c>
      <c r="AL710">
        <v>1</v>
      </c>
      <c r="AN710">
        <v>0</v>
      </c>
      <c r="AO710">
        <v>1</v>
      </c>
      <c r="AP710">
        <v>1</v>
      </c>
      <c r="AQ710">
        <v>0</v>
      </c>
      <c r="AR710">
        <v>0</v>
      </c>
      <c r="AS710" t="s">
        <v>3</v>
      </c>
      <c r="AT710">
        <v>0.03</v>
      </c>
      <c r="AU710" t="s">
        <v>33</v>
      </c>
      <c r="AV710">
        <v>0</v>
      </c>
      <c r="AW710">
        <v>2</v>
      </c>
      <c r="AX710">
        <v>42251488</v>
      </c>
      <c r="AY710">
        <v>1</v>
      </c>
      <c r="AZ710">
        <v>0</v>
      </c>
      <c r="BA710">
        <v>634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CX710">
        <f>Y710*Source!I347</f>
        <v>0.11602499999999999</v>
      </c>
      <c r="CY710">
        <f>AB710</f>
        <v>842.06</v>
      </c>
      <c r="CZ710">
        <f>AF710</f>
        <v>87.17</v>
      </c>
      <c r="DA710">
        <f>AJ710</f>
        <v>9.66</v>
      </c>
      <c r="DB710">
        <f>ROUND((ROUND(AT710*CZ710,2)*1.25),6)</f>
        <v>3.2749999999999999</v>
      </c>
      <c r="DC710">
        <f>ROUND((ROUND(AT710*AG710,2)*1.25),6)</f>
        <v>0.4375</v>
      </c>
    </row>
    <row r="711" spans="1:107" x14ac:dyDescent="0.2">
      <c r="A711">
        <f>ROW(Source!A347)</f>
        <v>347</v>
      </c>
      <c r="B711">
        <v>42244862</v>
      </c>
      <c r="C711">
        <v>42251473</v>
      </c>
      <c r="D711">
        <v>39001143</v>
      </c>
      <c r="E711">
        <v>1</v>
      </c>
      <c r="F711">
        <v>1</v>
      </c>
      <c r="G711">
        <v>1</v>
      </c>
      <c r="H711">
        <v>3</v>
      </c>
      <c r="I711" t="s">
        <v>207</v>
      </c>
      <c r="J711" t="s">
        <v>210</v>
      </c>
      <c r="K711" t="s">
        <v>208</v>
      </c>
      <c r="L711">
        <v>1339</v>
      </c>
      <c r="N711">
        <v>1007</v>
      </c>
      <c r="O711" t="s">
        <v>209</v>
      </c>
      <c r="P711" t="s">
        <v>209</v>
      </c>
      <c r="Q711">
        <v>1</v>
      </c>
      <c r="W711">
        <v>0</v>
      </c>
      <c r="X711">
        <v>-1147251145</v>
      </c>
      <c r="Y711">
        <v>0.05</v>
      </c>
      <c r="AA711">
        <v>588.52</v>
      </c>
      <c r="AB711">
        <v>0</v>
      </c>
      <c r="AC711">
        <v>0</v>
      </c>
      <c r="AD711">
        <v>0</v>
      </c>
      <c r="AE711">
        <v>55.26</v>
      </c>
      <c r="AF711">
        <v>0</v>
      </c>
      <c r="AG711">
        <v>0</v>
      </c>
      <c r="AH711">
        <v>0</v>
      </c>
      <c r="AI711">
        <v>10.65</v>
      </c>
      <c r="AJ711">
        <v>1</v>
      </c>
      <c r="AK711">
        <v>1</v>
      </c>
      <c r="AL711">
        <v>1</v>
      </c>
      <c r="AN711">
        <v>0</v>
      </c>
      <c r="AO711">
        <v>1</v>
      </c>
      <c r="AP711">
        <v>0</v>
      </c>
      <c r="AQ711">
        <v>0</v>
      </c>
      <c r="AR711">
        <v>0</v>
      </c>
      <c r="AS711" t="s">
        <v>3</v>
      </c>
      <c r="AT711">
        <v>0.05</v>
      </c>
      <c r="AU711" t="s">
        <v>3</v>
      </c>
      <c r="AV711">
        <v>0</v>
      </c>
      <c r="AW711">
        <v>2</v>
      </c>
      <c r="AX711">
        <v>42251490</v>
      </c>
      <c r="AY711">
        <v>1</v>
      </c>
      <c r="AZ711">
        <v>0</v>
      </c>
      <c r="BA711">
        <v>636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CX711">
        <f>Y711*Source!I347</f>
        <v>0.1547</v>
      </c>
      <c r="CY711">
        <f>AA711</f>
        <v>588.52</v>
      </c>
      <c r="CZ711">
        <f>AE711</f>
        <v>55.26</v>
      </c>
      <c r="DA711">
        <f>AI711</f>
        <v>10.65</v>
      </c>
      <c r="DB711">
        <f>ROUND(ROUND(AT711*CZ711,2),6)</f>
        <v>2.76</v>
      </c>
      <c r="DC711">
        <f>ROUND(ROUND(AT711*AG711,2),6)</f>
        <v>0</v>
      </c>
    </row>
    <row r="712" spans="1:107" x14ac:dyDescent="0.2">
      <c r="A712">
        <f>ROW(Source!A347)</f>
        <v>347</v>
      </c>
      <c r="B712">
        <v>42244862</v>
      </c>
      <c r="C712">
        <v>42251473</v>
      </c>
      <c r="D712">
        <v>39001585</v>
      </c>
      <c r="E712">
        <v>1</v>
      </c>
      <c r="F712">
        <v>1</v>
      </c>
      <c r="G712">
        <v>1</v>
      </c>
      <c r="H712">
        <v>3</v>
      </c>
      <c r="I712" t="s">
        <v>445</v>
      </c>
      <c r="J712" t="s">
        <v>446</v>
      </c>
      <c r="K712" t="s">
        <v>447</v>
      </c>
      <c r="L712">
        <v>1339</v>
      </c>
      <c r="N712">
        <v>1007</v>
      </c>
      <c r="O712" t="s">
        <v>209</v>
      </c>
      <c r="P712" t="s">
        <v>209</v>
      </c>
      <c r="Q712">
        <v>1</v>
      </c>
      <c r="W712">
        <v>0</v>
      </c>
      <c r="X712">
        <v>619799737</v>
      </c>
      <c r="Y712">
        <v>0.2</v>
      </c>
      <c r="AA712">
        <v>19.420000000000002</v>
      </c>
      <c r="AB712">
        <v>0</v>
      </c>
      <c r="AC712">
        <v>0</v>
      </c>
      <c r="AD712">
        <v>0</v>
      </c>
      <c r="AE712">
        <v>2.44</v>
      </c>
      <c r="AF712">
        <v>0</v>
      </c>
      <c r="AG712">
        <v>0</v>
      </c>
      <c r="AH712">
        <v>0</v>
      </c>
      <c r="AI712">
        <v>7.96</v>
      </c>
      <c r="AJ712">
        <v>1</v>
      </c>
      <c r="AK712">
        <v>1</v>
      </c>
      <c r="AL712">
        <v>1</v>
      </c>
      <c r="AN712">
        <v>0</v>
      </c>
      <c r="AO712">
        <v>1</v>
      </c>
      <c r="AP712">
        <v>0</v>
      </c>
      <c r="AQ712">
        <v>0</v>
      </c>
      <c r="AR712">
        <v>0</v>
      </c>
      <c r="AS712" t="s">
        <v>3</v>
      </c>
      <c r="AT712">
        <v>0.2</v>
      </c>
      <c r="AU712" t="s">
        <v>3</v>
      </c>
      <c r="AV712">
        <v>0</v>
      </c>
      <c r="AW712">
        <v>2</v>
      </c>
      <c r="AX712">
        <v>42251491</v>
      </c>
      <c r="AY712">
        <v>1</v>
      </c>
      <c r="AZ712">
        <v>0</v>
      </c>
      <c r="BA712">
        <v>637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CX712">
        <f>Y712*Source!I347</f>
        <v>0.61880000000000002</v>
      </c>
      <c r="CY712">
        <f>AA712</f>
        <v>19.420000000000002</v>
      </c>
      <c r="CZ712">
        <f>AE712</f>
        <v>2.44</v>
      </c>
      <c r="DA712">
        <f>AI712</f>
        <v>7.96</v>
      </c>
      <c r="DB712">
        <f>ROUND(ROUND(AT712*CZ712,2),6)</f>
        <v>0.49</v>
      </c>
      <c r="DC712">
        <f>ROUND(ROUND(AT712*AG712,2),6)</f>
        <v>0</v>
      </c>
    </row>
    <row r="713" spans="1:107" x14ac:dyDescent="0.2">
      <c r="A713">
        <f>ROW(Source!A347)</f>
        <v>347</v>
      </c>
      <c r="B713">
        <v>42244862</v>
      </c>
      <c r="C713">
        <v>42251473</v>
      </c>
      <c r="D713">
        <v>0</v>
      </c>
      <c r="E713">
        <v>1</v>
      </c>
      <c r="F713">
        <v>1</v>
      </c>
      <c r="G713">
        <v>1</v>
      </c>
      <c r="H713">
        <v>3</v>
      </c>
      <c r="I713" t="s">
        <v>328</v>
      </c>
      <c r="J713" t="s">
        <v>126</v>
      </c>
      <c r="K713" t="s">
        <v>329</v>
      </c>
      <c r="L713">
        <v>1327</v>
      </c>
      <c r="N713">
        <v>1005</v>
      </c>
      <c r="O713" t="s">
        <v>91</v>
      </c>
      <c r="P713" t="s">
        <v>91</v>
      </c>
      <c r="Q713">
        <v>1</v>
      </c>
      <c r="W713">
        <v>0</v>
      </c>
      <c r="X713">
        <v>1758218088</v>
      </c>
      <c r="Y713">
        <v>10.342599</v>
      </c>
      <c r="AA713">
        <v>4605.6400000000003</v>
      </c>
      <c r="AB713">
        <v>0</v>
      </c>
      <c r="AC713">
        <v>0</v>
      </c>
      <c r="AD713">
        <v>0</v>
      </c>
      <c r="AE713">
        <v>1042</v>
      </c>
      <c r="AF713">
        <v>0</v>
      </c>
      <c r="AG713">
        <v>0</v>
      </c>
      <c r="AH713">
        <v>0</v>
      </c>
      <c r="AI713">
        <v>4.42</v>
      </c>
      <c r="AJ713">
        <v>1</v>
      </c>
      <c r="AK713">
        <v>1</v>
      </c>
      <c r="AL713">
        <v>1</v>
      </c>
      <c r="AN713">
        <v>0</v>
      </c>
      <c r="AO713">
        <v>0</v>
      </c>
      <c r="AP713">
        <v>0</v>
      </c>
      <c r="AQ713">
        <v>0</v>
      </c>
      <c r="AR713">
        <v>0</v>
      </c>
      <c r="AS713" t="s">
        <v>3</v>
      </c>
      <c r="AT713">
        <v>10.342599</v>
      </c>
      <c r="AU713" t="s">
        <v>3</v>
      </c>
      <c r="AV713">
        <v>0</v>
      </c>
      <c r="AW713">
        <v>1</v>
      </c>
      <c r="AX713">
        <v>-1</v>
      </c>
      <c r="AY713">
        <v>0</v>
      </c>
      <c r="AZ713">
        <v>0</v>
      </c>
      <c r="BA713" t="s">
        <v>3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CX713">
        <f>Y713*Source!I347</f>
        <v>32.000001306000001</v>
      </c>
      <c r="CY713">
        <f>AA713</f>
        <v>4605.6400000000003</v>
      </c>
      <c r="CZ713">
        <f>AE713</f>
        <v>1042</v>
      </c>
      <c r="DA713">
        <f>AI713</f>
        <v>4.42</v>
      </c>
      <c r="DB713">
        <f>ROUND(ROUND(AT713*CZ713,2),6)</f>
        <v>10776.99</v>
      </c>
      <c r="DC713">
        <f>ROUND(ROUND(AT713*AG713,2),6)</f>
        <v>0</v>
      </c>
    </row>
    <row r="714" spans="1:107" x14ac:dyDescent="0.2">
      <c r="A714">
        <f>ROW(Source!A348)</f>
        <v>348</v>
      </c>
      <c r="B714">
        <v>42244845</v>
      </c>
      <c r="C714">
        <v>42251473</v>
      </c>
      <c r="D714">
        <v>35544110</v>
      </c>
      <c r="E714">
        <v>1</v>
      </c>
      <c r="F714">
        <v>1</v>
      </c>
      <c r="G714">
        <v>1</v>
      </c>
      <c r="H714">
        <v>1</v>
      </c>
      <c r="I714" t="s">
        <v>448</v>
      </c>
      <c r="J714" t="s">
        <v>3</v>
      </c>
      <c r="K714" t="s">
        <v>449</v>
      </c>
      <c r="L714">
        <v>1369</v>
      </c>
      <c r="N714">
        <v>1013</v>
      </c>
      <c r="O714" t="s">
        <v>417</v>
      </c>
      <c r="P714" t="s">
        <v>417</v>
      </c>
      <c r="Q714">
        <v>1</v>
      </c>
      <c r="W714">
        <v>0</v>
      </c>
      <c r="X714">
        <v>-464685602</v>
      </c>
      <c r="Y714">
        <v>12.074999999999999</v>
      </c>
      <c r="AA714">
        <v>0</v>
      </c>
      <c r="AB714">
        <v>0</v>
      </c>
      <c r="AC714">
        <v>0</v>
      </c>
      <c r="AD714">
        <v>285.77</v>
      </c>
      <c r="AE714">
        <v>0</v>
      </c>
      <c r="AF714">
        <v>0</v>
      </c>
      <c r="AG714">
        <v>0</v>
      </c>
      <c r="AH714">
        <v>285.77</v>
      </c>
      <c r="AI714">
        <v>1</v>
      </c>
      <c r="AJ714">
        <v>1</v>
      </c>
      <c r="AK714">
        <v>1</v>
      </c>
      <c r="AL714">
        <v>1</v>
      </c>
      <c r="AN714">
        <v>0</v>
      </c>
      <c r="AO714">
        <v>1</v>
      </c>
      <c r="AP714">
        <v>1</v>
      </c>
      <c r="AQ714">
        <v>0</v>
      </c>
      <c r="AR714">
        <v>0</v>
      </c>
      <c r="AS714" t="s">
        <v>3</v>
      </c>
      <c r="AT714">
        <v>10.5</v>
      </c>
      <c r="AU714" t="s">
        <v>34</v>
      </c>
      <c r="AV714">
        <v>1</v>
      </c>
      <c r="AW714">
        <v>2</v>
      </c>
      <c r="AX714">
        <v>42251483</v>
      </c>
      <c r="AY714">
        <v>1</v>
      </c>
      <c r="AZ714">
        <v>0</v>
      </c>
      <c r="BA714">
        <v>638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CX714">
        <f>Y714*Source!I348</f>
        <v>37.360049999999994</v>
      </c>
      <c r="CY714">
        <f>AD714</f>
        <v>285.77</v>
      </c>
      <c r="CZ714">
        <f>AH714</f>
        <v>285.77</v>
      </c>
      <c r="DA714">
        <f>AL714</f>
        <v>1</v>
      </c>
      <c r="DB714">
        <f>ROUND((ROUND(AT714*CZ714,2)*1.15),6)</f>
        <v>3450.6785</v>
      </c>
      <c r="DC714">
        <f>ROUND((ROUND(AT714*AG714,2)*1.15),6)</f>
        <v>0</v>
      </c>
    </row>
    <row r="715" spans="1:107" x14ac:dyDescent="0.2">
      <c r="A715">
        <f>ROW(Source!A348)</f>
        <v>348</v>
      </c>
      <c r="B715">
        <v>42244845</v>
      </c>
      <c r="C715">
        <v>42251473</v>
      </c>
      <c r="D715">
        <v>121548</v>
      </c>
      <c r="E715">
        <v>1</v>
      </c>
      <c r="F715">
        <v>1</v>
      </c>
      <c r="G715">
        <v>1</v>
      </c>
      <c r="H715">
        <v>1</v>
      </c>
      <c r="I715" t="s">
        <v>23</v>
      </c>
      <c r="J715" t="s">
        <v>3</v>
      </c>
      <c r="K715" t="s">
        <v>420</v>
      </c>
      <c r="L715">
        <v>608254</v>
      </c>
      <c r="N715">
        <v>1013</v>
      </c>
      <c r="O715" t="s">
        <v>421</v>
      </c>
      <c r="P715" t="s">
        <v>421</v>
      </c>
      <c r="Q715">
        <v>1</v>
      </c>
      <c r="W715">
        <v>0</v>
      </c>
      <c r="X715">
        <v>-185737400</v>
      </c>
      <c r="Y715">
        <v>7.4999999999999997E-2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1</v>
      </c>
      <c r="AJ715">
        <v>1</v>
      </c>
      <c r="AK715">
        <v>1</v>
      </c>
      <c r="AL715">
        <v>1</v>
      </c>
      <c r="AN715">
        <v>0</v>
      </c>
      <c r="AO715">
        <v>1</v>
      </c>
      <c r="AP715">
        <v>1</v>
      </c>
      <c r="AQ715">
        <v>0</v>
      </c>
      <c r="AR715">
        <v>0</v>
      </c>
      <c r="AS715" t="s">
        <v>3</v>
      </c>
      <c r="AT715">
        <v>0.06</v>
      </c>
      <c r="AU715" t="s">
        <v>33</v>
      </c>
      <c r="AV715">
        <v>2</v>
      </c>
      <c r="AW715">
        <v>2</v>
      </c>
      <c r="AX715">
        <v>42251484</v>
      </c>
      <c r="AY715">
        <v>1</v>
      </c>
      <c r="AZ715">
        <v>0</v>
      </c>
      <c r="BA715">
        <v>639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CX715">
        <f>Y715*Source!I348</f>
        <v>0.23204999999999998</v>
      </c>
      <c r="CY715">
        <f>AD715</f>
        <v>0</v>
      </c>
      <c r="CZ715">
        <f>AH715</f>
        <v>0</v>
      </c>
      <c r="DA715">
        <f>AL715</f>
        <v>1</v>
      </c>
      <c r="DB715">
        <f>ROUND((ROUND(AT715*CZ715,2)*1.25),6)</f>
        <v>0</v>
      </c>
      <c r="DC715">
        <f>ROUND((ROUND(AT715*AG715,2)*1.25),6)</f>
        <v>0</v>
      </c>
    </row>
    <row r="716" spans="1:107" x14ac:dyDescent="0.2">
      <c r="A716">
        <f>ROW(Source!A348)</f>
        <v>348</v>
      </c>
      <c r="B716">
        <v>42244845</v>
      </c>
      <c r="C716">
        <v>42251473</v>
      </c>
      <c r="D716">
        <v>39026531</v>
      </c>
      <c r="E716">
        <v>1</v>
      </c>
      <c r="F716">
        <v>1</v>
      </c>
      <c r="G716">
        <v>1</v>
      </c>
      <c r="H716">
        <v>2</v>
      </c>
      <c r="I716" t="s">
        <v>436</v>
      </c>
      <c r="J716" t="s">
        <v>437</v>
      </c>
      <c r="K716" t="s">
        <v>438</v>
      </c>
      <c r="L716">
        <v>1368</v>
      </c>
      <c r="N716">
        <v>1011</v>
      </c>
      <c r="O716" t="s">
        <v>425</v>
      </c>
      <c r="P716" t="s">
        <v>425</v>
      </c>
      <c r="Q716">
        <v>1</v>
      </c>
      <c r="W716">
        <v>0</v>
      </c>
      <c r="X716">
        <v>1549832887</v>
      </c>
      <c r="Y716">
        <v>3.7499999999999999E-2</v>
      </c>
      <c r="AA716">
        <v>0</v>
      </c>
      <c r="AB716">
        <v>843.07</v>
      </c>
      <c r="AC716">
        <v>302.3</v>
      </c>
      <c r="AD716">
        <v>0</v>
      </c>
      <c r="AE716">
        <v>0</v>
      </c>
      <c r="AF716">
        <v>99.89</v>
      </c>
      <c r="AG716">
        <v>10.06</v>
      </c>
      <c r="AH716">
        <v>0</v>
      </c>
      <c r="AI716">
        <v>1</v>
      </c>
      <c r="AJ716">
        <v>8.44</v>
      </c>
      <c r="AK716">
        <v>30.05</v>
      </c>
      <c r="AL716">
        <v>1</v>
      </c>
      <c r="AN716">
        <v>0</v>
      </c>
      <c r="AO716">
        <v>1</v>
      </c>
      <c r="AP716">
        <v>1</v>
      </c>
      <c r="AQ716">
        <v>0</v>
      </c>
      <c r="AR716">
        <v>0</v>
      </c>
      <c r="AS716" t="s">
        <v>3</v>
      </c>
      <c r="AT716">
        <v>0.03</v>
      </c>
      <c r="AU716" t="s">
        <v>33</v>
      </c>
      <c r="AV716">
        <v>0</v>
      </c>
      <c r="AW716">
        <v>2</v>
      </c>
      <c r="AX716">
        <v>42251485</v>
      </c>
      <c r="AY716">
        <v>1</v>
      </c>
      <c r="AZ716">
        <v>0</v>
      </c>
      <c r="BA716">
        <v>640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CX716">
        <f>Y716*Source!I348</f>
        <v>0.11602499999999999</v>
      </c>
      <c r="CY716">
        <f>AB716</f>
        <v>843.07</v>
      </c>
      <c r="CZ716">
        <f>AF716</f>
        <v>99.89</v>
      </c>
      <c r="DA716">
        <f>AJ716</f>
        <v>8.44</v>
      </c>
      <c r="DB716">
        <f>ROUND((ROUND(AT716*CZ716,2)*1.25),6)</f>
        <v>3.75</v>
      </c>
      <c r="DC716">
        <f>ROUND((ROUND(AT716*AG716,2)*1.25),6)</f>
        <v>0.375</v>
      </c>
    </row>
    <row r="717" spans="1:107" x14ac:dyDescent="0.2">
      <c r="A717">
        <f>ROW(Source!A348)</f>
        <v>348</v>
      </c>
      <c r="B717">
        <v>42244845</v>
      </c>
      <c r="C717">
        <v>42251473</v>
      </c>
      <c r="D717">
        <v>39027363</v>
      </c>
      <c r="E717">
        <v>1</v>
      </c>
      <c r="F717">
        <v>1</v>
      </c>
      <c r="G717">
        <v>1</v>
      </c>
      <c r="H717">
        <v>2</v>
      </c>
      <c r="I717" t="s">
        <v>486</v>
      </c>
      <c r="J717" t="s">
        <v>487</v>
      </c>
      <c r="K717" t="s">
        <v>488</v>
      </c>
      <c r="L717">
        <v>1368</v>
      </c>
      <c r="N717">
        <v>1011</v>
      </c>
      <c r="O717" t="s">
        <v>425</v>
      </c>
      <c r="P717" t="s">
        <v>425</v>
      </c>
      <c r="Q717">
        <v>1</v>
      </c>
      <c r="W717">
        <v>0</v>
      </c>
      <c r="X717">
        <v>-962845729</v>
      </c>
      <c r="Y717">
        <v>3.7499999999999999E-2</v>
      </c>
      <c r="AA717">
        <v>0</v>
      </c>
      <c r="AB717">
        <v>869</v>
      </c>
      <c r="AC717">
        <v>348.58</v>
      </c>
      <c r="AD717">
        <v>0</v>
      </c>
      <c r="AE717">
        <v>0</v>
      </c>
      <c r="AF717">
        <v>110</v>
      </c>
      <c r="AG717">
        <v>11.6</v>
      </c>
      <c r="AH717">
        <v>0</v>
      </c>
      <c r="AI717">
        <v>1</v>
      </c>
      <c r="AJ717">
        <v>7.9</v>
      </c>
      <c r="AK717">
        <v>30.05</v>
      </c>
      <c r="AL717">
        <v>1</v>
      </c>
      <c r="AN717">
        <v>0</v>
      </c>
      <c r="AO717">
        <v>1</v>
      </c>
      <c r="AP717">
        <v>1</v>
      </c>
      <c r="AQ717">
        <v>0</v>
      </c>
      <c r="AR717">
        <v>0</v>
      </c>
      <c r="AS717" t="s">
        <v>3</v>
      </c>
      <c r="AT717">
        <v>0.03</v>
      </c>
      <c r="AU717" t="s">
        <v>33</v>
      </c>
      <c r="AV717">
        <v>0</v>
      </c>
      <c r="AW717">
        <v>2</v>
      </c>
      <c r="AX717">
        <v>42251486</v>
      </c>
      <c r="AY717">
        <v>1</v>
      </c>
      <c r="AZ717">
        <v>0</v>
      </c>
      <c r="BA717">
        <v>641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CX717">
        <f>Y717*Source!I348</f>
        <v>0.11602499999999999</v>
      </c>
      <c r="CY717">
        <f>AB717</f>
        <v>869</v>
      </c>
      <c r="CZ717">
        <f>AF717</f>
        <v>110</v>
      </c>
      <c r="DA717">
        <f>AJ717</f>
        <v>7.9</v>
      </c>
      <c r="DB717">
        <f>ROUND((ROUND(AT717*CZ717,2)*1.25),6)</f>
        <v>4.125</v>
      </c>
      <c r="DC717">
        <f>ROUND((ROUND(AT717*AG717,2)*1.25),6)</f>
        <v>0.4375</v>
      </c>
    </row>
    <row r="718" spans="1:107" x14ac:dyDescent="0.2">
      <c r="A718">
        <f>ROW(Source!A348)</f>
        <v>348</v>
      </c>
      <c r="B718">
        <v>42244845</v>
      </c>
      <c r="C718">
        <v>42251473</v>
      </c>
      <c r="D718">
        <v>39027437</v>
      </c>
      <c r="E718">
        <v>1</v>
      </c>
      <c r="F718">
        <v>1</v>
      </c>
      <c r="G718">
        <v>1</v>
      </c>
      <c r="H718">
        <v>2</v>
      </c>
      <c r="I718" t="s">
        <v>489</v>
      </c>
      <c r="J718" t="s">
        <v>490</v>
      </c>
      <c r="K718" t="s">
        <v>491</v>
      </c>
      <c r="L718">
        <v>1368</v>
      </c>
      <c r="N718">
        <v>1011</v>
      </c>
      <c r="O718" t="s">
        <v>425</v>
      </c>
      <c r="P718" t="s">
        <v>425</v>
      </c>
      <c r="Q718">
        <v>1</v>
      </c>
      <c r="W718">
        <v>0</v>
      </c>
      <c r="X718">
        <v>-1798884961</v>
      </c>
      <c r="Y718">
        <v>0.71249999999999991</v>
      </c>
      <c r="AA718">
        <v>0</v>
      </c>
      <c r="AB718">
        <v>18.5</v>
      </c>
      <c r="AC718">
        <v>0</v>
      </c>
      <c r="AD718">
        <v>0</v>
      </c>
      <c r="AE718">
        <v>0</v>
      </c>
      <c r="AF718">
        <v>9.16</v>
      </c>
      <c r="AG718">
        <v>0</v>
      </c>
      <c r="AH718">
        <v>0</v>
      </c>
      <c r="AI718">
        <v>1</v>
      </c>
      <c r="AJ718">
        <v>2.02</v>
      </c>
      <c r="AK718">
        <v>30.05</v>
      </c>
      <c r="AL718">
        <v>1</v>
      </c>
      <c r="AN718">
        <v>0</v>
      </c>
      <c r="AO718">
        <v>1</v>
      </c>
      <c r="AP718">
        <v>1</v>
      </c>
      <c r="AQ718">
        <v>0</v>
      </c>
      <c r="AR718">
        <v>0</v>
      </c>
      <c r="AS718" t="s">
        <v>3</v>
      </c>
      <c r="AT718">
        <v>0.56999999999999995</v>
      </c>
      <c r="AU718" t="s">
        <v>33</v>
      </c>
      <c r="AV718">
        <v>0</v>
      </c>
      <c r="AW718">
        <v>2</v>
      </c>
      <c r="AX718">
        <v>42251487</v>
      </c>
      <c r="AY718">
        <v>1</v>
      </c>
      <c r="AZ718">
        <v>0</v>
      </c>
      <c r="BA718">
        <v>642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CX718">
        <f>Y718*Source!I348</f>
        <v>2.2044749999999995</v>
      </c>
      <c r="CY718">
        <f>AB718</f>
        <v>18.5</v>
      </c>
      <c r="CZ718">
        <f>AF718</f>
        <v>9.16</v>
      </c>
      <c r="DA718">
        <f>AJ718</f>
        <v>2.02</v>
      </c>
      <c r="DB718">
        <f>ROUND((ROUND(AT718*CZ718,2)*1.25),6)</f>
        <v>6.5250000000000004</v>
      </c>
      <c r="DC718">
        <f>ROUND((ROUND(AT718*AG718,2)*1.25),6)</f>
        <v>0</v>
      </c>
    </row>
    <row r="719" spans="1:107" x14ac:dyDescent="0.2">
      <c r="A719">
        <f>ROW(Source!A348)</f>
        <v>348</v>
      </c>
      <c r="B719">
        <v>42244845</v>
      </c>
      <c r="C719">
        <v>42251473</v>
      </c>
      <c r="D719">
        <v>39029121</v>
      </c>
      <c r="E719">
        <v>1</v>
      </c>
      <c r="F719">
        <v>1</v>
      </c>
      <c r="G719">
        <v>1</v>
      </c>
      <c r="H719">
        <v>2</v>
      </c>
      <c r="I719" t="s">
        <v>453</v>
      </c>
      <c r="J719" t="s">
        <v>454</v>
      </c>
      <c r="K719" t="s">
        <v>455</v>
      </c>
      <c r="L719">
        <v>1368</v>
      </c>
      <c r="N719">
        <v>1011</v>
      </c>
      <c r="O719" t="s">
        <v>425</v>
      </c>
      <c r="P719" t="s">
        <v>425</v>
      </c>
      <c r="Q719">
        <v>1</v>
      </c>
      <c r="W719">
        <v>0</v>
      </c>
      <c r="X719">
        <v>1230759911</v>
      </c>
      <c r="Y719">
        <v>3.7499999999999999E-2</v>
      </c>
      <c r="AA719">
        <v>0</v>
      </c>
      <c r="AB719">
        <v>887.39</v>
      </c>
      <c r="AC719">
        <v>348.58</v>
      </c>
      <c r="AD719">
        <v>0</v>
      </c>
      <c r="AE719">
        <v>0</v>
      </c>
      <c r="AF719">
        <v>87.17</v>
      </c>
      <c r="AG719">
        <v>11.6</v>
      </c>
      <c r="AH719">
        <v>0</v>
      </c>
      <c r="AI719">
        <v>1</v>
      </c>
      <c r="AJ719">
        <v>10.18</v>
      </c>
      <c r="AK719">
        <v>30.05</v>
      </c>
      <c r="AL719">
        <v>1</v>
      </c>
      <c r="AN719">
        <v>0</v>
      </c>
      <c r="AO719">
        <v>1</v>
      </c>
      <c r="AP719">
        <v>1</v>
      </c>
      <c r="AQ719">
        <v>0</v>
      </c>
      <c r="AR719">
        <v>0</v>
      </c>
      <c r="AS719" t="s">
        <v>3</v>
      </c>
      <c r="AT719">
        <v>0.03</v>
      </c>
      <c r="AU719" t="s">
        <v>33</v>
      </c>
      <c r="AV719">
        <v>0</v>
      </c>
      <c r="AW719">
        <v>2</v>
      </c>
      <c r="AX719">
        <v>42251488</v>
      </c>
      <c r="AY719">
        <v>1</v>
      </c>
      <c r="AZ719">
        <v>0</v>
      </c>
      <c r="BA719">
        <v>643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CX719">
        <f>Y719*Source!I348</f>
        <v>0.11602499999999999</v>
      </c>
      <c r="CY719">
        <f>AB719</f>
        <v>887.39</v>
      </c>
      <c r="CZ719">
        <f>AF719</f>
        <v>87.17</v>
      </c>
      <c r="DA719">
        <f>AJ719</f>
        <v>10.18</v>
      </c>
      <c r="DB719">
        <f>ROUND((ROUND(AT719*CZ719,2)*1.25),6)</f>
        <v>3.2749999999999999</v>
      </c>
      <c r="DC719">
        <f>ROUND((ROUND(AT719*AG719,2)*1.25),6)</f>
        <v>0.4375</v>
      </c>
    </row>
    <row r="720" spans="1:107" x14ac:dyDescent="0.2">
      <c r="A720">
        <f>ROW(Source!A348)</f>
        <v>348</v>
      </c>
      <c r="B720">
        <v>42244845</v>
      </c>
      <c r="C720">
        <v>42251473</v>
      </c>
      <c r="D720">
        <v>39001143</v>
      </c>
      <c r="E720">
        <v>1</v>
      </c>
      <c r="F720">
        <v>1</v>
      </c>
      <c r="G720">
        <v>1</v>
      </c>
      <c r="H720">
        <v>3</v>
      </c>
      <c r="I720" t="s">
        <v>207</v>
      </c>
      <c r="J720" t="s">
        <v>210</v>
      </c>
      <c r="K720" t="s">
        <v>208</v>
      </c>
      <c r="L720">
        <v>1339</v>
      </c>
      <c r="N720">
        <v>1007</v>
      </c>
      <c r="O720" t="s">
        <v>209</v>
      </c>
      <c r="P720" t="s">
        <v>209</v>
      </c>
      <c r="Q720">
        <v>1</v>
      </c>
      <c r="W720">
        <v>0</v>
      </c>
      <c r="X720">
        <v>-1147251145</v>
      </c>
      <c r="Y720">
        <v>0.05</v>
      </c>
      <c r="AA720">
        <v>550.39</v>
      </c>
      <c r="AB720">
        <v>0</v>
      </c>
      <c r="AC720">
        <v>0</v>
      </c>
      <c r="AD720">
        <v>0</v>
      </c>
      <c r="AE720">
        <v>55.26</v>
      </c>
      <c r="AF720">
        <v>0</v>
      </c>
      <c r="AG720">
        <v>0</v>
      </c>
      <c r="AH720">
        <v>0</v>
      </c>
      <c r="AI720">
        <v>9.9600000000000009</v>
      </c>
      <c r="AJ720">
        <v>1</v>
      </c>
      <c r="AK720">
        <v>1</v>
      </c>
      <c r="AL720">
        <v>1</v>
      </c>
      <c r="AN720">
        <v>0</v>
      </c>
      <c r="AO720">
        <v>1</v>
      </c>
      <c r="AP720">
        <v>0</v>
      </c>
      <c r="AQ720">
        <v>0</v>
      </c>
      <c r="AR720">
        <v>0</v>
      </c>
      <c r="AS720" t="s">
        <v>3</v>
      </c>
      <c r="AT720">
        <v>0.05</v>
      </c>
      <c r="AU720" t="s">
        <v>3</v>
      </c>
      <c r="AV720">
        <v>0</v>
      </c>
      <c r="AW720">
        <v>2</v>
      </c>
      <c r="AX720">
        <v>42251490</v>
      </c>
      <c r="AY720">
        <v>1</v>
      </c>
      <c r="AZ720">
        <v>0</v>
      </c>
      <c r="BA720">
        <v>645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CX720">
        <f>Y720*Source!I348</f>
        <v>0.1547</v>
      </c>
      <c r="CY720">
        <f>AA720</f>
        <v>550.39</v>
      </c>
      <c r="CZ720">
        <f>AE720</f>
        <v>55.26</v>
      </c>
      <c r="DA720">
        <f>AI720</f>
        <v>9.9600000000000009</v>
      </c>
      <c r="DB720">
        <f t="shared" ref="DB720:DB730" si="59">ROUND(ROUND(AT720*CZ720,2),6)</f>
        <v>2.76</v>
      </c>
      <c r="DC720">
        <f t="shared" ref="DC720:DC730" si="60">ROUND(ROUND(AT720*AG720,2),6)</f>
        <v>0</v>
      </c>
    </row>
    <row r="721" spans="1:107" x14ac:dyDescent="0.2">
      <c r="A721">
        <f>ROW(Source!A348)</f>
        <v>348</v>
      </c>
      <c r="B721">
        <v>42244845</v>
      </c>
      <c r="C721">
        <v>42251473</v>
      </c>
      <c r="D721">
        <v>39001585</v>
      </c>
      <c r="E721">
        <v>1</v>
      </c>
      <c r="F721">
        <v>1</v>
      </c>
      <c r="G721">
        <v>1</v>
      </c>
      <c r="H721">
        <v>3</v>
      </c>
      <c r="I721" t="s">
        <v>445</v>
      </c>
      <c r="J721" t="s">
        <v>446</v>
      </c>
      <c r="K721" t="s">
        <v>447</v>
      </c>
      <c r="L721">
        <v>1339</v>
      </c>
      <c r="N721">
        <v>1007</v>
      </c>
      <c r="O721" t="s">
        <v>209</v>
      </c>
      <c r="P721" t="s">
        <v>209</v>
      </c>
      <c r="Q721">
        <v>1</v>
      </c>
      <c r="W721">
        <v>0</v>
      </c>
      <c r="X721">
        <v>619799737</v>
      </c>
      <c r="Y721">
        <v>0.2</v>
      </c>
      <c r="AA721">
        <v>21.28</v>
      </c>
      <c r="AB721">
        <v>0</v>
      </c>
      <c r="AC721">
        <v>0</v>
      </c>
      <c r="AD721">
        <v>0</v>
      </c>
      <c r="AE721">
        <v>2.44</v>
      </c>
      <c r="AF721">
        <v>0</v>
      </c>
      <c r="AG721">
        <v>0</v>
      </c>
      <c r="AH721">
        <v>0</v>
      </c>
      <c r="AI721">
        <v>8.7200000000000006</v>
      </c>
      <c r="AJ721">
        <v>1</v>
      </c>
      <c r="AK721">
        <v>1</v>
      </c>
      <c r="AL721">
        <v>1</v>
      </c>
      <c r="AN721">
        <v>0</v>
      </c>
      <c r="AO721">
        <v>1</v>
      </c>
      <c r="AP721">
        <v>0</v>
      </c>
      <c r="AQ721">
        <v>0</v>
      </c>
      <c r="AR721">
        <v>0</v>
      </c>
      <c r="AS721" t="s">
        <v>3</v>
      </c>
      <c r="AT721">
        <v>0.2</v>
      </c>
      <c r="AU721" t="s">
        <v>3</v>
      </c>
      <c r="AV721">
        <v>0</v>
      </c>
      <c r="AW721">
        <v>2</v>
      </c>
      <c r="AX721">
        <v>42251491</v>
      </c>
      <c r="AY721">
        <v>1</v>
      </c>
      <c r="AZ721">
        <v>0</v>
      </c>
      <c r="BA721">
        <v>646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CX721">
        <f>Y721*Source!I348</f>
        <v>0.61880000000000002</v>
      </c>
      <c r="CY721">
        <f>AA721</f>
        <v>21.28</v>
      </c>
      <c r="CZ721">
        <f>AE721</f>
        <v>2.44</v>
      </c>
      <c r="DA721">
        <f>AI721</f>
        <v>8.7200000000000006</v>
      </c>
      <c r="DB721">
        <f t="shared" si="59"/>
        <v>0.49</v>
      </c>
      <c r="DC721">
        <f t="shared" si="60"/>
        <v>0</v>
      </c>
    </row>
    <row r="722" spans="1:107" x14ac:dyDescent="0.2">
      <c r="A722">
        <f>ROW(Source!A348)</f>
        <v>348</v>
      </c>
      <c r="B722">
        <v>42244845</v>
      </c>
      <c r="C722">
        <v>42251473</v>
      </c>
      <c r="D722">
        <v>0</v>
      </c>
      <c r="E722">
        <v>1</v>
      </c>
      <c r="F722">
        <v>1</v>
      </c>
      <c r="G722">
        <v>1</v>
      </c>
      <c r="H722">
        <v>3</v>
      </c>
      <c r="I722" t="s">
        <v>328</v>
      </c>
      <c r="J722" t="s">
        <v>126</v>
      </c>
      <c r="K722" t="s">
        <v>329</v>
      </c>
      <c r="L722">
        <v>1327</v>
      </c>
      <c r="N722">
        <v>1005</v>
      </c>
      <c r="O722" t="s">
        <v>91</v>
      </c>
      <c r="P722" t="s">
        <v>91</v>
      </c>
      <c r="Q722">
        <v>1</v>
      </c>
      <c r="W722">
        <v>0</v>
      </c>
      <c r="X722">
        <v>1758218088</v>
      </c>
      <c r="Y722">
        <v>10.342599</v>
      </c>
      <c r="AA722">
        <v>1042</v>
      </c>
      <c r="AB722">
        <v>0</v>
      </c>
      <c r="AC722">
        <v>0</v>
      </c>
      <c r="AD722">
        <v>0</v>
      </c>
      <c r="AE722">
        <v>1042</v>
      </c>
      <c r="AF722">
        <v>0</v>
      </c>
      <c r="AG722">
        <v>0</v>
      </c>
      <c r="AH722">
        <v>0</v>
      </c>
      <c r="AI722">
        <v>1</v>
      </c>
      <c r="AJ722">
        <v>1</v>
      </c>
      <c r="AK722">
        <v>1</v>
      </c>
      <c r="AL722">
        <v>1</v>
      </c>
      <c r="AN722">
        <v>0</v>
      </c>
      <c r="AO722">
        <v>0</v>
      </c>
      <c r="AP722">
        <v>0</v>
      </c>
      <c r="AQ722">
        <v>0</v>
      </c>
      <c r="AR722">
        <v>0</v>
      </c>
      <c r="AS722" t="s">
        <v>3</v>
      </c>
      <c r="AT722">
        <v>10.342599</v>
      </c>
      <c r="AU722" t="s">
        <v>3</v>
      </c>
      <c r="AV722">
        <v>0</v>
      </c>
      <c r="AW722">
        <v>1</v>
      </c>
      <c r="AX722">
        <v>-1</v>
      </c>
      <c r="AY722">
        <v>0</v>
      </c>
      <c r="AZ722">
        <v>0</v>
      </c>
      <c r="BA722" t="s">
        <v>3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CX722">
        <f>Y722*Source!I348</f>
        <v>32.000001306000001</v>
      </c>
      <c r="CY722">
        <f>AA722</f>
        <v>1042</v>
      </c>
      <c r="CZ722">
        <f>AE722</f>
        <v>1042</v>
      </c>
      <c r="DA722">
        <f>AI722</f>
        <v>1</v>
      </c>
      <c r="DB722">
        <f t="shared" si="59"/>
        <v>10776.99</v>
      </c>
      <c r="DC722">
        <f t="shared" si="60"/>
        <v>0</v>
      </c>
    </row>
    <row r="723" spans="1:107" x14ac:dyDescent="0.2">
      <c r="A723">
        <f>ROW(Source!A351)</f>
        <v>351</v>
      </c>
      <c r="B723">
        <v>42244862</v>
      </c>
      <c r="C723">
        <v>42251493</v>
      </c>
      <c r="D723">
        <v>121548</v>
      </c>
      <c r="E723">
        <v>1</v>
      </c>
      <c r="F723">
        <v>1</v>
      </c>
      <c r="G723">
        <v>1</v>
      </c>
      <c r="H723">
        <v>1</v>
      </c>
      <c r="I723" t="s">
        <v>23</v>
      </c>
      <c r="J723" t="s">
        <v>3</v>
      </c>
      <c r="K723" t="s">
        <v>420</v>
      </c>
      <c r="L723">
        <v>608254</v>
      </c>
      <c r="N723">
        <v>1013</v>
      </c>
      <c r="O723" t="s">
        <v>421</v>
      </c>
      <c r="P723" t="s">
        <v>421</v>
      </c>
      <c r="Q723">
        <v>1</v>
      </c>
      <c r="W723">
        <v>0</v>
      </c>
      <c r="X723">
        <v>-185737400</v>
      </c>
      <c r="Y723">
        <v>2.9000000000000001E-2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1</v>
      </c>
      <c r="AJ723">
        <v>1</v>
      </c>
      <c r="AK723">
        <v>1</v>
      </c>
      <c r="AL723">
        <v>1</v>
      </c>
      <c r="AN723">
        <v>0</v>
      </c>
      <c r="AO723">
        <v>1</v>
      </c>
      <c r="AP723">
        <v>0</v>
      </c>
      <c r="AQ723">
        <v>0</v>
      </c>
      <c r="AR723">
        <v>0</v>
      </c>
      <c r="AS723" t="s">
        <v>3</v>
      </c>
      <c r="AT723">
        <v>2.9000000000000001E-2</v>
      </c>
      <c r="AU723" t="s">
        <v>3</v>
      </c>
      <c r="AV723">
        <v>2</v>
      </c>
      <c r="AW723">
        <v>2</v>
      </c>
      <c r="AX723">
        <v>42251496</v>
      </c>
      <c r="AY723">
        <v>1</v>
      </c>
      <c r="AZ723">
        <v>0</v>
      </c>
      <c r="BA723">
        <v>647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CX723">
        <f>Y723*Source!I351</f>
        <v>0</v>
      </c>
      <c r="CY723">
        <f>AD723</f>
        <v>0</v>
      </c>
      <c r="CZ723">
        <f>AH723</f>
        <v>0</v>
      </c>
      <c r="DA723">
        <f>AL723</f>
        <v>1</v>
      </c>
      <c r="DB723">
        <f t="shared" si="59"/>
        <v>0</v>
      </c>
      <c r="DC723">
        <f t="shared" si="60"/>
        <v>0</v>
      </c>
    </row>
    <row r="724" spans="1:107" x14ac:dyDescent="0.2">
      <c r="A724">
        <f>ROW(Source!A351)</f>
        <v>351</v>
      </c>
      <c r="B724">
        <v>42244862</v>
      </c>
      <c r="C724">
        <v>42251493</v>
      </c>
      <c r="D724">
        <v>39026831</v>
      </c>
      <c r="E724">
        <v>1</v>
      </c>
      <c r="F724">
        <v>1</v>
      </c>
      <c r="G724">
        <v>1</v>
      </c>
      <c r="H724">
        <v>2</v>
      </c>
      <c r="I724" t="s">
        <v>422</v>
      </c>
      <c r="J724" t="s">
        <v>423</v>
      </c>
      <c r="K724" t="s">
        <v>424</v>
      </c>
      <c r="L724">
        <v>1368</v>
      </c>
      <c r="N724">
        <v>1011</v>
      </c>
      <c r="O724" t="s">
        <v>425</v>
      </c>
      <c r="P724" t="s">
        <v>425</v>
      </c>
      <c r="Q724">
        <v>1</v>
      </c>
      <c r="W724">
        <v>0</v>
      </c>
      <c r="X724">
        <v>1906800380</v>
      </c>
      <c r="Y724">
        <v>2.9000000000000001E-2</v>
      </c>
      <c r="AA724">
        <v>0</v>
      </c>
      <c r="AB724">
        <v>1118.73</v>
      </c>
      <c r="AC724">
        <v>368.42</v>
      </c>
      <c r="AD724">
        <v>0</v>
      </c>
      <c r="AE724">
        <v>0</v>
      </c>
      <c r="AF724">
        <v>125.7</v>
      </c>
      <c r="AG724">
        <v>13.5</v>
      </c>
      <c r="AH724">
        <v>0</v>
      </c>
      <c r="AI724">
        <v>1</v>
      </c>
      <c r="AJ724">
        <v>8.9</v>
      </c>
      <c r="AK724">
        <v>27.29</v>
      </c>
      <c r="AL724">
        <v>1</v>
      </c>
      <c r="AN724">
        <v>0</v>
      </c>
      <c r="AO724">
        <v>1</v>
      </c>
      <c r="AP724">
        <v>0</v>
      </c>
      <c r="AQ724">
        <v>0</v>
      </c>
      <c r="AR724">
        <v>0</v>
      </c>
      <c r="AS724" t="s">
        <v>3</v>
      </c>
      <c r="AT724">
        <v>2.9000000000000001E-2</v>
      </c>
      <c r="AU724" t="s">
        <v>3</v>
      </c>
      <c r="AV724">
        <v>0</v>
      </c>
      <c r="AW724">
        <v>2</v>
      </c>
      <c r="AX724">
        <v>42251497</v>
      </c>
      <c r="AY724">
        <v>1</v>
      </c>
      <c r="AZ724">
        <v>0</v>
      </c>
      <c r="BA724">
        <v>648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CX724">
        <f>Y724*Source!I351</f>
        <v>0</v>
      </c>
      <c r="CY724">
        <f>AB724</f>
        <v>1118.73</v>
      </c>
      <c r="CZ724">
        <f>AF724</f>
        <v>125.7</v>
      </c>
      <c r="DA724">
        <f>AJ724</f>
        <v>8.9</v>
      </c>
      <c r="DB724">
        <f t="shared" si="59"/>
        <v>3.65</v>
      </c>
      <c r="DC724">
        <f t="shared" si="60"/>
        <v>0.39</v>
      </c>
    </row>
    <row r="725" spans="1:107" x14ac:dyDescent="0.2">
      <c r="A725">
        <f>ROW(Source!A352)</f>
        <v>352</v>
      </c>
      <c r="B725">
        <v>42244845</v>
      </c>
      <c r="C725">
        <v>42251493</v>
      </c>
      <c r="D725">
        <v>121548</v>
      </c>
      <c r="E725">
        <v>1</v>
      </c>
      <c r="F725">
        <v>1</v>
      </c>
      <c r="G725">
        <v>1</v>
      </c>
      <c r="H725">
        <v>1</v>
      </c>
      <c r="I725" t="s">
        <v>23</v>
      </c>
      <c r="J725" t="s">
        <v>3</v>
      </c>
      <c r="K725" t="s">
        <v>420</v>
      </c>
      <c r="L725">
        <v>608254</v>
      </c>
      <c r="N725">
        <v>1013</v>
      </c>
      <c r="O725" t="s">
        <v>421</v>
      </c>
      <c r="P725" t="s">
        <v>421</v>
      </c>
      <c r="Q725">
        <v>1</v>
      </c>
      <c r="W725">
        <v>0</v>
      </c>
      <c r="X725">
        <v>-185737400</v>
      </c>
      <c r="Y725">
        <v>2.9000000000000001E-2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1</v>
      </c>
      <c r="AJ725">
        <v>1</v>
      </c>
      <c r="AK725">
        <v>1</v>
      </c>
      <c r="AL725">
        <v>1</v>
      </c>
      <c r="AN725">
        <v>0</v>
      </c>
      <c r="AO725">
        <v>1</v>
      </c>
      <c r="AP725">
        <v>0</v>
      </c>
      <c r="AQ725">
        <v>0</v>
      </c>
      <c r="AR725">
        <v>0</v>
      </c>
      <c r="AS725" t="s">
        <v>3</v>
      </c>
      <c r="AT725">
        <v>2.9000000000000001E-2</v>
      </c>
      <c r="AU725" t="s">
        <v>3</v>
      </c>
      <c r="AV725">
        <v>2</v>
      </c>
      <c r="AW725">
        <v>2</v>
      </c>
      <c r="AX725">
        <v>42251496</v>
      </c>
      <c r="AY725">
        <v>1</v>
      </c>
      <c r="AZ725">
        <v>0</v>
      </c>
      <c r="BA725">
        <v>649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CX725">
        <f>Y725*Source!I352</f>
        <v>0</v>
      </c>
      <c r="CY725">
        <f>AD725</f>
        <v>0</v>
      </c>
      <c r="CZ725">
        <f>AH725</f>
        <v>0</v>
      </c>
      <c r="DA725">
        <f>AL725</f>
        <v>1</v>
      </c>
      <c r="DB725">
        <f t="shared" si="59"/>
        <v>0</v>
      </c>
      <c r="DC725">
        <f t="shared" si="60"/>
        <v>0</v>
      </c>
    </row>
    <row r="726" spans="1:107" x14ac:dyDescent="0.2">
      <c r="A726">
        <f>ROW(Source!A352)</f>
        <v>352</v>
      </c>
      <c r="B726">
        <v>42244845</v>
      </c>
      <c r="C726">
        <v>42251493</v>
      </c>
      <c r="D726">
        <v>39026831</v>
      </c>
      <c r="E726">
        <v>1</v>
      </c>
      <c r="F726">
        <v>1</v>
      </c>
      <c r="G726">
        <v>1</v>
      </c>
      <c r="H726">
        <v>2</v>
      </c>
      <c r="I726" t="s">
        <v>422</v>
      </c>
      <c r="J726" t="s">
        <v>423</v>
      </c>
      <c r="K726" t="s">
        <v>424</v>
      </c>
      <c r="L726">
        <v>1368</v>
      </c>
      <c r="N726">
        <v>1011</v>
      </c>
      <c r="O726" t="s">
        <v>425</v>
      </c>
      <c r="P726" t="s">
        <v>425</v>
      </c>
      <c r="Q726">
        <v>1</v>
      </c>
      <c r="W726">
        <v>0</v>
      </c>
      <c r="X726">
        <v>1906800380</v>
      </c>
      <c r="Y726">
        <v>2.9000000000000001E-2</v>
      </c>
      <c r="AA726">
        <v>0</v>
      </c>
      <c r="AB726">
        <v>1179.07</v>
      </c>
      <c r="AC726">
        <v>405.68</v>
      </c>
      <c r="AD726">
        <v>0</v>
      </c>
      <c r="AE726">
        <v>0</v>
      </c>
      <c r="AF726">
        <v>125.7</v>
      </c>
      <c r="AG726">
        <v>13.5</v>
      </c>
      <c r="AH726">
        <v>0</v>
      </c>
      <c r="AI726">
        <v>1</v>
      </c>
      <c r="AJ726">
        <v>9.3800000000000008</v>
      </c>
      <c r="AK726">
        <v>30.05</v>
      </c>
      <c r="AL726">
        <v>1</v>
      </c>
      <c r="AN726">
        <v>0</v>
      </c>
      <c r="AO726">
        <v>1</v>
      </c>
      <c r="AP726">
        <v>0</v>
      </c>
      <c r="AQ726">
        <v>0</v>
      </c>
      <c r="AR726">
        <v>0</v>
      </c>
      <c r="AS726" t="s">
        <v>3</v>
      </c>
      <c r="AT726">
        <v>2.9000000000000001E-2</v>
      </c>
      <c r="AU726" t="s">
        <v>3</v>
      </c>
      <c r="AV726">
        <v>0</v>
      </c>
      <c r="AW726">
        <v>2</v>
      </c>
      <c r="AX726">
        <v>42251497</v>
      </c>
      <c r="AY726">
        <v>1</v>
      </c>
      <c r="AZ726">
        <v>0</v>
      </c>
      <c r="BA726">
        <v>650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CX726">
        <f>Y726*Source!I352</f>
        <v>0</v>
      </c>
      <c r="CY726">
        <f>AB726</f>
        <v>1179.07</v>
      </c>
      <c r="CZ726">
        <f>AF726</f>
        <v>125.7</v>
      </c>
      <c r="DA726">
        <f>AJ726</f>
        <v>9.3800000000000008</v>
      </c>
      <c r="DB726">
        <f t="shared" si="59"/>
        <v>3.65</v>
      </c>
      <c r="DC726">
        <f t="shared" si="60"/>
        <v>0.39</v>
      </c>
    </row>
    <row r="727" spans="1:107" x14ac:dyDescent="0.2">
      <c r="A727">
        <f>ROW(Source!A392)</f>
        <v>392</v>
      </c>
      <c r="B727">
        <v>42244862</v>
      </c>
      <c r="C727">
        <v>42251729</v>
      </c>
      <c r="D727">
        <v>121548</v>
      </c>
      <c r="E727">
        <v>1</v>
      </c>
      <c r="F727">
        <v>1</v>
      </c>
      <c r="G727">
        <v>1</v>
      </c>
      <c r="H727">
        <v>1</v>
      </c>
      <c r="I727" t="s">
        <v>23</v>
      </c>
      <c r="J727" t="s">
        <v>3</v>
      </c>
      <c r="K727" t="s">
        <v>420</v>
      </c>
      <c r="L727">
        <v>608254</v>
      </c>
      <c r="N727">
        <v>1013</v>
      </c>
      <c r="O727" t="s">
        <v>421</v>
      </c>
      <c r="P727" t="s">
        <v>421</v>
      </c>
      <c r="Q727">
        <v>1</v>
      </c>
      <c r="W727">
        <v>0</v>
      </c>
      <c r="X727">
        <v>-185737400</v>
      </c>
      <c r="Y727">
        <v>2.9000000000000001E-2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1</v>
      </c>
      <c r="AJ727">
        <v>1</v>
      </c>
      <c r="AK727">
        <v>1</v>
      </c>
      <c r="AL727">
        <v>1</v>
      </c>
      <c r="AN727">
        <v>0</v>
      </c>
      <c r="AO727">
        <v>1</v>
      </c>
      <c r="AP727">
        <v>0</v>
      </c>
      <c r="AQ727">
        <v>0</v>
      </c>
      <c r="AR727">
        <v>0</v>
      </c>
      <c r="AS727" t="s">
        <v>3</v>
      </c>
      <c r="AT727">
        <v>2.9000000000000001E-2</v>
      </c>
      <c r="AU727" t="s">
        <v>3</v>
      </c>
      <c r="AV727">
        <v>2</v>
      </c>
      <c r="AW727">
        <v>2</v>
      </c>
      <c r="AX727">
        <v>42251732</v>
      </c>
      <c r="AY727">
        <v>1</v>
      </c>
      <c r="AZ727">
        <v>0</v>
      </c>
      <c r="BA727">
        <v>651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CX727">
        <f>Y727*Source!I392</f>
        <v>2.6912000000000003</v>
      </c>
      <c r="CY727">
        <f>AD727</f>
        <v>0</v>
      </c>
      <c r="CZ727">
        <f>AH727</f>
        <v>0</v>
      </c>
      <c r="DA727">
        <f>AL727</f>
        <v>1</v>
      </c>
      <c r="DB727">
        <f t="shared" si="59"/>
        <v>0</v>
      </c>
      <c r="DC727">
        <f t="shared" si="60"/>
        <v>0</v>
      </c>
    </row>
    <row r="728" spans="1:107" x14ac:dyDescent="0.2">
      <c r="A728">
        <f>ROW(Source!A392)</f>
        <v>392</v>
      </c>
      <c r="B728">
        <v>42244862</v>
      </c>
      <c r="C728">
        <v>42251729</v>
      </c>
      <c r="D728">
        <v>39026831</v>
      </c>
      <c r="E728">
        <v>1</v>
      </c>
      <c r="F728">
        <v>1</v>
      </c>
      <c r="G728">
        <v>1</v>
      </c>
      <c r="H728">
        <v>2</v>
      </c>
      <c r="I728" t="s">
        <v>422</v>
      </c>
      <c r="J728" t="s">
        <v>423</v>
      </c>
      <c r="K728" t="s">
        <v>424</v>
      </c>
      <c r="L728">
        <v>1368</v>
      </c>
      <c r="N728">
        <v>1011</v>
      </c>
      <c r="O728" t="s">
        <v>425</v>
      </c>
      <c r="P728" t="s">
        <v>425</v>
      </c>
      <c r="Q728">
        <v>1</v>
      </c>
      <c r="W728">
        <v>0</v>
      </c>
      <c r="X728">
        <v>1906800380</v>
      </c>
      <c r="Y728">
        <v>2.9000000000000001E-2</v>
      </c>
      <c r="AA728">
        <v>0</v>
      </c>
      <c r="AB728">
        <v>1118.73</v>
      </c>
      <c r="AC728">
        <v>368.42</v>
      </c>
      <c r="AD728">
        <v>0</v>
      </c>
      <c r="AE728">
        <v>0</v>
      </c>
      <c r="AF728">
        <v>125.7</v>
      </c>
      <c r="AG728">
        <v>13.5</v>
      </c>
      <c r="AH728">
        <v>0</v>
      </c>
      <c r="AI728">
        <v>1</v>
      </c>
      <c r="AJ728">
        <v>8.9</v>
      </c>
      <c r="AK728">
        <v>27.29</v>
      </c>
      <c r="AL728">
        <v>1</v>
      </c>
      <c r="AN728">
        <v>0</v>
      </c>
      <c r="AO728">
        <v>1</v>
      </c>
      <c r="AP728">
        <v>0</v>
      </c>
      <c r="AQ728">
        <v>0</v>
      </c>
      <c r="AR728">
        <v>0</v>
      </c>
      <c r="AS728" t="s">
        <v>3</v>
      </c>
      <c r="AT728">
        <v>2.9000000000000001E-2</v>
      </c>
      <c r="AU728" t="s">
        <v>3</v>
      </c>
      <c r="AV728">
        <v>0</v>
      </c>
      <c r="AW728">
        <v>2</v>
      </c>
      <c r="AX728">
        <v>42251733</v>
      </c>
      <c r="AY728">
        <v>1</v>
      </c>
      <c r="AZ728">
        <v>0</v>
      </c>
      <c r="BA728">
        <v>652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CX728">
        <f>Y728*Source!I392</f>
        <v>2.6912000000000003</v>
      </c>
      <c r="CY728">
        <f>AB728</f>
        <v>1118.73</v>
      </c>
      <c r="CZ728">
        <f>AF728</f>
        <v>125.7</v>
      </c>
      <c r="DA728">
        <f>AJ728</f>
        <v>8.9</v>
      </c>
      <c r="DB728">
        <f t="shared" si="59"/>
        <v>3.65</v>
      </c>
      <c r="DC728">
        <f t="shared" si="60"/>
        <v>0.39</v>
      </c>
    </row>
    <row r="729" spans="1:107" x14ac:dyDescent="0.2">
      <c r="A729">
        <f>ROW(Source!A393)</f>
        <v>393</v>
      </c>
      <c r="B729">
        <v>42244845</v>
      </c>
      <c r="C729">
        <v>42251729</v>
      </c>
      <c r="D729">
        <v>121548</v>
      </c>
      <c r="E729">
        <v>1</v>
      </c>
      <c r="F729">
        <v>1</v>
      </c>
      <c r="G729">
        <v>1</v>
      </c>
      <c r="H729">
        <v>1</v>
      </c>
      <c r="I729" t="s">
        <v>23</v>
      </c>
      <c r="J729" t="s">
        <v>3</v>
      </c>
      <c r="K729" t="s">
        <v>420</v>
      </c>
      <c r="L729">
        <v>608254</v>
      </c>
      <c r="N729">
        <v>1013</v>
      </c>
      <c r="O729" t="s">
        <v>421</v>
      </c>
      <c r="P729" t="s">
        <v>421</v>
      </c>
      <c r="Q729">
        <v>1</v>
      </c>
      <c r="W729">
        <v>0</v>
      </c>
      <c r="X729">
        <v>-185737400</v>
      </c>
      <c r="Y729">
        <v>2.9000000000000001E-2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1</v>
      </c>
      <c r="AJ729">
        <v>1</v>
      </c>
      <c r="AK729">
        <v>1</v>
      </c>
      <c r="AL729">
        <v>1</v>
      </c>
      <c r="AN729">
        <v>0</v>
      </c>
      <c r="AO729">
        <v>1</v>
      </c>
      <c r="AP729">
        <v>0</v>
      </c>
      <c r="AQ729">
        <v>0</v>
      </c>
      <c r="AR729">
        <v>0</v>
      </c>
      <c r="AS729" t="s">
        <v>3</v>
      </c>
      <c r="AT729">
        <v>2.9000000000000001E-2</v>
      </c>
      <c r="AU729" t="s">
        <v>3</v>
      </c>
      <c r="AV729">
        <v>2</v>
      </c>
      <c r="AW729">
        <v>2</v>
      </c>
      <c r="AX729">
        <v>42251732</v>
      </c>
      <c r="AY729">
        <v>1</v>
      </c>
      <c r="AZ729">
        <v>0</v>
      </c>
      <c r="BA729">
        <v>653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CX729">
        <f>Y729*Source!I393</f>
        <v>2.6912000000000003</v>
      </c>
      <c r="CY729">
        <f>AD729</f>
        <v>0</v>
      </c>
      <c r="CZ729">
        <f>AH729</f>
        <v>0</v>
      </c>
      <c r="DA729">
        <f>AL729</f>
        <v>1</v>
      </c>
      <c r="DB729">
        <f t="shared" si="59"/>
        <v>0</v>
      </c>
      <c r="DC729">
        <f t="shared" si="60"/>
        <v>0</v>
      </c>
    </row>
    <row r="730" spans="1:107" x14ac:dyDescent="0.2">
      <c r="A730">
        <f>ROW(Source!A393)</f>
        <v>393</v>
      </c>
      <c r="B730">
        <v>42244845</v>
      </c>
      <c r="C730">
        <v>42251729</v>
      </c>
      <c r="D730">
        <v>39026831</v>
      </c>
      <c r="E730">
        <v>1</v>
      </c>
      <c r="F730">
        <v>1</v>
      </c>
      <c r="G730">
        <v>1</v>
      </c>
      <c r="H730">
        <v>2</v>
      </c>
      <c r="I730" t="s">
        <v>422</v>
      </c>
      <c r="J730" t="s">
        <v>423</v>
      </c>
      <c r="K730" t="s">
        <v>424</v>
      </c>
      <c r="L730">
        <v>1368</v>
      </c>
      <c r="N730">
        <v>1011</v>
      </c>
      <c r="O730" t="s">
        <v>425</v>
      </c>
      <c r="P730" t="s">
        <v>425</v>
      </c>
      <c r="Q730">
        <v>1</v>
      </c>
      <c r="W730">
        <v>0</v>
      </c>
      <c r="X730">
        <v>1906800380</v>
      </c>
      <c r="Y730">
        <v>2.9000000000000001E-2</v>
      </c>
      <c r="AA730">
        <v>0</v>
      </c>
      <c r="AB730">
        <v>1179.07</v>
      </c>
      <c r="AC730">
        <v>405.68</v>
      </c>
      <c r="AD730">
        <v>0</v>
      </c>
      <c r="AE730">
        <v>0</v>
      </c>
      <c r="AF730">
        <v>125.7</v>
      </c>
      <c r="AG730">
        <v>13.5</v>
      </c>
      <c r="AH730">
        <v>0</v>
      </c>
      <c r="AI730">
        <v>1</v>
      </c>
      <c r="AJ730">
        <v>9.3800000000000008</v>
      </c>
      <c r="AK730">
        <v>30.05</v>
      </c>
      <c r="AL730">
        <v>1</v>
      </c>
      <c r="AN730">
        <v>0</v>
      </c>
      <c r="AO730">
        <v>1</v>
      </c>
      <c r="AP730">
        <v>0</v>
      </c>
      <c r="AQ730">
        <v>0</v>
      </c>
      <c r="AR730">
        <v>0</v>
      </c>
      <c r="AS730" t="s">
        <v>3</v>
      </c>
      <c r="AT730">
        <v>2.9000000000000001E-2</v>
      </c>
      <c r="AU730" t="s">
        <v>3</v>
      </c>
      <c r="AV730">
        <v>0</v>
      </c>
      <c r="AW730">
        <v>2</v>
      </c>
      <c r="AX730">
        <v>42251733</v>
      </c>
      <c r="AY730">
        <v>1</v>
      </c>
      <c r="AZ730">
        <v>0</v>
      </c>
      <c r="BA730">
        <v>654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CX730">
        <f>Y730*Source!I393</f>
        <v>2.6912000000000003</v>
      </c>
      <c r="CY730">
        <f>AB730</f>
        <v>1179.07</v>
      </c>
      <c r="CZ730">
        <f>AF730</f>
        <v>125.7</v>
      </c>
      <c r="DA730">
        <f>AJ730</f>
        <v>9.3800000000000008</v>
      </c>
      <c r="DB730">
        <f t="shared" si="59"/>
        <v>3.65</v>
      </c>
      <c r="DC730">
        <f t="shared" si="60"/>
        <v>0.39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42250429</v>
      </c>
      <c r="C1">
        <v>42250427</v>
      </c>
      <c r="D1">
        <v>35542920</v>
      </c>
      <c r="E1">
        <v>1</v>
      </c>
      <c r="F1">
        <v>1</v>
      </c>
      <c r="G1">
        <v>1</v>
      </c>
      <c r="H1">
        <v>1</v>
      </c>
      <c r="I1" t="s">
        <v>415</v>
      </c>
      <c r="J1" t="s">
        <v>3</v>
      </c>
      <c r="K1" t="s">
        <v>416</v>
      </c>
      <c r="L1">
        <v>1369</v>
      </c>
      <c r="N1">
        <v>1013</v>
      </c>
      <c r="O1" t="s">
        <v>417</v>
      </c>
      <c r="P1" t="s">
        <v>417</v>
      </c>
      <c r="Q1">
        <v>1</v>
      </c>
      <c r="X1">
        <v>18.68</v>
      </c>
      <c r="Y1">
        <v>0</v>
      </c>
      <c r="Z1">
        <v>0</v>
      </c>
      <c r="AA1">
        <v>0</v>
      </c>
      <c r="AB1">
        <v>199.75</v>
      </c>
      <c r="AC1">
        <v>0</v>
      </c>
      <c r="AD1">
        <v>1</v>
      </c>
      <c r="AE1">
        <v>1</v>
      </c>
      <c r="AF1" t="s">
        <v>3</v>
      </c>
      <c r="AG1">
        <v>18.68</v>
      </c>
      <c r="AH1">
        <v>2</v>
      </c>
      <c r="AI1">
        <v>42250428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42250429</v>
      </c>
      <c r="C2">
        <v>42250427</v>
      </c>
      <c r="D2">
        <v>35542920</v>
      </c>
      <c r="E2">
        <v>1</v>
      </c>
      <c r="F2">
        <v>1</v>
      </c>
      <c r="G2">
        <v>1</v>
      </c>
      <c r="H2">
        <v>1</v>
      </c>
      <c r="I2" t="s">
        <v>415</v>
      </c>
      <c r="J2" t="s">
        <v>3</v>
      </c>
      <c r="K2" t="s">
        <v>416</v>
      </c>
      <c r="L2">
        <v>1369</v>
      </c>
      <c r="N2">
        <v>1013</v>
      </c>
      <c r="O2" t="s">
        <v>417</v>
      </c>
      <c r="P2" t="s">
        <v>417</v>
      </c>
      <c r="Q2">
        <v>1</v>
      </c>
      <c r="X2">
        <v>18.68</v>
      </c>
      <c r="Y2">
        <v>0</v>
      </c>
      <c r="Z2">
        <v>0</v>
      </c>
      <c r="AA2">
        <v>0</v>
      </c>
      <c r="AB2">
        <v>228.98</v>
      </c>
      <c r="AC2">
        <v>0</v>
      </c>
      <c r="AD2">
        <v>1</v>
      </c>
      <c r="AE2">
        <v>1</v>
      </c>
      <c r="AF2" t="s">
        <v>3</v>
      </c>
      <c r="AG2">
        <v>18.68</v>
      </c>
      <c r="AH2">
        <v>2</v>
      </c>
      <c r="AI2">
        <v>42250428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42250436</v>
      </c>
      <c r="C3">
        <v>42250430</v>
      </c>
      <c r="D3">
        <v>35543822</v>
      </c>
      <c r="E3">
        <v>1</v>
      </c>
      <c r="F3">
        <v>1</v>
      </c>
      <c r="G3">
        <v>1</v>
      </c>
      <c r="H3">
        <v>1</v>
      </c>
      <c r="I3" t="s">
        <v>418</v>
      </c>
      <c r="J3" t="s">
        <v>3</v>
      </c>
      <c r="K3" t="s">
        <v>419</v>
      </c>
      <c r="L3">
        <v>1369</v>
      </c>
      <c r="N3">
        <v>1013</v>
      </c>
      <c r="O3" t="s">
        <v>417</v>
      </c>
      <c r="P3" t="s">
        <v>417</v>
      </c>
      <c r="Q3">
        <v>1</v>
      </c>
      <c r="X3">
        <v>77.72</v>
      </c>
      <c r="Y3">
        <v>0</v>
      </c>
      <c r="Z3">
        <v>0</v>
      </c>
      <c r="AA3">
        <v>0</v>
      </c>
      <c r="AB3">
        <v>212.07</v>
      </c>
      <c r="AC3">
        <v>0</v>
      </c>
      <c r="AD3">
        <v>1</v>
      </c>
      <c r="AE3">
        <v>1</v>
      </c>
      <c r="AF3" t="s">
        <v>3</v>
      </c>
      <c r="AG3">
        <v>77.72</v>
      </c>
      <c r="AH3">
        <v>2</v>
      </c>
      <c r="AI3">
        <v>42250431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ROW(Source!A30)</f>
        <v>30</v>
      </c>
      <c r="B4">
        <v>42250437</v>
      </c>
      <c r="C4">
        <v>42250430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23</v>
      </c>
      <c r="J4" t="s">
        <v>3</v>
      </c>
      <c r="K4" t="s">
        <v>420</v>
      </c>
      <c r="L4">
        <v>608254</v>
      </c>
      <c r="N4">
        <v>1013</v>
      </c>
      <c r="O4" t="s">
        <v>421</v>
      </c>
      <c r="P4" t="s">
        <v>421</v>
      </c>
      <c r="Q4">
        <v>1</v>
      </c>
      <c r="X4">
        <v>16.850000000000001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3</v>
      </c>
      <c r="AG4">
        <v>16.850000000000001</v>
      </c>
      <c r="AH4">
        <v>2</v>
      </c>
      <c r="AI4">
        <v>42250432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42250438</v>
      </c>
      <c r="C5">
        <v>42250430</v>
      </c>
      <c r="D5">
        <v>39026831</v>
      </c>
      <c r="E5">
        <v>1</v>
      </c>
      <c r="F5">
        <v>1</v>
      </c>
      <c r="G5">
        <v>1</v>
      </c>
      <c r="H5">
        <v>2</v>
      </c>
      <c r="I5" t="s">
        <v>422</v>
      </c>
      <c r="J5" t="s">
        <v>423</v>
      </c>
      <c r="K5" t="s">
        <v>424</v>
      </c>
      <c r="L5">
        <v>1368</v>
      </c>
      <c r="N5">
        <v>1011</v>
      </c>
      <c r="O5" t="s">
        <v>425</v>
      </c>
      <c r="P5" t="s">
        <v>425</v>
      </c>
      <c r="Q5">
        <v>1</v>
      </c>
      <c r="X5">
        <v>12.34</v>
      </c>
      <c r="Y5">
        <v>0</v>
      </c>
      <c r="Z5">
        <v>125.7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12.34</v>
      </c>
      <c r="AH5">
        <v>2</v>
      </c>
      <c r="AI5">
        <v>42250433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42250439</v>
      </c>
      <c r="C6">
        <v>42250430</v>
      </c>
      <c r="D6">
        <v>39026936</v>
      </c>
      <c r="E6">
        <v>1</v>
      </c>
      <c r="F6">
        <v>1</v>
      </c>
      <c r="G6">
        <v>1</v>
      </c>
      <c r="H6">
        <v>2</v>
      </c>
      <c r="I6" t="s">
        <v>426</v>
      </c>
      <c r="J6" t="s">
        <v>427</v>
      </c>
      <c r="K6" t="s">
        <v>428</v>
      </c>
      <c r="L6">
        <v>1368</v>
      </c>
      <c r="N6">
        <v>1011</v>
      </c>
      <c r="O6" t="s">
        <v>425</v>
      </c>
      <c r="P6" t="s">
        <v>425</v>
      </c>
      <c r="Q6">
        <v>1</v>
      </c>
      <c r="X6">
        <v>4.51</v>
      </c>
      <c r="Y6">
        <v>0</v>
      </c>
      <c r="Z6">
        <v>80.010000000000005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4.51</v>
      </c>
      <c r="AH6">
        <v>2</v>
      </c>
      <c r="AI6">
        <v>42250434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42250440</v>
      </c>
      <c r="C7">
        <v>42250430</v>
      </c>
      <c r="D7">
        <v>39027056</v>
      </c>
      <c r="E7">
        <v>1</v>
      </c>
      <c r="F7">
        <v>1</v>
      </c>
      <c r="G7">
        <v>1</v>
      </c>
      <c r="H7">
        <v>2</v>
      </c>
      <c r="I7" t="s">
        <v>429</v>
      </c>
      <c r="J7" t="s">
        <v>430</v>
      </c>
      <c r="K7" t="s">
        <v>431</v>
      </c>
      <c r="L7">
        <v>1368</v>
      </c>
      <c r="N7">
        <v>1011</v>
      </c>
      <c r="O7" t="s">
        <v>425</v>
      </c>
      <c r="P7" t="s">
        <v>425</v>
      </c>
      <c r="Q7">
        <v>1</v>
      </c>
      <c r="X7">
        <v>1.98</v>
      </c>
      <c r="Y7">
        <v>0</v>
      </c>
      <c r="Z7">
        <v>8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1.98</v>
      </c>
      <c r="AH7">
        <v>2</v>
      </c>
      <c r="AI7">
        <v>42250435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ROW(Source!A31)</f>
        <v>31</v>
      </c>
      <c r="B8">
        <v>42250436</v>
      </c>
      <c r="C8">
        <v>42250430</v>
      </c>
      <c r="D8">
        <v>35543822</v>
      </c>
      <c r="E8">
        <v>1</v>
      </c>
      <c r="F8">
        <v>1</v>
      </c>
      <c r="G8">
        <v>1</v>
      </c>
      <c r="H8">
        <v>1</v>
      </c>
      <c r="I8" t="s">
        <v>418</v>
      </c>
      <c r="J8" t="s">
        <v>3</v>
      </c>
      <c r="K8" t="s">
        <v>419</v>
      </c>
      <c r="L8">
        <v>1369</v>
      </c>
      <c r="N8">
        <v>1013</v>
      </c>
      <c r="O8" t="s">
        <v>417</v>
      </c>
      <c r="P8" t="s">
        <v>417</v>
      </c>
      <c r="Q8">
        <v>1</v>
      </c>
      <c r="X8">
        <v>77.72</v>
      </c>
      <c r="Y8">
        <v>0</v>
      </c>
      <c r="Z8">
        <v>0</v>
      </c>
      <c r="AA8">
        <v>0</v>
      </c>
      <c r="AB8">
        <v>243.1</v>
      </c>
      <c r="AC8">
        <v>0</v>
      </c>
      <c r="AD8">
        <v>1</v>
      </c>
      <c r="AE8">
        <v>1</v>
      </c>
      <c r="AF8" t="s">
        <v>3</v>
      </c>
      <c r="AG8">
        <v>77.72</v>
      </c>
      <c r="AH8">
        <v>2</v>
      </c>
      <c r="AI8">
        <v>42250431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ROW(Source!A31)</f>
        <v>31</v>
      </c>
      <c r="B9">
        <v>42250437</v>
      </c>
      <c r="C9">
        <v>42250430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23</v>
      </c>
      <c r="J9" t="s">
        <v>3</v>
      </c>
      <c r="K9" t="s">
        <v>420</v>
      </c>
      <c r="L9">
        <v>608254</v>
      </c>
      <c r="N9">
        <v>1013</v>
      </c>
      <c r="O9" t="s">
        <v>421</v>
      </c>
      <c r="P9" t="s">
        <v>421</v>
      </c>
      <c r="Q9">
        <v>1</v>
      </c>
      <c r="X9">
        <v>16.850000000000001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16.850000000000001</v>
      </c>
      <c r="AH9">
        <v>2</v>
      </c>
      <c r="AI9">
        <v>42250432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ROW(Source!A31)</f>
        <v>31</v>
      </c>
      <c r="B10">
        <v>42250438</v>
      </c>
      <c r="C10">
        <v>42250430</v>
      </c>
      <c r="D10">
        <v>39026831</v>
      </c>
      <c r="E10">
        <v>1</v>
      </c>
      <c r="F10">
        <v>1</v>
      </c>
      <c r="G10">
        <v>1</v>
      </c>
      <c r="H10">
        <v>2</v>
      </c>
      <c r="I10" t="s">
        <v>422</v>
      </c>
      <c r="J10" t="s">
        <v>423</v>
      </c>
      <c r="K10" t="s">
        <v>424</v>
      </c>
      <c r="L10">
        <v>1368</v>
      </c>
      <c r="N10">
        <v>1011</v>
      </c>
      <c r="O10" t="s">
        <v>425</v>
      </c>
      <c r="P10" t="s">
        <v>425</v>
      </c>
      <c r="Q10">
        <v>1</v>
      </c>
      <c r="X10">
        <v>12.34</v>
      </c>
      <c r="Y10">
        <v>0</v>
      </c>
      <c r="Z10">
        <v>125.7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12.34</v>
      </c>
      <c r="AH10">
        <v>2</v>
      </c>
      <c r="AI10">
        <v>42250433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ROW(Source!A31)</f>
        <v>31</v>
      </c>
      <c r="B11">
        <v>42250439</v>
      </c>
      <c r="C11">
        <v>42250430</v>
      </c>
      <c r="D11">
        <v>39026936</v>
      </c>
      <c r="E11">
        <v>1</v>
      </c>
      <c r="F11">
        <v>1</v>
      </c>
      <c r="G11">
        <v>1</v>
      </c>
      <c r="H11">
        <v>2</v>
      </c>
      <c r="I11" t="s">
        <v>426</v>
      </c>
      <c r="J11" t="s">
        <v>427</v>
      </c>
      <c r="K11" t="s">
        <v>428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X11">
        <v>4.51</v>
      </c>
      <c r="Y11">
        <v>0</v>
      </c>
      <c r="Z11">
        <v>80.010000000000005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4.51</v>
      </c>
      <c r="AH11">
        <v>2</v>
      </c>
      <c r="AI11">
        <v>42250434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ROW(Source!A31)</f>
        <v>31</v>
      </c>
      <c r="B12">
        <v>42250440</v>
      </c>
      <c r="C12">
        <v>42250430</v>
      </c>
      <c r="D12">
        <v>39027056</v>
      </c>
      <c r="E12">
        <v>1</v>
      </c>
      <c r="F12">
        <v>1</v>
      </c>
      <c r="G12">
        <v>1</v>
      </c>
      <c r="H12">
        <v>2</v>
      </c>
      <c r="I12" t="s">
        <v>429</v>
      </c>
      <c r="J12" t="s">
        <v>430</v>
      </c>
      <c r="K12" t="s">
        <v>431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X12">
        <v>1.98</v>
      </c>
      <c r="Y12">
        <v>0</v>
      </c>
      <c r="Z12">
        <v>8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1.98</v>
      </c>
      <c r="AH12">
        <v>2</v>
      </c>
      <c r="AI12">
        <v>42250435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ROW(Source!A32)</f>
        <v>32</v>
      </c>
      <c r="B13">
        <v>42250443</v>
      </c>
      <c r="C13">
        <v>42250441</v>
      </c>
      <c r="D13">
        <v>35540964</v>
      </c>
      <c r="E13">
        <v>1</v>
      </c>
      <c r="F13">
        <v>1</v>
      </c>
      <c r="G13">
        <v>1</v>
      </c>
      <c r="H13">
        <v>1</v>
      </c>
      <c r="I13" t="s">
        <v>432</v>
      </c>
      <c r="J13" t="s">
        <v>3</v>
      </c>
      <c r="K13" t="s">
        <v>433</v>
      </c>
      <c r="L13">
        <v>1369</v>
      </c>
      <c r="N13">
        <v>1013</v>
      </c>
      <c r="O13" t="s">
        <v>417</v>
      </c>
      <c r="P13" t="s">
        <v>417</v>
      </c>
      <c r="Q13">
        <v>1</v>
      </c>
      <c r="X13">
        <v>0.9</v>
      </c>
      <c r="Y13">
        <v>0</v>
      </c>
      <c r="Z13">
        <v>0</v>
      </c>
      <c r="AA13">
        <v>0</v>
      </c>
      <c r="AB13">
        <v>223.61</v>
      </c>
      <c r="AC13">
        <v>0</v>
      </c>
      <c r="AD13">
        <v>1</v>
      </c>
      <c r="AE13">
        <v>1</v>
      </c>
      <c r="AF13" t="s">
        <v>34</v>
      </c>
      <c r="AG13">
        <v>1.0349999999999999</v>
      </c>
      <c r="AH13">
        <v>2</v>
      </c>
      <c r="AI13">
        <v>42250442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ROW(Source!A33)</f>
        <v>33</v>
      </c>
      <c r="B14">
        <v>42250443</v>
      </c>
      <c r="C14">
        <v>42250441</v>
      </c>
      <c r="D14">
        <v>35540964</v>
      </c>
      <c r="E14">
        <v>1</v>
      </c>
      <c r="F14">
        <v>1</v>
      </c>
      <c r="G14">
        <v>1</v>
      </c>
      <c r="H14">
        <v>1</v>
      </c>
      <c r="I14" t="s">
        <v>432</v>
      </c>
      <c r="J14" t="s">
        <v>3</v>
      </c>
      <c r="K14" t="s">
        <v>433</v>
      </c>
      <c r="L14">
        <v>1369</v>
      </c>
      <c r="N14">
        <v>1013</v>
      </c>
      <c r="O14" t="s">
        <v>417</v>
      </c>
      <c r="P14" t="s">
        <v>417</v>
      </c>
      <c r="Q14">
        <v>1</v>
      </c>
      <c r="X14">
        <v>0.9</v>
      </c>
      <c r="Y14">
        <v>0</v>
      </c>
      <c r="Z14">
        <v>0</v>
      </c>
      <c r="AA14">
        <v>0</v>
      </c>
      <c r="AB14">
        <v>256.33</v>
      </c>
      <c r="AC14">
        <v>0</v>
      </c>
      <c r="AD14">
        <v>1</v>
      </c>
      <c r="AE14">
        <v>1</v>
      </c>
      <c r="AF14" t="s">
        <v>34</v>
      </c>
      <c r="AG14">
        <v>1.0349999999999999</v>
      </c>
      <c r="AH14">
        <v>2</v>
      </c>
      <c r="AI14">
        <v>42250442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ROW(Source!A34)</f>
        <v>34</v>
      </c>
      <c r="B15">
        <v>42250453</v>
      </c>
      <c r="C15">
        <v>42250444</v>
      </c>
      <c r="D15">
        <v>35547190</v>
      </c>
      <c r="E15">
        <v>1</v>
      </c>
      <c r="F15">
        <v>1</v>
      </c>
      <c r="G15">
        <v>1</v>
      </c>
      <c r="H15">
        <v>1</v>
      </c>
      <c r="I15" t="s">
        <v>434</v>
      </c>
      <c r="J15" t="s">
        <v>3</v>
      </c>
      <c r="K15" t="s">
        <v>435</v>
      </c>
      <c r="L15">
        <v>1369</v>
      </c>
      <c r="N15">
        <v>1013</v>
      </c>
      <c r="O15" t="s">
        <v>417</v>
      </c>
      <c r="P15" t="s">
        <v>417</v>
      </c>
      <c r="Q15">
        <v>1</v>
      </c>
      <c r="X15">
        <v>51.89</v>
      </c>
      <c r="Y15">
        <v>0</v>
      </c>
      <c r="Z15">
        <v>0</v>
      </c>
      <c r="AA15">
        <v>0</v>
      </c>
      <c r="AB15">
        <v>240.65</v>
      </c>
      <c r="AC15">
        <v>0</v>
      </c>
      <c r="AD15">
        <v>1</v>
      </c>
      <c r="AE15">
        <v>1</v>
      </c>
      <c r="AF15" t="s">
        <v>34</v>
      </c>
      <c r="AG15">
        <v>59.673499999999997</v>
      </c>
      <c r="AH15">
        <v>2</v>
      </c>
      <c r="AI15">
        <v>42250445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ROW(Source!A34)</f>
        <v>34</v>
      </c>
      <c r="B16">
        <v>42250454</v>
      </c>
      <c r="C16">
        <v>42250444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23</v>
      </c>
      <c r="J16" t="s">
        <v>3</v>
      </c>
      <c r="K16" t="s">
        <v>420</v>
      </c>
      <c r="L16">
        <v>608254</v>
      </c>
      <c r="N16">
        <v>1013</v>
      </c>
      <c r="O16" t="s">
        <v>421</v>
      </c>
      <c r="P16" t="s">
        <v>421</v>
      </c>
      <c r="Q16">
        <v>1</v>
      </c>
      <c r="X16">
        <v>1.87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F16" t="s">
        <v>33</v>
      </c>
      <c r="AG16">
        <v>2.3375000000000004</v>
      </c>
      <c r="AH16">
        <v>2</v>
      </c>
      <c r="AI16">
        <v>42250446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ROW(Source!A34)</f>
        <v>34</v>
      </c>
      <c r="B17">
        <v>42250455</v>
      </c>
      <c r="C17">
        <v>42250444</v>
      </c>
      <c r="D17">
        <v>39026531</v>
      </c>
      <c r="E17">
        <v>1</v>
      </c>
      <c r="F17">
        <v>1</v>
      </c>
      <c r="G17">
        <v>1</v>
      </c>
      <c r="H17">
        <v>2</v>
      </c>
      <c r="I17" t="s">
        <v>436</v>
      </c>
      <c r="J17" t="s">
        <v>437</v>
      </c>
      <c r="K17" t="s">
        <v>438</v>
      </c>
      <c r="L17">
        <v>1368</v>
      </c>
      <c r="N17">
        <v>1011</v>
      </c>
      <c r="O17" t="s">
        <v>425</v>
      </c>
      <c r="P17" t="s">
        <v>425</v>
      </c>
      <c r="Q17">
        <v>1</v>
      </c>
      <c r="X17">
        <v>0.04</v>
      </c>
      <c r="Y17">
        <v>0</v>
      </c>
      <c r="Z17">
        <v>99.89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33</v>
      </c>
      <c r="AG17">
        <v>0.05</v>
      </c>
      <c r="AH17">
        <v>2</v>
      </c>
      <c r="AI17">
        <v>42250447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ROW(Source!A34)</f>
        <v>34</v>
      </c>
      <c r="B18">
        <v>42250456</v>
      </c>
      <c r="C18">
        <v>42250444</v>
      </c>
      <c r="D18">
        <v>39026610</v>
      </c>
      <c r="E18">
        <v>1</v>
      </c>
      <c r="F18">
        <v>1</v>
      </c>
      <c r="G18">
        <v>1</v>
      </c>
      <c r="H18">
        <v>2</v>
      </c>
      <c r="I18" t="s">
        <v>439</v>
      </c>
      <c r="J18" t="s">
        <v>440</v>
      </c>
      <c r="K18" t="s">
        <v>441</v>
      </c>
      <c r="L18">
        <v>1368</v>
      </c>
      <c r="N18">
        <v>1011</v>
      </c>
      <c r="O18" t="s">
        <v>425</v>
      </c>
      <c r="P18" t="s">
        <v>425</v>
      </c>
      <c r="Q18">
        <v>1</v>
      </c>
      <c r="X18">
        <v>0.16</v>
      </c>
      <c r="Y18">
        <v>0</v>
      </c>
      <c r="Z18">
        <v>31.26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33</v>
      </c>
      <c r="AG18">
        <v>0.2</v>
      </c>
      <c r="AH18">
        <v>2</v>
      </c>
      <c r="AI18">
        <v>42250448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ROW(Source!A34)</f>
        <v>34</v>
      </c>
      <c r="B19">
        <v>42250457</v>
      </c>
      <c r="C19">
        <v>42250444</v>
      </c>
      <c r="D19">
        <v>39027208</v>
      </c>
      <c r="E19">
        <v>1</v>
      </c>
      <c r="F19">
        <v>1</v>
      </c>
      <c r="G19">
        <v>1</v>
      </c>
      <c r="H19">
        <v>2</v>
      </c>
      <c r="I19" t="s">
        <v>442</v>
      </c>
      <c r="J19" t="s">
        <v>443</v>
      </c>
      <c r="K19" t="s">
        <v>444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X19">
        <v>1.67</v>
      </c>
      <c r="Y19">
        <v>0</v>
      </c>
      <c r="Z19">
        <v>12.4</v>
      </c>
      <c r="AA19">
        <v>10.06</v>
      </c>
      <c r="AB19">
        <v>0</v>
      </c>
      <c r="AC19">
        <v>0</v>
      </c>
      <c r="AD19">
        <v>1</v>
      </c>
      <c r="AE19">
        <v>0</v>
      </c>
      <c r="AF19" t="s">
        <v>33</v>
      </c>
      <c r="AG19">
        <v>2.0874999999999999</v>
      </c>
      <c r="AH19">
        <v>2</v>
      </c>
      <c r="AI19">
        <v>42250449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ROW(Source!A34)</f>
        <v>34</v>
      </c>
      <c r="B20">
        <v>42250458</v>
      </c>
      <c r="C20">
        <v>42250444</v>
      </c>
      <c r="D20">
        <v>38958234</v>
      </c>
      <c r="E20">
        <v>1</v>
      </c>
      <c r="F20">
        <v>1</v>
      </c>
      <c r="G20">
        <v>1</v>
      </c>
      <c r="H20">
        <v>3</v>
      </c>
      <c r="I20" t="s">
        <v>559</v>
      </c>
      <c r="J20" t="s">
        <v>560</v>
      </c>
      <c r="K20" t="s">
        <v>561</v>
      </c>
      <c r="L20">
        <v>1348</v>
      </c>
      <c r="N20">
        <v>1009</v>
      </c>
      <c r="O20" t="s">
        <v>49</v>
      </c>
      <c r="P20" t="s">
        <v>49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3</v>
      </c>
      <c r="AG20">
        <v>0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ROW(Source!A34)</f>
        <v>34</v>
      </c>
      <c r="B21">
        <v>42250459</v>
      </c>
      <c r="C21">
        <v>42250444</v>
      </c>
      <c r="D21">
        <v>38996748</v>
      </c>
      <c r="E21">
        <v>1</v>
      </c>
      <c r="F21">
        <v>1</v>
      </c>
      <c r="G21">
        <v>1</v>
      </c>
      <c r="H21">
        <v>3</v>
      </c>
      <c r="I21" t="s">
        <v>52</v>
      </c>
      <c r="J21" t="s">
        <v>54</v>
      </c>
      <c r="K21" t="s">
        <v>53</v>
      </c>
      <c r="L21">
        <v>1348</v>
      </c>
      <c r="N21">
        <v>1009</v>
      </c>
      <c r="O21" t="s">
        <v>49</v>
      </c>
      <c r="P21" t="s">
        <v>49</v>
      </c>
      <c r="Q21">
        <v>1000</v>
      </c>
      <c r="X21">
        <v>0.97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3</v>
      </c>
      <c r="AG21">
        <v>0.97</v>
      </c>
      <c r="AH21">
        <v>2</v>
      </c>
      <c r="AI21">
        <v>42250451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ROW(Source!A34)</f>
        <v>34</v>
      </c>
      <c r="B22">
        <v>42250460</v>
      </c>
      <c r="C22">
        <v>42250444</v>
      </c>
      <c r="D22">
        <v>39001585</v>
      </c>
      <c r="E22">
        <v>1</v>
      </c>
      <c r="F22">
        <v>1</v>
      </c>
      <c r="G22">
        <v>1</v>
      </c>
      <c r="H22">
        <v>3</v>
      </c>
      <c r="I22" t="s">
        <v>445</v>
      </c>
      <c r="J22" t="s">
        <v>446</v>
      </c>
      <c r="K22" t="s">
        <v>447</v>
      </c>
      <c r="L22">
        <v>1339</v>
      </c>
      <c r="N22">
        <v>1007</v>
      </c>
      <c r="O22" t="s">
        <v>209</v>
      </c>
      <c r="P22" t="s">
        <v>209</v>
      </c>
      <c r="Q22">
        <v>1</v>
      </c>
      <c r="X22">
        <v>0.63</v>
      </c>
      <c r="Y22">
        <v>2.44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0.63</v>
      </c>
      <c r="AH22">
        <v>2</v>
      </c>
      <c r="AI22">
        <v>42250452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ROW(Source!A35)</f>
        <v>35</v>
      </c>
      <c r="B23">
        <v>42250453</v>
      </c>
      <c r="C23">
        <v>42250444</v>
      </c>
      <c r="D23">
        <v>35547190</v>
      </c>
      <c r="E23">
        <v>1</v>
      </c>
      <c r="F23">
        <v>1</v>
      </c>
      <c r="G23">
        <v>1</v>
      </c>
      <c r="H23">
        <v>1</v>
      </c>
      <c r="I23" t="s">
        <v>434</v>
      </c>
      <c r="J23" t="s">
        <v>3</v>
      </c>
      <c r="K23" t="s">
        <v>435</v>
      </c>
      <c r="L23">
        <v>1369</v>
      </c>
      <c r="N23">
        <v>1013</v>
      </c>
      <c r="O23" t="s">
        <v>417</v>
      </c>
      <c r="P23" t="s">
        <v>417</v>
      </c>
      <c r="Q23">
        <v>1</v>
      </c>
      <c r="X23">
        <v>51.89</v>
      </c>
      <c r="Y23">
        <v>0</v>
      </c>
      <c r="Z23">
        <v>0</v>
      </c>
      <c r="AA23">
        <v>0</v>
      </c>
      <c r="AB23">
        <v>275.86</v>
      </c>
      <c r="AC23">
        <v>0</v>
      </c>
      <c r="AD23">
        <v>1</v>
      </c>
      <c r="AE23">
        <v>1</v>
      </c>
      <c r="AF23" t="s">
        <v>34</v>
      </c>
      <c r="AG23">
        <v>59.673499999999997</v>
      </c>
      <c r="AH23">
        <v>2</v>
      </c>
      <c r="AI23">
        <v>42250445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ROW(Source!A35)</f>
        <v>35</v>
      </c>
      <c r="B24">
        <v>42250454</v>
      </c>
      <c r="C24">
        <v>42250444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J24" t="s">
        <v>3</v>
      </c>
      <c r="K24" t="s">
        <v>420</v>
      </c>
      <c r="L24">
        <v>608254</v>
      </c>
      <c r="N24">
        <v>1013</v>
      </c>
      <c r="O24" t="s">
        <v>421</v>
      </c>
      <c r="P24" t="s">
        <v>421</v>
      </c>
      <c r="Q24">
        <v>1</v>
      </c>
      <c r="X24">
        <v>1.87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33</v>
      </c>
      <c r="AG24">
        <v>2.3375000000000004</v>
      </c>
      <c r="AH24">
        <v>2</v>
      </c>
      <c r="AI24">
        <v>42250446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ROW(Source!A35)</f>
        <v>35</v>
      </c>
      <c r="B25">
        <v>42250455</v>
      </c>
      <c r="C25">
        <v>42250444</v>
      </c>
      <c r="D25">
        <v>39026531</v>
      </c>
      <c r="E25">
        <v>1</v>
      </c>
      <c r="F25">
        <v>1</v>
      </c>
      <c r="G25">
        <v>1</v>
      </c>
      <c r="H25">
        <v>2</v>
      </c>
      <c r="I25" t="s">
        <v>436</v>
      </c>
      <c r="J25" t="s">
        <v>437</v>
      </c>
      <c r="K25" t="s">
        <v>438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X25">
        <v>0.04</v>
      </c>
      <c r="Y25">
        <v>0</v>
      </c>
      <c r="Z25">
        <v>99.89</v>
      </c>
      <c r="AA25">
        <v>10.06</v>
      </c>
      <c r="AB25">
        <v>0</v>
      </c>
      <c r="AC25">
        <v>0</v>
      </c>
      <c r="AD25">
        <v>1</v>
      </c>
      <c r="AE25">
        <v>0</v>
      </c>
      <c r="AF25" t="s">
        <v>33</v>
      </c>
      <c r="AG25">
        <v>0.05</v>
      </c>
      <c r="AH25">
        <v>2</v>
      </c>
      <c r="AI25">
        <v>42250447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ROW(Source!A35)</f>
        <v>35</v>
      </c>
      <c r="B26">
        <v>42250456</v>
      </c>
      <c r="C26">
        <v>42250444</v>
      </c>
      <c r="D26">
        <v>39026610</v>
      </c>
      <c r="E26">
        <v>1</v>
      </c>
      <c r="F26">
        <v>1</v>
      </c>
      <c r="G26">
        <v>1</v>
      </c>
      <c r="H26">
        <v>2</v>
      </c>
      <c r="I26" t="s">
        <v>439</v>
      </c>
      <c r="J26" t="s">
        <v>440</v>
      </c>
      <c r="K26" t="s">
        <v>441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X26">
        <v>0.16</v>
      </c>
      <c r="Y26">
        <v>0</v>
      </c>
      <c r="Z26">
        <v>31.26</v>
      </c>
      <c r="AA26">
        <v>13.5</v>
      </c>
      <c r="AB26">
        <v>0</v>
      </c>
      <c r="AC26">
        <v>0</v>
      </c>
      <c r="AD26">
        <v>1</v>
      </c>
      <c r="AE26">
        <v>0</v>
      </c>
      <c r="AF26" t="s">
        <v>33</v>
      </c>
      <c r="AG26">
        <v>0.2</v>
      </c>
      <c r="AH26">
        <v>2</v>
      </c>
      <c r="AI26">
        <v>42250448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ROW(Source!A35)</f>
        <v>35</v>
      </c>
      <c r="B27">
        <v>42250457</v>
      </c>
      <c r="C27">
        <v>42250444</v>
      </c>
      <c r="D27">
        <v>39027208</v>
      </c>
      <c r="E27">
        <v>1</v>
      </c>
      <c r="F27">
        <v>1</v>
      </c>
      <c r="G27">
        <v>1</v>
      </c>
      <c r="H27">
        <v>2</v>
      </c>
      <c r="I27" t="s">
        <v>442</v>
      </c>
      <c r="J27" t="s">
        <v>443</v>
      </c>
      <c r="K27" t="s">
        <v>444</v>
      </c>
      <c r="L27">
        <v>1368</v>
      </c>
      <c r="N27">
        <v>1011</v>
      </c>
      <c r="O27" t="s">
        <v>425</v>
      </c>
      <c r="P27" t="s">
        <v>425</v>
      </c>
      <c r="Q27">
        <v>1</v>
      </c>
      <c r="X27">
        <v>1.67</v>
      </c>
      <c r="Y27">
        <v>0</v>
      </c>
      <c r="Z27">
        <v>12.4</v>
      </c>
      <c r="AA27">
        <v>10.06</v>
      </c>
      <c r="AB27">
        <v>0</v>
      </c>
      <c r="AC27">
        <v>0</v>
      </c>
      <c r="AD27">
        <v>1</v>
      </c>
      <c r="AE27">
        <v>0</v>
      </c>
      <c r="AF27" t="s">
        <v>33</v>
      </c>
      <c r="AG27">
        <v>2.0874999999999999</v>
      </c>
      <c r="AH27">
        <v>2</v>
      </c>
      <c r="AI27">
        <v>42250449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ROW(Source!A35)</f>
        <v>35</v>
      </c>
      <c r="B28">
        <v>42250458</v>
      </c>
      <c r="C28">
        <v>42250444</v>
      </c>
      <c r="D28">
        <v>38958234</v>
      </c>
      <c r="E28">
        <v>1</v>
      </c>
      <c r="F28">
        <v>1</v>
      </c>
      <c r="G28">
        <v>1</v>
      </c>
      <c r="H28">
        <v>3</v>
      </c>
      <c r="I28" t="s">
        <v>559</v>
      </c>
      <c r="J28" t="s">
        <v>560</v>
      </c>
      <c r="K28" t="s">
        <v>561</v>
      </c>
      <c r="L28">
        <v>1348</v>
      </c>
      <c r="N28">
        <v>1009</v>
      </c>
      <c r="O28" t="s">
        <v>49</v>
      </c>
      <c r="P28" t="s">
        <v>49</v>
      </c>
      <c r="Q28">
        <v>1000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 t="s">
        <v>3</v>
      </c>
      <c r="AG28">
        <v>0</v>
      </c>
      <c r="AH28">
        <v>3</v>
      </c>
      <c r="AI28">
        <v>-1</v>
      </c>
      <c r="AJ28" t="s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ROW(Source!A35)</f>
        <v>35</v>
      </c>
      <c r="B29">
        <v>42250459</v>
      </c>
      <c r="C29">
        <v>42250444</v>
      </c>
      <c r="D29">
        <v>38996748</v>
      </c>
      <c r="E29">
        <v>1</v>
      </c>
      <c r="F29">
        <v>1</v>
      </c>
      <c r="G29">
        <v>1</v>
      </c>
      <c r="H29">
        <v>3</v>
      </c>
      <c r="I29" t="s">
        <v>52</v>
      </c>
      <c r="J29" t="s">
        <v>54</v>
      </c>
      <c r="K29" t="s">
        <v>53</v>
      </c>
      <c r="L29">
        <v>1348</v>
      </c>
      <c r="N29">
        <v>1009</v>
      </c>
      <c r="O29" t="s">
        <v>49</v>
      </c>
      <c r="P29" t="s">
        <v>49</v>
      </c>
      <c r="Q29">
        <v>1000</v>
      </c>
      <c r="X29">
        <v>0.97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3</v>
      </c>
      <c r="AG29">
        <v>0.97</v>
      </c>
      <c r="AH29">
        <v>2</v>
      </c>
      <c r="AI29">
        <v>42250451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ROW(Source!A35)</f>
        <v>35</v>
      </c>
      <c r="B30">
        <v>42250460</v>
      </c>
      <c r="C30">
        <v>42250444</v>
      </c>
      <c r="D30">
        <v>39001585</v>
      </c>
      <c r="E30">
        <v>1</v>
      </c>
      <c r="F30">
        <v>1</v>
      </c>
      <c r="G30">
        <v>1</v>
      </c>
      <c r="H30">
        <v>3</v>
      </c>
      <c r="I30" t="s">
        <v>445</v>
      </c>
      <c r="J30" t="s">
        <v>446</v>
      </c>
      <c r="K30" t="s">
        <v>447</v>
      </c>
      <c r="L30">
        <v>1339</v>
      </c>
      <c r="N30">
        <v>1007</v>
      </c>
      <c r="O30" t="s">
        <v>209</v>
      </c>
      <c r="P30" t="s">
        <v>209</v>
      </c>
      <c r="Q30">
        <v>1</v>
      </c>
      <c r="X30">
        <v>0.63</v>
      </c>
      <c r="Y30">
        <v>2.44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0.63</v>
      </c>
      <c r="AH30">
        <v>2</v>
      </c>
      <c r="AI30">
        <v>42250452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ROW(Source!A40)</f>
        <v>40</v>
      </c>
      <c r="B31">
        <v>42250474</v>
      </c>
      <c r="C31">
        <v>42250463</v>
      </c>
      <c r="D31">
        <v>35544110</v>
      </c>
      <c r="E31">
        <v>1</v>
      </c>
      <c r="F31">
        <v>1</v>
      </c>
      <c r="G31">
        <v>1</v>
      </c>
      <c r="H31">
        <v>1</v>
      </c>
      <c r="I31" t="s">
        <v>448</v>
      </c>
      <c r="J31" t="s">
        <v>3</v>
      </c>
      <c r="K31" t="s">
        <v>449</v>
      </c>
      <c r="L31">
        <v>1369</v>
      </c>
      <c r="N31">
        <v>1013</v>
      </c>
      <c r="O31" t="s">
        <v>417</v>
      </c>
      <c r="P31" t="s">
        <v>417</v>
      </c>
      <c r="Q31">
        <v>1</v>
      </c>
      <c r="X31">
        <v>21.2</v>
      </c>
      <c r="Y31">
        <v>0</v>
      </c>
      <c r="Z31">
        <v>0</v>
      </c>
      <c r="AA31">
        <v>0</v>
      </c>
      <c r="AB31">
        <v>249.3</v>
      </c>
      <c r="AC31">
        <v>0</v>
      </c>
      <c r="AD31">
        <v>1</v>
      </c>
      <c r="AE31">
        <v>1</v>
      </c>
      <c r="AF31" t="s">
        <v>34</v>
      </c>
      <c r="AG31">
        <v>24.38</v>
      </c>
      <c r="AH31">
        <v>2</v>
      </c>
      <c r="AI31">
        <v>42250464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ROW(Source!A40)</f>
        <v>40</v>
      </c>
      <c r="B32">
        <v>42250475</v>
      </c>
      <c r="C32">
        <v>42250463</v>
      </c>
      <c r="D32">
        <v>39027321</v>
      </c>
      <c r="E32">
        <v>1</v>
      </c>
      <c r="F32">
        <v>1</v>
      </c>
      <c r="G32">
        <v>1</v>
      </c>
      <c r="H32">
        <v>2</v>
      </c>
      <c r="I32" t="s">
        <v>450</v>
      </c>
      <c r="J32" t="s">
        <v>451</v>
      </c>
      <c r="K32" t="s">
        <v>452</v>
      </c>
      <c r="L32">
        <v>1368</v>
      </c>
      <c r="N32">
        <v>1011</v>
      </c>
      <c r="O32" t="s">
        <v>425</v>
      </c>
      <c r="P32" t="s">
        <v>425</v>
      </c>
      <c r="Q32">
        <v>1</v>
      </c>
      <c r="X32">
        <v>1.95</v>
      </c>
      <c r="Y32">
        <v>0</v>
      </c>
      <c r="Z32">
        <v>30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33</v>
      </c>
      <c r="AG32">
        <v>2.4375</v>
      </c>
      <c r="AH32">
        <v>2</v>
      </c>
      <c r="AI32">
        <v>42250465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ROW(Source!A40)</f>
        <v>40</v>
      </c>
      <c r="B33">
        <v>42250476</v>
      </c>
      <c r="C33">
        <v>42250463</v>
      </c>
      <c r="D33">
        <v>39029121</v>
      </c>
      <c r="E33">
        <v>1</v>
      </c>
      <c r="F33">
        <v>1</v>
      </c>
      <c r="G33">
        <v>1</v>
      </c>
      <c r="H33">
        <v>2</v>
      </c>
      <c r="I33" t="s">
        <v>453</v>
      </c>
      <c r="J33" t="s">
        <v>454</v>
      </c>
      <c r="K33" t="s">
        <v>455</v>
      </c>
      <c r="L33">
        <v>1368</v>
      </c>
      <c r="N33">
        <v>1011</v>
      </c>
      <c r="O33" t="s">
        <v>425</v>
      </c>
      <c r="P33" t="s">
        <v>425</v>
      </c>
      <c r="Q33">
        <v>1</v>
      </c>
      <c r="X33">
        <v>0.2</v>
      </c>
      <c r="Y33">
        <v>0</v>
      </c>
      <c r="Z33">
        <v>87.17</v>
      </c>
      <c r="AA33">
        <v>11.6</v>
      </c>
      <c r="AB33">
        <v>0</v>
      </c>
      <c r="AC33">
        <v>0</v>
      </c>
      <c r="AD33">
        <v>1</v>
      </c>
      <c r="AE33">
        <v>0</v>
      </c>
      <c r="AF33" t="s">
        <v>33</v>
      </c>
      <c r="AG33">
        <v>0.25</v>
      </c>
      <c r="AH33">
        <v>2</v>
      </c>
      <c r="AI33">
        <v>42250466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ROW(Source!A40)</f>
        <v>40</v>
      </c>
      <c r="B34">
        <v>42250477</v>
      </c>
      <c r="C34">
        <v>42250463</v>
      </c>
      <c r="D34">
        <v>38957298</v>
      </c>
      <c r="E34">
        <v>1</v>
      </c>
      <c r="F34">
        <v>1</v>
      </c>
      <c r="G34">
        <v>1</v>
      </c>
      <c r="H34">
        <v>3</v>
      </c>
      <c r="I34" t="s">
        <v>456</v>
      </c>
      <c r="J34" t="s">
        <v>457</v>
      </c>
      <c r="K34" t="s">
        <v>458</v>
      </c>
      <c r="L34">
        <v>1348</v>
      </c>
      <c r="N34">
        <v>1009</v>
      </c>
      <c r="O34" t="s">
        <v>49</v>
      </c>
      <c r="P34" t="s">
        <v>49</v>
      </c>
      <c r="Q34">
        <v>1000</v>
      </c>
      <c r="X34">
        <v>1.6E-2</v>
      </c>
      <c r="Y34">
        <v>1383.11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1.6E-2</v>
      </c>
      <c r="AH34">
        <v>2</v>
      </c>
      <c r="AI34">
        <v>42250467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ROW(Source!A40)</f>
        <v>40</v>
      </c>
      <c r="B35">
        <v>42250478</v>
      </c>
      <c r="C35">
        <v>42250463</v>
      </c>
      <c r="D35">
        <v>38956243</v>
      </c>
      <c r="E35">
        <v>1</v>
      </c>
      <c r="F35">
        <v>1</v>
      </c>
      <c r="G35">
        <v>1</v>
      </c>
      <c r="H35">
        <v>3</v>
      </c>
      <c r="I35" t="s">
        <v>63</v>
      </c>
      <c r="J35" t="s">
        <v>65</v>
      </c>
      <c r="K35" t="s">
        <v>64</v>
      </c>
      <c r="L35">
        <v>1348</v>
      </c>
      <c r="N35">
        <v>1009</v>
      </c>
      <c r="O35" t="s">
        <v>49</v>
      </c>
      <c r="P35" t="s">
        <v>49</v>
      </c>
      <c r="Q35">
        <v>1000</v>
      </c>
      <c r="X35">
        <v>2.4E-2</v>
      </c>
      <c r="Y35">
        <v>2606.89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2.4E-2</v>
      </c>
      <c r="AH35">
        <v>2</v>
      </c>
      <c r="AI35">
        <v>42250468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ROW(Source!A40)</f>
        <v>40</v>
      </c>
      <c r="B36">
        <v>42250479</v>
      </c>
      <c r="C36">
        <v>42250463</v>
      </c>
      <c r="D36">
        <v>38957326</v>
      </c>
      <c r="E36">
        <v>1</v>
      </c>
      <c r="F36">
        <v>1</v>
      </c>
      <c r="G36">
        <v>1</v>
      </c>
      <c r="H36">
        <v>3</v>
      </c>
      <c r="I36" t="s">
        <v>67</v>
      </c>
      <c r="J36" t="s">
        <v>69</v>
      </c>
      <c r="K36" t="s">
        <v>68</v>
      </c>
      <c r="L36">
        <v>1348</v>
      </c>
      <c r="N36">
        <v>1009</v>
      </c>
      <c r="O36" t="s">
        <v>49</v>
      </c>
      <c r="P36" t="s">
        <v>49</v>
      </c>
      <c r="Q36">
        <v>1000</v>
      </c>
      <c r="X36">
        <v>0.24</v>
      </c>
      <c r="Y36">
        <v>3390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0.24</v>
      </c>
      <c r="AH36">
        <v>2</v>
      </c>
      <c r="AI36">
        <v>42250470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ROW(Source!A40)</f>
        <v>40</v>
      </c>
      <c r="B37">
        <v>42250480</v>
      </c>
      <c r="C37">
        <v>42250463</v>
      </c>
      <c r="D37">
        <v>38956650</v>
      </c>
      <c r="E37">
        <v>1</v>
      </c>
      <c r="F37">
        <v>1</v>
      </c>
      <c r="G37">
        <v>1</v>
      </c>
      <c r="H37">
        <v>3</v>
      </c>
      <c r="I37" t="s">
        <v>459</v>
      </c>
      <c r="J37" t="s">
        <v>460</v>
      </c>
      <c r="K37" t="s">
        <v>461</v>
      </c>
      <c r="L37">
        <v>1346</v>
      </c>
      <c r="N37">
        <v>1009</v>
      </c>
      <c r="O37" t="s">
        <v>73</v>
      </c>
      <c r="P37" t="s">
        <v>73</v>
      </c>
      <c r="Q37">
        <v>1</v>
      </c>
      <c r="X37">
        <v>0.1</v>
      </c>
      <c r="Y37">
        <v>1.81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</v>
      </c>
      <c r="AH37">
        <v>2</v>
      </c>
      <c r="AI37">
        <v>42250472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ROW(Source!A41)</f>
        <v>41</v>
      </c>
      <c r="B38">
        <v>42250474</v>
      </c>
      <c r="C38">
        <v>42250463</v>
      </c>
      <c r="D38">
        <v>35544110</v>
      </c>
      <c r="E38">
        <v>1</v>
      </c>
      <c r="F38">
        <v>1</v>
      </c>
      <c r="G38">
        <v>1</v>
      </c>
      <c r="H38">
        <v>1</v>
      </c>
      <c r="I38" t="s">
        <v>448</v>
      </c>
      <c r="J38" t="s">
        <v>3</v>
      </c>
      <c r="K38" t="s">
        <v>449</v>
      </c>
      <c r="L38">
        <v>1369</v>
      </c>
      <c r="N38">
        <v>1013</v>
      </c>
      <c r="O38" t="s">
        <v>417</v>
      </c>
      <c r="P38" t="s">
        <v>417</v>
      </c>
      <c r="Q38">
        <v>1</v>
      </c>
      <c r="X38">
        <v>21.2</v>
      </c>
      <c r="Y38">
        <v>0</v>
      </c>
      <c r="Z38">
        <v>0</v>
      </c>
      <c r="AA38">
        <v>0</v>
      </c>
      <c r="AB38">
        <v>285.77</v>
      </c>
      <c r="AC38">
        <v>0</v>
      </c>
      <c r="AD38">
        <v>1</v>
      </c>
      <c r="AE38">
        <v>1</v>
      </c>
      <c r="AF38" t="s">
        <v>34</v>
      </c>
      <c r="AG38">
        <v>24.38</v>
      </c>
      <c r="AH38">
        <v>2</v>
      </c>
      <c r="AI38">
        <v>42250464</v>
      </c>
      <c r="AJ38">
        <v>41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ROW(Source!A41)</f>
        <v>41</v>
      </c>
      <c r="B39">
        <v>42250475</v>
      </c>
      <c r="C39">
        <v>42250463</v>
      </c>
      <c r="D39">
        <v>39027321</v>
      </c>
      <c r="E39">
        <v>1</v>
      </c>
      <c r="F39">
        <v>1</v>
      </c>
      <c r="G39">
        <v>1</v>
      </c>
      <c r="H39">
        <v>2</v>
      </c>
      <c r="I39" t="s">
        <v>450</v>
      </c>
      <c r="J39" t="s">
        <v>451</v>
      </c>
      <c r="K39" t="s">
        <v>452</v>
      </c>
      <c r="L39">
        <v>1368</v>
      </c>
      <c r="N39">
        <v>1011</v>
      </c>
      <c r="O39" t="s">
        <v>425</v>
      </c>
      <c r="P39" t="s">
        <v>425</v>
      </c>
      <c r="Q39">
        <v>1</v>
      </c>
      <c r="X39">
        <v>1.95</v>
      </c>
      <c r="Y39">
        <v>0</v>
      </c>
      <c r="Z39">
        <v>30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33</v>
      </c>
      <c r="AG39">
        <v>2.4375</v>
      </c>
      <c r="AH39">
        <v>2</v>
      </c>
      <c r="AI39">
        <v>42250465</v>
      </c>
      <c r="AJ39">
        <v>42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ROW(Source!A41)</f>
        <v>41</v>
      </c>
      <c r="B40">
        <v>42250476</v>
      </c>
      <c r="C40">
        <v>42250463</v>
      </c>
      <c r="D40">
        <v>39029121</v>
      </c>
      <c r="E40">
        <v>1</v>
      </c>
      <c r="F40">
        <v>1</v>
      </c>
      <c r="G40">
        <v>1</v>
      </c>
      <c r="H40">
        <v>2</v>
      </c>
      <c r="I40" t="s">
        <v>453</v>
      </c>
      <c r="J40" t="s">
        <v>454</v>
      </c>
      <c r="K40" t="s">
        <v>455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X40">
        <v>0.2</v>
      </c>
      <c r="Y40">
        <v>0</v>
      </c>
      <c r="Z40">
        <v>87.17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33</v>
      </c>
      <c r="AG40">
        <v>0.25</v>
      </c>
      <c r="AH40">
        <v>2</v>
      </c>
      <c r="AI40">
        <v>42250466</v>
      </c>
      <c r="AJ40">
        <v>43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ROW(Source!A41)</f>
        <v>41</v>
      </c>
      <c r="B41">
        <v>42250477</v>
      </c>
      <c r="C41">
        <v>42250463</v>
      </c>
      <c r="D41">
        <v>38957298</v>
      </c>
      <c r="E41">
        <v>1</v>
      </c>
      <c r="F41">
        <v>1</v>
      </c>
      <c r="G41">
        <v>1</v>
      </c>
      <c r="H41">
        <v>3</v>
      </c>
      <c r="I41" t="s">
        <v>456</v>
      </c>
      <c r="J41" t="s">
        <v>457</v>
      </c>
      <c r="K41" t="s">
        <v>458</v>
      </c>
      <c r="L41">
        <v>1348</v>
      </c>
      <c r="N41">
        <v>1009</v>
      </c>
      <c r="O41" t="s">
        <v>49</v>
      </c>
      <c r="P41" t="s">
        <v>49</v>
      </c>
      <c r="Q41">
        <v>1000</v>
      </c>
      <c r="X41">
        <v>1.6E-2</v>
      </c>
      <c r="Y41">
        <v>1383.11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1.6E-2</v>
      </c>
      <c r="AH41">
        <v>2</v>
      </c>
      <c r="AI41">
        <v>42250467</v>
      </c>
      <c r="AJ41">
        <v>44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ROW(Source!A41)</f>
        <v>41</v>
      </c>
      <c r="B42">
        <v>42250478</v>
      </c>
      <c r="C42">
        <v>42250463</v>
      </c>
      <c r="D42">
        <v>38956243</v>
      </c>
      <c r="E42">
        <v>1</v>
      </c>
      <c r="F42">
        <v>1</v>
      </c>
      <c r="G42">
        <v>1</v>
      </c>
      <c r="H42">
        <v>3</v>
      </c>
      <c r="I42" t="s">
        <v>63</v>
      </c>
      <c r="J42" t="s">
        <v>65</v>
      </c>
      <c r="K42" t="s">
        <v>64</v>
      </c>
      <c r="L42">
        <v>1348</v>
      </c>
      <c r="N42">
        <v>1009</v>
      </c>
      <c r="O42" t="s">
        <v>49</v>
      </c>
      <c r="P42" t="s">
        <v>49</v>
      </c>
      <c r="Q42">
        <v>1000</v>
      </c>
      <c r="X42">
        <v>2.4E-2</v>
      </c>
      <c r="Y42">
        <v>2606.89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2.4E-2</v>
      </c>
      <c r="AH42">
        <v>2</v>
      </c>
      <c r="AI42">
        <v>42250468</v>
      </c>
      <c r="AJ42">
        <v>45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ROW(Source!A41)</f>
        <v>41</v>
      </c>
      <c r="B43">
        <v>42250479</v>
      </c>
      <c r="C43">
        <v>42250463</v>
      </c>
      <c r="D43">
        <v>38957326</v>
      </c>
      <c r="E43">
        <v>1</v>
      </c>
      <c r="F43">
        <v>1</v>
      </c>
      <c r="G43">
        <v>1</v>
      </c>
      <c r="H43">
        <v>3</v>
      </c>
      <c r="I43" t="s">
        <v>67</v>
      </c>
      <c r="J43" t="s">
        <v>69</v>
      </c>
      <c r="K43" t="s">
        <v>68</v>
      </c>
      <c r="L43">
        <v>1348</v>
      </c>
      <c r="N43">
        <v>1009</v>
      </c>
      <c r="O43" t="s">
        <v>49</v>
      </c>
      <c r="P43" t="s">
        <v>49</v>
      </c>
      <c r="Q43">
        <v>1000</v>
      </c>
      <c r="X43">
        <v>0.24</v>
      </c>
      <c r="Y43">
        <v>3390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0.24</v>
      </c>
      <c r="AH43">
        <v>2</v>
      </c>
      <c r="AI43">
        <v>42250470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ROW(Source!A41)</f>
        <v>41</v>
      </c>
      <c r="B44">
        <v>42250480</v>
      </c>
      <c r="C44">
        <v>42250463</v>
      </c>
      <c r="D44">
        <v>38956650</v>
      </c>
      <c r="E44">
        <v>1</v>
      </c>
      <c r="F44">
        <v>1</v>
      </c>
      <c r="G44">
        <v>1</v>
      </c>
      <c r="H44">
        <v>3</v>
      </c>
      <c r="I44" t="s">
        <v>459</v>
      </c>
      <c r="J44" t="s">
        <v>460</v>
      </c>
      <c r="K44" t="s">
        <v>461</v>
      </c>
      <c r="L44">
        <v>1346</v>
      </c>
      <c r="N44">
        <v>1009</v>
      </c>
      <c r="O44" t="s">
        <v>73</v>
      </c>
      <c r="P44" t="s">
        <v>73</v>
      </c>
      <c r="Q44">
        <v>1</v>
      </c>
      <c r="X44">
        <v>0.1</v>
      </c>
      <c r="Y44">
        <v>1.81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0.1</v>
      </c>
      <c r="AH44">
        <v>2</v>
      </c>
      <c r="AI44">
        <v>42250472</v>
      </c>
      <c r="AJ44">
        <v>49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ROW(Source!A48)</f>
        <v>48</v>
      </c>
      <c r="B45">
        <v>42250494</v>
      </c>
      <c r="C45">
        <v>42250484</v>
      </c>
      <c r="D45">
        <v>35544085</v>
      </c>
      <c r="E45">
        <v>1</v>
      </c>
      <c r="F45">
        <v>1</v>
      </c>
      <c r="G45">
        <v>1</v>
      </c>
      <c r="H45">
        <v>1</v>
      </c>
      <c r="I45" t="s">
        <v>462</v>
      </c>
      <c r="J45" t="s">
        <v>3</v>
      </c>
      <c r="K45" t="s">
        <v>463</v>
      </c>
      <c r="L45">
        <v>1369</v>
      </c>
      <c r="N45">
        <v>1013</v>
      </c>
      <c r="O45" t="s">
        <v>417</v>
      </c>
      <c r="P45" t="s">
        <v>417</v>
      </c>
      <c r="Q45">
        <v>1</v>
      </c>
      <c r="X45">
        <v>26.97</v>
      </c>
      <c r="Y45">
        <v>0</v>
      </c>
      <c r="Z45">
        <v>0</v>
      </c>
      <c r="AA45">
        <v>0</v>
      </c>
      <c r="AB45">
        <v>286.77999999999997</v>
      </c>
      <c r="AC45">
        <v>0</v>
      </c>
      <c r="AD45">
        <v>1</v>
      </c>
      <c r="AE45">
        <v>1</v>
      </c>
      <c r="AF45" t="s">
        <v>34</v>
      </c>
      <c r="AG45">
        <v>31.015499999999996</v>
      </c>
      <c r="AH45">
        <v>2</v>
      </c>
      <c r="AI45">
        <v>42250485</v>
      </c>
      <c r="AJ45">
        <v>51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ROW(Source!A48)</f>
        <v>48</v>
      </c>
      <c r="B46">
        <v>42250495</v>
      </c>
      <c r="C46">
        <v>42250484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23</v>
      </c>
      <c r="J46" t="s">
        <v>3</v>
      </c>
      <c r="K46" t="s">
        <v>420</v>
      </c>
      <c r="L46">
        <v>608254</v>
      </c>
      <c r="N46">
        <v>1013</v>
      </c>
      <c r="O46" t="s">
        <v>421</v>
      </c>
      <c r="P46" t="s">
        <v>421</v>
      </c>
      <c r="Q46">
        <v>1</v>
      </c>
      <c r="X46">
        <v>0.03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33</v>
      </c>
      <c r="AG46">
        <v>3.7499999999999999E-2</v>
      </c>
      <c r="AH46">
        <v>2</v>
      </c>
      <c r="AI46">
        <v>42250486</v>
      </c>
      <c r="AJ46">
        <v>52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ROW(Source!A48)</f>
        <v>48</v>
      </c>
      <c r="B47">
        <v>42250496</v>
      </c>
      <c r="C47">
        <v>42250484</v>
      </c>
      <c r="D47">
        <v>39026610</v>
      </c>
      <c r="E47">
        <v>1</v>
      </c>
      <c r="F47">
        <v>1</v>
      </c>
      <c r="G47">
        <v>1</v>
      </c>
      <c r="H47">
        <v>2</v>
      </c>
      <c r="I47" t="s">
        <v>439</v>
      </c>
      <c r="J47" t="s">
        <v>440</v>
      </c>
      <c r="K47" t="s">
        <v>441</v>
      </c>
      <c r="L47">
        <v>1368</v>
      </c>
      <c r="N47">
        <v>1011</v>
      </c>
      <c r="O47" t="s">
        <v>425</v>
      </c>
      <c r="P47" t="s">
        <v>425</v>
      </c>
      <c r="Q47">
        <v>1</v>
      </c>
      <c r="X47">
        <v>0.03</v>
      </c>
      <c r="Y47">
        <v>0</v>
      </c>
      <c r="Z47">
        <v>31.26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33</v>
      </c>
      <c r="AG47">
        <v>3.7499999999999999E-2</v>
      </c>
      <c r="AH47">
        <v>2</v>
      </c>
      <c r="AI47">
        <v>42250487</v>
      </c>
      <c r="AJ47">
        <v>53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ROW(Source!A48)</f>
        <v>48</v>
      </c>
      <c r="B48">
        <v>42250497</v>
      </c>
      <c r="C48">
        <v>42250484</v>
      </c>
      <c r="D48">
        <v>39027321</v>
      </c>
      <c r="E48">
        <v>1</v>
      </c>
      <c r="F48">
        <v>1</v>
      </c>
      <c r="G48">
        <v>1</v>
      </c>
      <c r="H48">
        <v>2</v>
      </c>
      <c r="I48" t="s">
        <v>450</v>
      </c>
      <c r="J48" t="s">
        <v>451</v>
      </c>
      <c r="K48" t="s">
        <v>452</v>
      </c>
      <c r="L48">
        <v>1368</v>
      </c>
      <c r="N48">
        <v>1011</v>
      </c>
      <c r="O48" t="s">
        <v>425</v>
      </c>
      <c r="P48" t="s">
        <v>425</v>
      </c>
      <c r="Q48">
        <v>1</v>
      </c>
      <c r="X48">
        <v>0.72</v>
      </c>
      <c r="Y48">
        <v>0</v>
      </c>
      <c r="Z48">
        <v>30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33</v>
      </c>
      <c r="AG48">
        <v>0.89999999999999991</v>
      </c>
      <c r="AH48">
        <v>2</v>
      </c>
      <c r="AI48">
        <v>42250488</v>
      </c>
      <c r="AJ48">
        <v>54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ROW(Source!A48)</f>
        <v>48</v>
      </c>
      <c r="B49">
        <v>42250498</v>
      </c>
      <c r="C49">
        <v>42250484</v>
      </c>
      <c r="D49">
        <v>39028878</v>
      </c>
      <c r="E49">
        <v>1</v>
      </c>
      <c r="F49">
        <v>1</v>
      </c>
      <c r="G49">
        <v>1</v>
      </c>
      <c r="H49">
        <v>2</v>
      </c>
      <c r="I49" t="s">
        <v>464</v>
      </c>
      <c r="J49" t="s">
        <v>465</v>
      </c>
      <c r="K49" t="s">
        <v>466</v>
      </c>
      <c r="L49">
        <v>1368</v>
      </c>
      <c r="N49">
        <v>1011</v>
      </c>
      <c r="O49" t="s">
        <v>425</v>
      </c>
      <c r="P49" t="s">
        <v>425</v>
      </c>
      <c r="Q49">
        <v>1</v>
      </c>
      <c r="X49">
        <v>0.25</v>
      </c>
      <c r="Y49">
        <v>0</v>
      </c>
      <c r="Z49">
        <v>2.7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33</v>
      </c>
      <c r="AG49">
        <v>0.3125</v>
      </c>
      <c r="AH49">
        <v>2</v>
      </c>
      <c r="AI49">
        <v>42250489</v>
      </c>
      <c r="AJ49">
        <v>55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ROW(Source!A48)</f>
        <v>48</v>
      </c>
      <c r="B50">
        <v>42250499</v>
      </c>
      <c r="C50">
        <v>42250484</v>
      </c>
      <c r="D50">
        <v>39029121</v>
      </c>
      <c r="E50">
        <v>1</v>
      </c>
      <c r="F50">
        <v>1</v>
      </c>
      <c r="G50">
        <v>1</v>
      </c>
      <c r="H50">
        <v>2</v>
      </c>
      <c r="I50" t="s">
        <v>453</v>
      </c>
      <c r="J50" t="s">
        <v>454</v>
      </c>
      <c r="K50" t="s">
        <v>455</v>
      </c>
      <c r="L50">
        <v>1368</v>
      </c>
      <c r="N50">
        <v>1011</v>
      </c>
      <c r="O50" t="s">
        <v>425</v>
      </c>
      <c r="P50" t="s">
        <v>425</v>
      </c>
      <c r="Q50">
        <v>1</v>
      </c>
      <c r="X50">
        <v>0.04</v>
      </c>
      <c r="Y50">
        <v>0</v>
      </c>
      <c r="Z50">
        <v>87.17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33</v>
      </c>
      <c r="AG50">
        <v>0.05</v>
      </c>
      <c r="AH50">
        <v>2</v>
      </c>
      <c r="AI50">
        <v>42250490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ROW(Source!A48)</f>
        <v>48</v>
      </c>
      <c r="B51">
        <v>42250500</v>
      </c>
      <c r="C51">
        <v>42250484</v>
      </c>
      <c r="D51">
        <v>38957298</v>
      </c>
      <c r="E51">
        <v>1</v>
      </c>
      <c r="F51">
        <v>1</v>
      </c>
      <c r="G51">
        <v>1</v>
      </c>
      <c r="H51">
        <v>3</v>
      </c>
      <c r="I51" t="s">
        <v>456</v>
      </c>
      <c r="J51" t="s">
        <v>457</v>
      </c>
      <c r="K51" t="s">
        <v>458</v>
      </c>
      <c r="L51">
        <v>1348</v>
      </c>
      <c r="N51">
        <v>1009</v>
      </c>
      <c r="O51" t="s">
        <v>49</v>
      </c>
      <c r="P51" t="s">
        <v>49</v>
      </c>
      <c r="Q51">
        <v>1000</v>
      </c>
      <c r="X51">
        <v>0.02</v>
      </c>
      <c r="Y51">
        <v>1383.11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0.02</v>
      </c>
      <c r="AH51">
        <v>2</v>
      </c>
      <c r="AI51">
        <v>42250491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ROW(Source!A48)</f>
        <v>48</v>
      </c>
      <c r="B52">
        <v>42250501</v>
      </c>
      <c r="C52">
        <v>42250484</v>
      </c>
      <c r="D52">
        <v>38956243</v>
      </c>
      <c r="E52">
        <v>1</v>
      </c>
      <c r="F52">
        <v>1</v>
      </c>
      <c r="G52">
        <v>1</v>
      </c>
      <c r="H52">
        <v>3</v>
      </c>
      <c r="I52" t="s">
        <v>63</v>
      </c>
      <c r="J52" t="s">
        <v>65</v>
      </c>
      <c r="K52" t="s">
        <v>64</v>
      </c>
      <c r="L52">
        <v>1348</v>
      </c>
      <c r="N52">
        <v>1009</v>
      </c>
      <c r="O52" t="s">
        <v>49</v>
      </c>
      <c r="P52" t="s">
        <v>49</v>
      </c>
      <c r="Q52">
        <v>1000</v>
      </c>
      <c r="X52">
        <v>0.04</v>
      </c>
      <c r="Y52">
        <v>2606.89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0.04</v>
      </c>
      <c r="AH52">
        <v>2</v>
      </c>
      <c r="AI52">
        <v>42250492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ROW(Source!A48)</f>
        <v>48</v>
      </c>
      <c r="B53">
        <v>42250502</v>
      </c>
      <c r="C53">
        <v>42250484</v>
      </c>
      <c r="D53">
        <v>38956650</v>
      </c>
      <c r="E53">
        <v>1</v>
      </c>
      <c r="F53">
        <v>1</v>
      </c>
      <c r="G53">
        <v>1</v>
      </c>
      <c r="H53">
        <v>3</v>
      </c>
      <c r="I53" t="s">
        <v>459</v>
      </c>
      <c r="J53" t="s">
        <v>460</v>
      </c>
      <c r="K53" t="s">
        <v>461</v>
      </c>
      <c r="L53">
        <v>1346</v>
      </c>
      <c r="N53">
        <v>1009</v>
      </c>
      <c r="O53" t="s">
        <v>73</v>
      </c>
      <c r="P53" t="s">
        <v>73</v>
      </c>
      <c r="Q53">
        <v>1</v>
      </c>
      <c r="X53">
        <v>0.5</v>
      </c>
      <c r="Y53">
        <v>1.81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0.5</v>
      </c>
      <c r="AH53">
        <v>2</v>
      </c>
      <c r="AI53">
        <v>42250493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ROW(Source!A49)</f>
        <v>49</v>
      </c>
      <c r="B54">
        <v>42250494</v>
      </c>
      <c r="C54">
        <v>42250484</v>
      </c>
      <c r="D54">
        <v>35544085</v>
      </c>
      <c r="E54">
        <v>1</v>
      </c>
      <c r="F54">
        <v>1</v>
      </c>
      <c r="G54">
        <v>1</v>
      </c>
      <c r="H54">
        <v>1</v>
      </c>
      <c r="I54" t="s">
        <v>462</v>
      </c>
      <c r="J54" t="s">
        <v>3</v>
      </c>
      <c r="K54" t="s">
        <v>463</v>
      </c>
      <c r="L54">
        <v>1369</v>
      </c>
      <c r="N54">
        <v>1013</v>
      </c>
      <c r="O54" t="s">
        <v>417</v>
      </c>
      <c r="P54" t="s">
        <v>417</v>
      </c>
      <c r="Q54">
        <v>1</v>
      </c>
      <c r="X54">
        <v>26.97</v>
      </c>
      <c r="Y54">
        <v>0</v>
      </c>
      <c r="Z54">
        <v>0</v>
      </c>
      <c r="AA54">
        <v>0</v>
      </c>
      <c r="AB54">
        <v>328.75</v>
      </c>
      <c r="AC54">
        <v>0</v>
      </c>
      <c r="AD54">
        <v>1</v>
      </c>
      <c r="AE54">
        <v>1</v>
      </c>
      <c r="AF54" t="s">
        <v>34</v>
      </c>
      <c r="AG54">
        <v>31.015499999999996</v>
      </c>
      <c r="AH54">
        <v>2</v>
      </c>
      <c r="AI54">
        <v>42250485</v>
      </c>
      <c r="AJ54">
        <v>60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ROW(Source!A49)</f>
        <v>49</v>
      </c>
      <c r="B55">
        <v>42250495</v>
      </c>
      <c r="C55">
        <v>42250484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23</v>
      </c>
      <c r="J55" t="s">
        <v>3</v>
      </c>
      <c r="K55" t="s">
        <v>420</v>
      </c>
      <c r="L55">
        <v>608254</v>
      </c>
      <c r="N55">
        <v>1013</v>
      </c>
      <c r="O55" t="s">
        <v>421</v>
      </c>
      <c r="P55" t="s">
        <v>421</v>
      </c>
      <c r="Q55">
        <v>1</v>
      </c>
      <c r="X55">
        <v>0.03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33</v>
      </c>
      <c r="AG55">
        <v>3.7499999999999999E-2</v>
      </c>
      <c r="AH55">
        <v>2</v>
      </c>
      <c r="AI55">
        <v>42250486</v>
      </c>
      <c r="AJ55">
        <v>61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ROW(Source!A49)</f>
        <v>49</v>
      </c>
      <c r="B56">
        <v>42250496</v>
      </c>
      <c r="C56">
        <v>42250484</v>
      </c>
      <c r="D56">
        <v>39026610</v>
      </c>
      <c r="E56">
        <v>1</v>
      </c>
      <c r="F56">
        <v>1</v>
      </c>
      <c r="G56">
        <v>1</v>
      </c>
      <c r="H56">
        <v>2</v>
      </c>
      <c r="I56" t="s">
        <v>439</v>
      </c>
      <c r="J56" t="s">
        <v>440</v>
      </c>
      <c r="K56" t="s">
        <v>441</v>
      </c>
      <c r="L56">
        <v>1368</v>
      </c>
      <c r="N56">
        <v>1011</v>
      </c>
      <c r="O56" t="s">
        <v>425</v>
      </c>
      <c r="P56" t="s">
        <v>425</v>
      </c>
      <c r="Q56">
        <v>1</v>
      </c>
      <c r="X56">
        <v>0.03</v>
      </c>
      <c r="Y56">
        <v>0</v>
      </c>
      <c r="Z56">
        <v>31.26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33</v>
      </c>
      <c r="AG56">
        <v>3.7499999999999999E-2</v>
      </c>
      <c r="AH56">
        <v>2</v>
      </c>
      <c r="AI56">
        <v>42250487</v>
      </c>
      <c r="AJ56">
        <v>62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ROW(Source!A49)</f>
        <v>49</v>
      </c>
      <c r="B57">
        <v>42250497</v>
      </c>
      <c r="C57">
        <v>42250484</v>
      </c>
      <c r="D57">
        <v>39027321</v>
      </c>
      <c r="E57">
        <v>1</v>
      </c>
      <c r="F57">
        <v>1</v>
      </c>
      <c r="G57">
        <v>1</v>
      </c>
      <c r="H57">
        <v>2</v>
      </c>
      <c r="I57" t="s">
        <v>450</v>
      </c>
      <c r="J57" t="s">
        <v>451</v>
      </c>
      <c r="K57" t="s">
        <v>452</v>
      </c>
      <c r="L57">
        <v>1368</v>
      </c>
      <c r="N57">
        <v>1011</v>
      </c>
      <c r="O57" t="s">
        <v>425</v>
      </c>
      <c r="P57" t="s">
        <v>425</v>
      </c>
      <c r="Q57">
        <v>1</v>
      </c>
      <c r="X57">
        <v>0.72</v>
      </c>
      <c r="Y57">
        <v>0</v>
      </c>
      <c r="Z57">
        <v>30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33</v>
      </c>
      <c r="AG57">
        <v>0.89999999999999991</v>
      </c>
      <c r="AH57">
        <v>2</v>
      </c>
      <c r="AI57">
        <v>42250488</v>
      </c>
      <c r="AJ57">
        <v>63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ROW(Source!A49)</f>
        <v>49</v>
      </c>
      <c r="B58">
        <v>42250498</v>
      </c>
      <c r="C58">
        <v>42250484</v>
      </c>
      <c r="D58">
        <v>39028878</v>
      </c>
      <c r="E58">
        <v>1</v>
      </c>
      <c r="F58">
        <v>1</v>
      </c>
      <c r="G58">
        <v>1</v>
      </c>
      <c r="H58">
        <v>2</v>
      </c>
      <c r="I58" t="s">
        <v>464</v>
      </c>
      <c r="J58" t="s">
        <v>465</v>
      </c>
      <c r="K58" t="s">
        <v>466</v>
      </c>
      <c r="L58">
        <v>1368</v>
      </c>
      <c r="N58">
        <v>1011</v>
      </c>
      <c r="O58" t="s">
        <v>425</v>
      </c>
      <c r="P58" t="s">
        <v>425</v>
      </c>
      <c r="Q58">
        <v>1</v>
      </c>
      <c r="X58">
        <v>0.25</v>
      </c>
      <c r="Y58">
        <v>0</v>
      </c>
      <c r="Z58">
        <v>2.7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33</v>
      </c>
      <c r="AG58">
        <v>0.3125</v>
      </c>
      <c r="AH58">
        <v>2</v>
      </c>
      <c r="AI58">
        <v>42250489</v>
      </c>
      <c r="AJ58">
        <v>64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ROW(Source!A49)</f>
        <v>49</v>
      </c>
      <c r="B59">
        <v>42250499</v>
      </c>
      <c r="C59">
        <v>42250484</v>
      </c>
      <c r="D59">
        <v>39029121</v>
      </c>
      <c r="E59">
        <v>1</v>
      </c>
      <c r="F59">
        <v>1</v>
      </c>
      <c r="G59">
        <v>1</v>
      </c>
      <c r="H59">
        <v>2</v>
      </c>
      <c r="I59" t="s">
        <v>453</v>
      </c>
      <c r="J59" t="s">
        <v>454</v>
      </c>
      <c r="K59" t="s">
        <v>455</v>
      </c>
      <c r="L59">
        <v>1368</v>
      </c>
      <c r="N59">
        <v>1011</v>
      </c>
      <c r="O59" t="s">
        <v>425</v>
      </c>
      <c r="P59" t="s">
        <v>425</v>
      </c>
      <c r="Q59">
        <v>1</v>
      </c>
      <c r="X59">
        <v>0.04</v>
      </c>
      <c r="Y59">
        <v>0</v>
      </c>
      <c r="Z59">
        <v>87.17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33</v>
      </c>
      <c r="AG59">
        <v>0.05</v>
      </c>
      <c r="AH59">
        <v>2</v>
      </c>
      <c r="AI59">
        <v>42250490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ROW(Source!A49)</f>
        <v>49</v>
      </c>
      <c r="B60">
        <v>42250500</v>
      </c>
      <c r="C60">
        <v>42250484</v>
      </c>
      <c r="D60">
        <v>38957298</v>
      </c>
      <c r="E60">
        <v>1</v>
      </c>
      <c r="F60">
        <v>1</v>
      </c>
      <c r="G60">
        <v>1</v>
      </c>
      <c r="H60">
        <v>3</v>
      </c>
      <c r="I60" t="s">
        <v>456</v>
      </c>
      <c r="J60" t="s">
        <v>457</v>
      </c>
      <c r="K60" t="s">
        <v>458</v>
      </c>
      <c r="L60">
        <v>1348</v>
      </c>
      <c r="N60">
        <v>1009</v>
      </c>
      <c r="O60" t="s">
        <v>49</v>
      </c>
      <c r="P60" t="s">
        <v>49</v>
      </c>
      <c r="Q60">
        <v>1000</v>
      </c>
      <c r="X60">
        <v>0.02</v>
      </c>
      <c r="Y60">
        <v>1383.11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0.02</v>
      </c>
      <c r="AH60">
        <v>2</v>
      </c>
      <c r="AI60">
        <v>42250491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ROW(Source!A49)</f>
        <v>49</v>
      </c>
      <c r="B61">
        <v>42250501</v>
      </c>
      <c r="C61">
        <v>42250484</v>
      </c>
      <c r="D61">
        <v>38956243</v>
      </c>
      <c r="E61">
        <v>1</v>
      </c>
      <c r="F61">
        <v>1</v>
      </c>
      <c r="G61">
        <v>1</v>
      </c>
      <c r="H61">
        <v>3</v>
      </c>
      <c r="I61" t="s">
        <v>63</v>
      </c>
      <c r="J61" t="s">
        <v>65</v>
      </c>
      <c r="K61" t="s">
        <v>64</v>
      </c>
      <c r="L61">
        <v>1348</v>
      </c>
      <c r="N61">
        <v>1009</v>
      </c>
      <c r="O61" t="s">
        <v>49</v>
      </c>
      <c r="P61" t="s">
        <v>49</v>
      </c>
      <c r="Q61">
        <v>1000</v>
      </c>
      <c r="X61">
        <v>0.04</v>
      </c>
      <c r="Y61">
        <v>2606.89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0.04</v>
      </c>
      <c r="AH61">
        <v>2</v>
      </c>
      <c r="AI61">
        <v>42250492</v>
      </c>
      <c r="AJ61">
        <v>67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ROW(Source!A49)</f>
        <v>49</v>
      </c>
      <c r="B62">
        <v>42250502</v>
      </c>
      <c r="C62">
        <v>42250484</v>
      </c>
      <c r="D62">
        <v>38956650</v>
      </c>
      <c r="E62">
        <v>1</v>
      </c>
      <c r="F62">
        <v>1</v>
      </c>
      <c r="G62">
        <v>1</v>
      </c>
      <c r="H62">
        <v>3</v>
      </c>
      <c r="I62" t="s">
        <v>459</v>
      </c>
      <c r="J62" t="s">
        <v>460</v>
      </c>
      <c r="K62" t="s">
        <v>461</v>
      </c>
      <c r="L62">
        <v>1346</v>
      </c>
      <c r="N62">
        <v>1009</v>
      </c>
      <c r="O62" t="s">
        <v>73</v>
      </c>
      <c r="P62" t="s">
        <v>73</v>
      </c>
      <c r="Q62">
        <v>1</v>
      </c>
      <c r="X62">
        <v>0.5</v>
      </c>
      <c r="Y62">
        <v>1.81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0.5</v>
      </c>
      <c r="AH62">
        <v>2</v>
      </c>
      <c r="AI62">
        <v>42250493</v>
      </c>
      <c r="AJ62">
        <v>68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ROW(Source!A50)</f>
        <v>50</v>
      </c>
      <c r="B63">
        <v>42250517</v>
      </c>
      <c r="C63">
        <v>42250503</v>
      </c>
      <c r="D63">
        <v>35541368</v>
      </c>
      <c r="E63">
        <v>1</v>
      </c>
      <c r="F63">
        <v>1</v>
      </c>
      <c r="G63">
        <v>1</v>
      </c>
      <c r="H63">
        <v>1</v>
      </c>
      <c r="I63" t="s">
        <v>467</v>
      </c>
      <c r="J63" t="s">
        <v>3</v>
      </c>
      <c r="K63" t="s">
        <v>468</v>
      </c>
      <c r="L63">
        <v>1369</v>
      </c>
      <c r="N63">
        <v>1013</v>
      </c>
      <c r="O63" t="s">
        <v>417</v>
      </c>
      <c r="P63" t="s">
        <v>417</v>
      </c>
      <c r="Q63">
        <v>1</v>
      </c>
      <c r="X63">
        <v>17.510000000000002</v>
      </c>
      <c r="Y63">
        <v>0</v>
      </c>
      <c r="Z63">
        <v>0</v>
      </c>
      <c r="AA63">
        <v>0</v>
      </c>
      <c r="AB63">
        <v>246.41</v>
      </c>
      <c r="AC63">
        <v>0</v>
      </c>
      <c r="AD63">
        <v>1</v>
      </c>
      <c r="AE63">
        <v>1</v>
      </c>
      <c r="AF63" t="s">
        <v>34</v>
      </c>
      <c r="AG63">
        <v>20.136500000000002</v>
      </c>
      <c r="AH63">
        <v>2</v>
      </c>
      <c r="AI63">
        <v>42250504</v>
      </c>
      <c r="AJ63">
        <v>69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ROW(Source!A50)</f>
        <v>50</v>
      </c>
      <c r="B64">
        <v>42250518</v>
      </c>
      <c r="C64">
        <v>42250503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23</v>
      </c>
      <c r="J64" t="s">
        <v>3</v>
      </c>
      <c r="K64" t="s">
        <v>420</v>
      </c>
      <c r="L64">
        <v>608254</v>
      </c>
      <c r="N64">
        <v>1013</v>
      </c>
      <c r="O64" t="s">
        <v>421</v>
      </c>
      <c r="P64" t="s">
        <v>421</v>
      </c>
      <c r="Q64">
        <v>1</v>
      </c>
      <c r="X64">
        <v>0.18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33</v>
      </c>
      <c r="AG64">
        <v>0.22499999999999998</v>
      </c>
      <c r="AH64">
        <v>2</v>
      </c>
      <c r="AI64">
        <v>42250505</v>
      </c>
      <c r="AJ64">
        <v>70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ROW(Source!A50)</f>
        <v>50</v>
      </c>
      <c r="B65">
        <v>42250519</v>
      </c>
      <c r="C65">
        <v>42250503</v>
      </c>
      <c r="D65">
        <v>39026317</v>
      </c>
      <c r="E65">
        <v>1</v>
      </c>
      <c r="F65">
        <v>1</v>
      </c>
      <c r="G65">
        <v>1</v>
      </c>
      <c r="H65">
        <v>2</v>
      </c>
      <c r="I65" t="s">
        <v>469</v>
      </c>
      <c r="J65" t="s">
        <v>470</v>
      </c>
      <c r="K65" t="s">
        <v>471</v>
      </c>
      <c r="L65">
        <v>1368</v>
      </c>
      <c r="N65">
        <v>1011</v>
      </c>
      <c r="O65" t="s">
        <v>425</v>
      </c>
      <c r="P65" t="s">
        <v>425</v>
      </c>
      <c r="Q65">
        <v>1</v>
      </c>
      <c r="X65">
        <v>0.11</v>
      </c>
      <c r="Y65">
        <v>0</v>
      </c>
      <c r="Z65">
        <v>86.4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33</v>
      </c>
      <c r="AG65">
        <v>0.13750000000000001</v>
      </c>
      <c r="AH65">
        <v>2</v>
      </c>
      <c r="AI65">
        <v>42250506</v>
      </c>
      <c r="AJ65">
        <v>71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ROW(Source!A50)</f>
        <v>50</v>
      </c>
      <c r="B66">
        <v>42250520</v>
      </c>
      <c r="C66">
        <v>42250503</v>
      </c>
      <c r="D66">
        <v>39026431</v>
      </c>
      <c r="E66">
        <v>1</v>
      </c>
      <c r="F66">
        <v>1</v>
      </c>
      <c r="G66">
        <v>1</v>
      </c>
      <c r="H66">
        <v>2</v>
      </c>
      <c r="I66" t="s">
        <v>472</v>
      </c>
      <c r="J66" t="s">
        <v>473</v>
      </c>
      <c r="K66" t="s">
        <v>474</v>
      </c>
      <c r="L66">
        <v>1368</v>
      </c>
      <c r="N66">
        <v>1011</v>
      </c>
      <c r="O66" t="s">
        <v>425</v>
      </c>
      <c r="P66" t="s">
        <v>425</v>
      </c>
      <c r="Q66">
        <v>1</v>
      </c>
      <c r="X66">
        <v>7.0000000000000007E-2</v>
      </c>
      <c r="Y66">
        <v>0</v>
      </c>
      <c r="Z66">
        <v>112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33</v>
      </c>
      <c r="AG66">
        <v>8.7500000000000008E-2</v>
      </c>
      <c r="AH66">
        <v>2</v>
      </c>
      <c r="AI66">
        <v>42250507</v>
      </c>
      <c r="AJ66">
        <v>72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ROW(Source!A50)</f>
        <v>50</v>
      </c>
      <c r="B67">
        <v>42250521</v>
      </c>
      <c r="C67">
        <v>42250503</v>
      </c>
      <c r="D67">
        <v>39027321</v>
      </c>
      <c r="E67">
        <v>1</v>
      </c>
      <c r="F67">
        <v>1</v>
      </c>
      <c r="G67">
        <v>1</v>
      </c>
      <c r="H67">
        <v>2</v>
      </c>
      <c r="I67" t="s">
        <v>450</v>
      </c>
      <c r="J67" t="s">
        <v>451</v>
      </c>
      <c r="K67" t="s">
        <v>452</v>
      </c>
      <c r="L67">
        <v>1368</v>
      </c>
      <c r="N67">
        <v>1011</v>
      </c>
      <c r="O67" t="s">
        <v>425</v>
      </c>
      <c r="P67" t="s">
        <v>425</v>
      </c>
      <c r="Q67">
        <v>1</v>
      </c>
      <c r="X67">
        <v>1.81</v>
      </c>
      <c r="Y67">
        <v>0</v>
      </c>
      <c r="Z67">
        <v>30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33</v>
      </c>
      <c r="AG67">
        <v>2.2625000000000002</v>
      </c>
      <c r="AH67">
        <v>2</v>
      </c>
      <c r="AI67">
        <v>42250508</v>
      </c>
      <c r="AJ67">
        <v>73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ROW(Source!A50)</f>
        <v>50</v>
      </c>
      <c r="B68">
        <v>42250522</v>
      </c>
      <c r="C68">
        <v>42250503</v>
      </c>
      <c r="D68">
        <v>39029121</v>
      </c>
      <c r="E68">
        <v>1</v>
      </c>
      <c r="F68">
        <v>1</v>
      </c>
      <c r="G68">
        <v>1</v>
      </c>
      <c r="H68">
        <v>2</v>
      </c>
      <c r="I68" t="s">
        <v>453</v>
      </c>
      <c r="J68" t="s">
        <v>454</v>
      </c>
      <c r="K68" t="s">
        <v>455</v>
      </c>
      <c r="L68">
        <v>1368</v>
      </c>
      <c r="N68">
        <v>1011</v>
      </c>
      <c r="O68" t="s">
        <v>425</v>
      </c>
      <c r="P68" t="s">
        <v>425</v>
      </c>
      <c r="Q68">
        <v>1</v>
      </c>
      <c r="X68">
        <v>0.1</v>
      </c>
      <c r="Y68">
        <v>0</v>
      </c>
      <c r="Z68">
        <v>87.17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33</v>
      </c>
      <c r="AG68">
        <v>0.125</v>
      </c>
      <c r="AH68">
        <v>2</v>
      </c>
      <c r="AI68">
        <v>42250509</v>
      </c>
      <c r="AJ68">
        <v>74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ROW(Source!A50)</f>
        <v>50</v>
      </c>
      <c r="B69">
        <v>42250523</v>
      </c>
      <c r="C69">
        <v>42250503</v>
      </c>
      <c r="D69">
        <v>38957297</v>
      </c>
      <c r="E69">
        <v>1</v>
      </c>
      <c r="F69">
        <v>1</v>
      </c>
      <c r="G69">
        <v>1</v>
      </c>
      <c r="H69">
        <v>3</v>
      </c>
      <c r="I69" t="s">
        <v>475</v>
      </c>
      <c r="J69" t="s">
        <v>476</v>
      </c>
      <c r="K69" t="s">
        <v>477</v>
      </c>
      <c r="L69">
        <v>1348</v>
      </c>
      <c r="N69">
        <v>1009</v>
      </c>
      <c r="O69" t="s">
        <v>49</v>
      </c>
      <c r="P69" t="s">
        <v>49</v>
      </c>
      <c r="Q69">
        <v>1000</v>
      </c>
      <c r="X69">
        <v>2.5000000000000001E-2</v>
      </c>
      <c r="Y69">
        <v>1529.99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2.5000000000000001E-2</v>
      </c>
      <c r="AH69">
        <v>2</v>
      </c>
      <c r="AI69">
        <v>42250510</v>
      </c>
      <c r="AJ69">
        <v>75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ROW(Source!A50)</f>
        <v>50</v>
      </c>
      <c r="B70">
        <v>42250524</v>
      </c>
      <c r="C70">
        <v>42250503</v>
      </c>
      <c r="D70">
        <v>38956243</v>
      </c>
      <c r="E70">
        <v>1</v>
      </c>
      <c r="F70">
        <v>1</v>
      </c>
      <c r="G70">
        <v>1</v>
      </c>
      <c r="H70">
        <v>3</v>
      </c>
      <c r="I70" t="s">
        <v>63</v>
      </c>
      <c r="J70" t="s">
        <v>65</v>
      </c>
      <c r="K70" t="s">
        <v>64</v>
      </c>
      <c r="L70">
        <v>1348</v>
      </c>
      <c r="N70">
        <v>1009</v>
      </c>
      <c r="O70" t="s">
        <v>49</v>
      </c>
      <c r="P70" t="s">
        <v>49</v>
      </c>
      <c r="Q70">
        <v>1000</v>
      </c>
      <c r="X70">
        <v>0.06</v>
      </c>
      <c r="Y70">
        <v>2606.89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0.06</v>
      </c>
      <c r="AH70">
        <v>2</v>
      </c>
      <c r="AI70">
        <v>42250511</v>
      </c>
      <c r="AJ70">
        <v>76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ROW(Source!A50)</f>
        <v>50</v>
      </c>
      <c r="B71">
        <v>42250525</v>
      </c>
      <c r="C71">
        <v>42250503</v>
      </c>
      <c r="D71">
        <v>38957326</v>
      </c>
      <c r="E71">
        <v>1</v>
      </c>
      <c r="F71">
        <v>1</v>
      </c>
      <c r="G71">
        <v>1</v>
      </c>
      <c r="H71">
        <v>3</v>
      </c>
      <c r="I71" t="s">
        <v>67</v>
      </c>
      <c r="J71" t="s">
        <v>69</v>
      </c>
      <c r="K71" t="s">
        <v>68</v>
      </c>
      <c r="L71">
        <v>1348</v>
      </c>
      <c r="N71">
        <v>1009</v>
      </c>
      <c r="O71" t="s">
        <v>49</v>
      </c>
      <c r="P71" t="s">
        <v>49</v>
      </c>
      <c r="Q71">
        <v>1000</v>
      </c>
      <c r="X71">
        <v>0.19600000000000001</v>
      </c>
      <c r="Y71">
        <v>3390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0.19600000000000001</v>
      </c>
      <c r="AH71">
        <v>2</v>
      </c>
      <c r="AI71">
        <v>42250512</v>
      </c>
      <c r="AJ71">
        <v>77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ROW(Source!A50)</f>
        <v>50</v>
      </c>
      <c r="B72">
        <v>42250526</v>
      </c>
      <c r="C72">
        <v>42250503</v>
      </c>
      <c r="D72">
        <v>38958119</v>
      </c>
      <c r="E72">
        <v>1</v>
      </c>
      <c r="F72">
        <v>1</v>
      </c>
      <c r="G72">
        <v>1</v>
      </c>
      <c r="H72">
        <v>3</v>
      </c>
      <c r="I72" t="s">
        <v>89</v>
      </c>
      <c r="J72" t="s">
        <v>92</v>
      </c>
      <c r="K72" t="s">
        <v>90</v>
      </c>
      <c r="L72">
        <v>1327</v>
      </c>
      <c r="N72">
        <v>1005</v>
      </c>
      <c r="O72" t="s">
        <v>91</v>
      </c>
      <c r="P72" t="s">
        <v>91</v>
      </c>
      <c r="Q72">
        <v>1</v>
      </c>
      <c r="X72">
        <v>110</v>
      </c>
      <c r="Y72">
        <v>6.19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110</v>
      </c>
      <c r="AH72">
        <v>2</v>
      </c>
      <c r="AI72">
        <v>42250514</v>
      </c>
      <c r="AJ72">
        <v>79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ROW(Source!A51)</f>
        <v>51</v>
      </c>
      <c r="B73">
        <v>42250517</v>
      </c>
      <c r="C73">
        <v>42250503</v>
      </c>
      <c r="D73">
        <v>35541368</v>
      </c>
      <c r="E73">
        <v>1</v>
      </c>
      <c r="F73">
        <v>1</v>
      </c>
      <c r="G73">
        <v>1</v>
      </c>
      <c r="H73">
        <v>1</v>
      </c>
      <c r="I73" t="s">
        <v>467</v>
      </c>
      <c r="J73" t="s">
        <v>3</v>
      </c>
      <c r="K73" t="s">
        <v>468</v>
      </c>
      <c r="L73">
        <v>1369</v>
      </c>
      <c r="N73">
        <v>1013</v>
      </c>
      <c r="O73" t="s">
        <v>417</v>
      </c>
      <c r="P73" t="s">
        <v>417</v>
      </c>
      <c r="Q73">
        <v>1</v>
      </c>
      <c r="X73">
        <v>17.510000000000002</v>
      </c>
      <c r="Y73">
        <v>0</v>
      </c>
      <c r="Z73">
        <v>0</v>
      </c>
      <c r="AA73">
        <v>0</v>
      </c>
      <c r="AB73">
        <v>282.47000000000003</v>
      </c>
      <c r="AC73">
        <v>0</v>
      </c>
      <c r="AD73">
        <v>1</v>
      </c>
      <c r="AE73">
        <v>1</v>
      </c>
      <c r="AF73" t="s">
        <v>34</v>
      </c>
      <c r="AG73">
        <v>20.136500000000002</v>
      </c>
      <c r="AH73">
        <v>2</v>
      </c>
      <c r="AI73">
        <v>42250504</v>
      </c>
      <c r="AJ73">
        <v>82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ROW(Source!A51)</f>
        <v>51</v>
      </c>
      <c r="B74">
        <v>42250518</v>
      </c>
      <c r="C74">
        <v>42250503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23</v>
      </c>
      <c r="J74" t="s">
        <v>3</v>
      </c>
      <c r="K74" t="s">
        <v>420</v>
      </c>
      <c r="L74">
        <v>608254</v>
      </c>
      <c r="N74">
        <v>1013</v>
      </c>
      <c r="O74" t="s">
        <v>421</v>
      </c>
      <c r="P74" t="s">
        <v>421</v>
      </c>
      <c r="Q74">
        <v>1</v>
      </c>
      <c r="X74">
        <v>0.18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33</v>
      </c>
      <c r="AG74">
        <v>0.22499999999999998</v>
      </c>
      <c r="AH74">
        <v>2</v>
      </c>
      <c r="AI74">
        <v>42250505</v>
      </c>
      <c r="AJ74">
        <v>83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ROW(Source!A51)</f>
        <v>51</v>
      </c>
      <c r="B75">
        <v>42250519</v>
      </c>
      <c r="C75">
        <v>42250503</v>
      </c>
      <c r="D75">
        <v>39026317</v>
      </c>
      <c r="E75">
        <v>1</v>
      </c>
      <c r="F75">
        <v>1</v>
      </c>
      <c r="G75">
        <v>1</v>
      </c>
      <c r="H75">
        <v>2</v>
      </c>
      <c r="I75" t="s">
        <v>469</v>
      </c>
      <c r="J75" t="s">
        <v>470</v>
      </c>
      <c r="K75" t="s">
        <v>471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X75">
        <v>0.11</v>
      </c>
      <c r="Y75">
        <v>0</v>
      </c>
      <c r="Z75">
        <v>86.4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33</v>
      </c>
      <c r="AG75">
        <v>0.13750000000000001</v>
      </c>
      <c r="AH75">
        <v>2</v>
      </c>
      <c r="AI75">
        <v>42250506</v>
      </c>
      <c r="AJ75">
        <v>84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ROW(Source!A51)</f>
        <v>51</v>
      </c>
      <c r="B76">
        <v>42250520</v>
      </c>
      <c r="C76">
        <v>42250503</v>
      </c>
      <c r="D76">
        <v>39026431</v>
      </c>
      <c r="E76">
        <v>1</v>
      </c>
      <c r="F76">
        <v>1</v>
      </c>
      <c r="G76">
        <v>1</v>
      </c>
      <c r="H76">
        <v>2</v>
      </c>
      <c r="I76" t="s">
        <v>472</v>
      </c>
      <c r="J76" t="s">
        <v>473</v>
      </c>
      <c r="K76" t="s">
        <v>474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X76">
        <v>7.0000000000000007E-2</v>
      </c>
      <c r="Y76">
        <v>0</v>
      </c>
      <c r="Z76">
        <v>112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33</v>
      </c>
      <c r="AG76">
        <v>8.7500000000000008E-2</v>
      </c>
      <c r="AH76">
        <v>2</v>
      </c>
      <c r="AI76">
        <v>42250507</v>
      </c>
      <c r="AJ76">
        <v>85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ROW(Source!A51)</f>
        <v>51</v>
      </c>
      <c r="B77">
        <v>42250521</v>
      </c>
      <c r="C77">
        <v>42250503</v>
      </c>
      <c r="D77">
        <v>39027321</v>
      </c>
      <c r="E77">
        <v>1</v>
      </c>
      <c r="F77">
        <v>1</v>
      </c>
      <c r="G77">
        <v>1</v>
      </c>
      <c r="H77">
        <v>2</v>
      </c>
      <c r="I77" t="s">
        <v>450</v>
      </c>
      <c r="J77" t="s">
        <v>451</v>
      </c>
      <c r="K77" t="s">
        <v>452</v>
      </c>
      <c r="L77">
        <v>1368</v>
      </c>
      <c r="N77">
        <v>1011</v>
      </c>
      <c r="O77" t="s">
        <v>425</v>
      </c>
      <c r="P77" t="s">
        <v>425</v>
      </c>
      <c r="Q77">
        <v>1</v>
      </c>
      <c r="X77">
        <v>1.81</v>
      </c>
      <c r="Y77">
        <v>0</v>
      </c>
      <c r="Z77">
        <v>30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33</v>
      </c>
      <c r="AG77">
        <v>2.2625000000000002</v>
      </c>
      <c r="AH77">
        <v>2</v>
      </c>
      <c r="AI77">
        <v>42250508</v>
      </c>
      <c r="AJ77">
        <v>86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ROW(Source!A51)</f>
        <v>51</v>
      </c>
      <c r="B78">
        <v>42250522</v>
      </c>
      <c r="C78">
        <v>42250503</v>
      </c>
      <c r="D78">
        <v>39029121</v>
      </c>
      <c r="E78">
        <v>1</v>
      </c>
      <c r="F78">
        <v>1</v>
      </c>
      <c r="G78">
        <v>1</v>
      </c>
      <c r="H78">
        <v>2</v>
      </c>
      <c r="I78" t="s">
        <v>453</v>
      </c>
      <c r="J78" t="s">
        <v>454</v>
      </c>
      <c r="K78" t="s">
        <v>455</v>
      </c>
      <c r="L78">
        <v>1368</v>
      </c>
      <c r="N78">
        <v>1011</v>
      </c>
      <c r="O78" t="s">
        <v>425</v>
      </c>
      <c r="P78" t="s">
        <v>425</v>
      </c>
      <c r="Q78">
        <v>1</v>
      </c>
      <c r="X78">
        <v>0.1</v>
      </c>
      <c r="Y78">
        <v>0</v>
      </c>
      <c r="Z78">
        <v>87.17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33</v>
      </c>
      <c r="AG78">
        <v>0.125</v>
      </c>
      <c r="AH78">
        <v>2</v>
      </c>
      <c r="AI78">
        <v>42250509</v>
      </c>
      <c r="AJ78">
        <v>87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ROW(Source!A51)</f>
        <v>51</v>
      </c>
      <c r="B79">
        <v>42250523</v>
      </c>
      <c r="C79">
        <v>42250503</v>
      </c>
      <c r="D79">
        <v>38957297</v>
      </c>
      <c r="E79">
        <v>1</v>
      </c>
      <c r="F79">
        <v>1</v>
      </c>
      <c r="G79">
        <v>1</v>
      </c>
      <c r="H79">
        <v>3</v>
      </c>
      <c r="I79" t="s">
        <v>475</v>
      </c>
      <c r="J79" t="s">
        <v>476</v>
      </c>
      <c r="K79" t="s">
        <v>477</v>
      </c>
      <c r="L79">
        <v>1348</v>
      </c>
      <c r="N79">
        <v>1009</v>
      </c>
      <c r="O79" t="s">
        <v>49</v>
      </c>
      <c r="P79" t="s">
        <v>49</v>
      </c>
      <c r="Q79">
        <v>1000</v>
      </c>
      <c r="X79">
        <v>2.5000000000000001E-2</v>
      </c>
      <c r="Y79">
        <v>1529.99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2.5000000000000001E-2</v>
      </c>
      <c r="AH79">
        <v>2</v>
      </c>
      <c r="AI79">
        <v>42250510</v>
      </c>
      <c r="AJ79">
        <v>88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ROW(Source!A51)</f>
        <v>51</v>
      </c>
      <c r="B80">
        <v>42250524</v>
      </c>
      <c r="C80">
        <v>42250503</v>
      </c>
      <c r="D80">
        <v>38956243</v>
      </c>
      <c r="E80">
        <v>1</v>
      </c>
      <c r="F80">
        <v>1</v>
      </c>
      <c r="G80">
        <v>1</v>
      </c>
      <c r="H80">
        <v>3</v>
      </c>
      <c r="I80" t="s">
        <v>63</v>
      </c>
      <c r="J80" t="s">
        <v>65</v>
      </c>
      <c r="K80" t="s">
        <v>64</v>
      </c>
      <c r="L80">
        <v>1348</v>
      </c>
      <c r="N80">
        <v>1009</v>
      </c>
      <c r="O80" t="s">
        <v>49</v>
      </c>
      <c r="P80" t="s">
        <v>49</v>
      </c>
      <c r="Q80">
        <v>1000</v>
      </c>
      <c r="X80">
        <v>0.06</v>
      </c>
      <c r="Y80">
        <v>2606.89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0.06</v>
      </c>
      <c r="AH80">
        <v>2</v>
      </c>
      <c r="AI80">
        <v>42250511</v>
      </c>
      <c r="AJ80">
        <v>89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ROW(Source!A51)</f>
        <v>51</v>
      </c>
      <c r="B81">
        <v>42250525</v>
      </c>
      <c r="C81">
        <v>42250503</v>
      </c>
      <c r="D81">
        <v>38957326</v>
      </c>
      <c r="E81">
        <v>1</v>
      </c>
      <c r="F81">
        <v>1</v>
      </c>
      <c r="G81">
        <v>1</v>
      </c>
      <c r="H81">
        <v>3</v>
      </c>
      <c r="I81" t="s">
        <v>67</v>
      </c>
      <c r="J81" t="s">
        <v>69</v>
      </c>
      <c r="K81" t="s">
        <v>68</v>
      </c>
      <c r="L81">
        <v>1348</v>
      </c>
      <c r="N81">
        <v>1009</v>
      </c>
      <c r="O81" t="s">
        <v>49</v>
      </c>
      <c r="P81" t="s">
        <v>49</v>
      </c>
      <c r="Q81">
        <v>1000</v>
      </c>
      <c r="X81">
        <v>0.19600000000000001</v>
      </c>
      <c r="Y81">
        <v>3390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0.19600000000000001</v>
      </c>
      <c r="AH81">
        <v>2</v>
      </c>
      <c r="AI81">
        <v>42250512</v>
      </c>
      <c r="AJ81">
        <v>90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ROW(Source!A51)</f>
        <v>51</v>
      </c>
      <c r="B82">
        <v>42250526</v>
      </c>
      <c r="C82">
        <v>42250503</v>
      </c>
      <c r="D82">
        <v>38958119</v>
      </c>
      <c r="E82">
        <v>1</v>
      </c>
      <c r="F82">
        <v>1</v>
      </c>
      <c r="G82">
        <v>1</v>
      </c>
      <c r="H82">
        <v>3</v>
      </c>
      <c r="I82" t="s">
        <v>89</v>
      </c>
      <c r="J82" t="s">
        <v>92</v>
      </c>
      <c r="K82" t="s">
        <v>90</v>
      </c>
      <c r="L82">
        <v>1327</v>
      </c>
      <c r="N82">
        <v>1005</v>
      </c>
      <c r="O82" t="s">
        <v>91</v>
      </c>
      <c r="P82" t="s">
        <v>91</v>
      </c>
      <c r="Q82">
        <v>1</v>
      </c>
      <c r="X82">
        <v>110</v>
      </c>
      <c r="Y82">
        <v>6.19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110</v>
      </c>
      <c r="AH82">
        <v>2</v>
      </c>
      <c r="AI82">
        <v>42250514</v>
      </c>
      <c r="AJ82">
        <v>92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ROW(Source!A58)</f>
        <v>58</v>
      </c>
      <c r="B83">
        <v>42250542</v>
      </c>
      <c r="C83">
        <v>42250530</v>
      </c>
      <c r="D83">
        <v>35541368</v>
      </c>
      <c r="E83">
        <v>1</v>
      </c>
      <c r="F83">
        <v>1</v>
      </c>
      <c r="G83">
        <v>1</v>
      </c>
      <c r="H83">
        <v>1</v>
      </c>
      <c r="I83" t="s">
        <v>467</v>
      </c>
      <c r="J83" t="s">
        <v>3</v>
      </c>
      <c r="K83" t="s">
        <v>468</v>
      </c>
      <c r="L83">
        <v>1369</v>
      </c>
      <c r="N83">
        <v>1013</v>
      </c>
      <c r="O83" t="s">
        <v>417</v>
      </c>
      <c r="P83" t="s">
        <v>417</v>
      </c>
      <c r="Q83">
        <v>1</v>
      </c>
      <c r="X83">
        <v>11.41</v>
      </c>
      <c r="Y83">
        <v>0</v>
      </c>
      <c r="Z83">
        <v>0</v>
      </c>
      <c r="AA83">
        <v>0</v>
      </c>
      <c r="AB83">
        <v>246.41</v>
      </c>
      <c r="AC83">
        <v>0</v>
      </c>
      <c r="AD83">
        <v>1</v>
      </c>
      <c r="AE83">
        <v>1</v>
      </c>
      <c r="AF83" t="s">
        <v>34</v>
      </c>
      <c r="AG83">
        <v>13.121499999999999</v>
      </c>
      <c r="AH83">
        <v>2</v>
      </c>
      <c r="AI83">
        <v>42250531</v>
      </c>
      <c r="AJ83">
        <v>95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ROW(Source!A58)</f>
        <v>58</v>
      </c>
      <c r="B84">
        <v>42250543</v>
      </c>
      <c r="C84">
        <v>42250530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23</v>
      </c>
      <c r="J84" t="s">
        <v>3</v>
      </c>
      <c r="K84" t="s">
        <v>420</v>
      </c>
      <c r="L84">
        <v>608254</v>
      </c>
      <c r="N84">
        <v>1013</v>
      </c>
      <c r="O84" t="s">
        <v>421</v>
      </c>
      <c r="P84" t="s">
        <v>421</v>
      </c>
      <c r="Q84">
        <v>1</v>
      </c>
      <c r="X84">
        <v>0.15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33</v>
      </c>
      <c r="AG84">
        <v>0.1875</v>
      </c>
      <c r="AH84">
        <v>2</v>
      </c>
      <c r="AI84">
        <v>42250532</v>
      </c>
      <c r="AJ84">
        <v>96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ROW(Source!A58)</f>
        <v>58</v>
      </c>
      <c r="B85">
        <v>42250544</v>
      </c>
      <c r="C85">
        <v>42250530</v>
      </c>
      <c r="D85">
        <v>39026317</v>
      </c>
      <c r="E85">
        <v>1</v>
      </c>
      <c r="F85">
        <v>1</v>
      </c>
      <c r="G85">
        <v>1</v>
      </c>
      <c r="H85">
        <v>2</v>
      </c>
      <c r="I85" t="s">
        <v>469</v>
      </c>
      <c r="J85" t="s">
        <v>470</v>
      </c>
      <c r="K85" t="s">
        <v>471</v>
      </c>
      <c r="L85">
        <v>1368</v>
      </c>
      <c r="N85">
        <v>1011</v>
      </c>
      <c r="O85" t="s">
        <v>425</v>
      </c>
      <c r="P85" t="s">
        <v>425</v>
      </c>
      <c r="Q85">
        <v>1</v>
      </c>
      <c r="X85">
        <v>0.1</v>
      </c>
      <c r="Y85">
        <v>0</v>
      </c>
      <c r="Z85">
        <v>86.4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33</v>
      </c>
      <c r="AG85">
        <v>0.125</v>
      </c>
      <c r="AH85">
        <v>2</v>
      </c>
      <c r="AI85">
        <v>42250533</v>
      </c>
      <c r="AJ85">
        <v>97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ROW(Source!A58)</f>
        <v>58</v>
      </c>
      <c r="B86">
        <v>42250545</v>
      </c>
      <c r="C86">
        <v>42250530</v>
      </c>
      <c r="D86">
        <v>39026431</v>
      </c>
      <c r="E86">
        <v>1</v>
      </c>
      <c r="F86">
        <v>1</v>
      </c>
      <c r="G86">
        <v>1</v>
      </c>
      <c r="H86">
        <v>2</v>
      </c>
      <c r="I86" t="s">
        <v>472</v>
      </c>
      <c r="J86" t="s">
        <v>473</v>
      </c>
      <c r="K86" t="s">
        <v>474</v>
      </c>
      <c r="L86">
        <v>1368</v>
      </c>
      <c r="N86">
        <v>1011</v>
      </c>
      <c r="O86" t="s">
        <v>425</v>
      </c>
      <c r="P86" t="s">
        <v>425</v>
      </c>
      <c r="Q86">
        <v>1</v>
      </c>
      <c r="X86">
        <v>0.05</v>
      </c>
      <c r="Y86">
        <v>0</v>
      </c>
      <c r="Z86">
        <v>112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33</v>
      </c>
      <c r="AG86">
        <v>6.25E-2</v>
      </c>
      <c r="AH86">
        <v>2</v>
      </c>
      <c r="AI86">
        <v>42250534</v>
      </c>
      <c r="AJ86">
        <v>98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ROW(Source!A58)</f>
        <v>58</v>
      </c>
      <c r="B87">
        <v>42250546</v>
      </c>
      <c r="C87">
        <v>42250530</v>
      </c>
      <c r="D87">
        <v>39027321</v>
      </c>
      <c r="E87">
        <v>1</v>
      </c>
      <c r="F87">
        <v>1</v>
      </c>
      <c r="G87">
        <v>1</v>
      </c>
      <c r="H87">
        <v>2</v>
      </c>
      <c r="I87" t="s">
        <v>450</v>
      </c>
      <c r="J87" t="s">
        <v>451</v>
      </c>
      <c r="K87" t="s">
        <v>452</v>
      </c>
      <c r="L87">
        <v>1368</v>
      </c>
      <c r="N87">
        <v>1011</v>
      </c>
      <c r="O87" t="s">
        <v>425</v>
      </c>
      <c r="P87" t="s">
        <v>425</v>
      </c>
      <c r="Q87">
        <v>1</v>
      </c>
      <c r="X87">
        <v>1.6</v>
      </c>
      <c r="Y87">
        <v>0</v>
      </c>
      <c r="Z87">
        <v>30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33</v>
      </c>
      <c r="AG87">
        <v>2</v>
      </c>
      <c r="AH87">
        <v>2</v>
      </c>
      <c r="AI87">
        <v>42250535</v>
      </c>
      <c r="AJ87">
        <v>99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ROW(Source!A58)</f>
        <v>58</v>
      </c>
      <c r="B88">
        <v>42250547</v>
      </c>
      <c r="C88">
        <v>42250530</v>
      </c>
      <c r="D88">
        <v>39029121</v>
      </c>
      <c r="E88">
        <v>1</v>
      </c>
      <c r="F88">
        <v>1</v>
      </c>
      <c r="G88">
        <v>1</v>
      </c>
      <c r="H88">
        <v>2</v>
      </c>
      <c r="I88" t="s">
        <v>453</v>
      </c>
      <c r="J88" t="s">
        <v>454</v>
      </c>
      <c r="K88" t="s">
        <v>455</v>
      </c>
      <c r="L88">
        <v>1368</v>
      </c>
      <c r="N88">
        <v>1011</v>
      </c>
      <c r="O88" t="s">
        <v>425</v>
      </c>
      <c r="P88" t="s">
        <v>425</v>
      </c>
      <c r="Q88">
        <v>1</v>
      </c>
      <c r="X88">
        <v>0.09</v>
      </c>
      <c r="Y88">
        <v>0</v>
      </c>
      <c r="Z88">
        <v>87.17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33</v>
      </c>
      <c r="AG88">
        <v>0.11249999999999999</v>
      </c>
      <c r="AH88">
        <v>2</v>
      </c>
      <c r="AI88">
        <v>42250536</v>
      </c>
      <c r="AJ88">
        <v>100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ROW(Source!A58)</f>
        <v>58</v>
      </c>
      <c r="B89">
        <v>42250548</v>
      </c>
      <c r="C89">
        <v>42250530</v>
      </c>
      <c r="D89">
        <v>38957326</v>
      </c>
      <c r="E89">
        <v>1</v>
      </c>
      <c r="F89">
        <v>1</v>
      </c>
      <c r="G89">
        <v>1</v>
      </c>
      <c r="H89">
        <v>3</v>
      </c>
      <c r="I89" t="s">
        <v>67</v>
      </c>
      <c r="J89" t="s">
        <v>69</v>
      </c>
      <c r="K89" t="s">
        <v>68</v>
      </c>
      <c r="L89">
        <v>1348</v>
      </c>
      <c r="N89">
        <v>1009</v>
      </c>
      <c r="O89" t="s">
        <v>49</v>
      </c>
      <c r="P89" t="s">
        <v>49</v>
      </c>
      <c r="Q89">
        <v>1000</v>
      </c>
      <c r="X89">
        <v>0.19600000000000001</v>
      </c>
      <c r="Y89">
        <v>3390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0.19600000000000001</v>
      </c>
      <c r="AH89">
        <v>2</v>
      </c>
      <c r="AI89">
        <v>42250537</v>
      </c>
      <c r="AJ89">
        <v>101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ROW(Source!A58)</f>
        <v>58</v>
      </c>
      <c r="B90">
        <v>42250549</v>
      </c>
      <c r="C90">
        <v>42250530</v>
      </c>
      <c r="D90">
        <v>38958119</v>
      </c>
      <c r="E90">
        <v>1</v>
      </c>
      <c r="F90">
        <v>1</v>
      </c>
      <c r="G90">
        <v>1</v>
      </c>
      <c r="H90">
        <v>3</v>
      </c>
      <c r="I90" t="s">
        <v>89</v>
      </c>
      <c r="J90" t="s">
        <v>92</v>
      </c>
      <c r="K90" t="s">
        <v>90</v>
      </c>
      <c r="L90">
        <v>1327</v>
      </c>
      <c r="N90">
        <v>1005</v>
      </c>
      <c r="O90" t="s">
        <v>91</v>
      </c>
      <c r="P90" t="s">
        <v>91</v>
      </c>
      <c r="Q90">
        <v>1</v>
      </c>
      <c r="X90">
        <v>110</v>
      </c>
      <c r="Y90">
        <v>6.19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110</v>
      </c>
      <c r="AH90">
        <v>2</v>
      </c>
      <c r="AI90">
        <v>42250539</v>
      </c>
      <c r="AJ90">
        <v>103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ROW(Source!A59)</f>
        <v>59</v>
      </c>
      <c r="B91">
        <v>42250542</v>
      </c>
      <c r="C91">
        <v>42250530</v>
      </c>
      <c r="D91">
        <v>35541368</v>
      </c>
      <c r="E91">
        <v>1</v>
      </c>
      <c r="F91">
        <v>1</v>
      </c>
      <c r="G91">
        <v>1</v>
      </c>
      <c r="H91">
        <v>1</v>
      </c>
      <c r="I91" t="s">
        <v>467</v>
      </c>
      <c r="J91" t="s">
        <v>3</v>
      </c>
      <c r="K91" t="s">
        <v>468</v>
      </c>
      <c r="L91">
        <v>1369</v>
      </c>
      <c r="N91">
        <v>1013</v>
      </c>
      <c r="O91" t="s">
        <v>417</v>
      </c>
      <c r="P91" t="s">
        <v>417</v>
      </c>
      <c r="Q91">
        <v>1</v>
      </c>
      <c r="X91">
        <v>11.41</v>
      </c>
      <c r="Y91">
        <v>0</v>
      </c>
      <c r="Z91">
        <v>0</v>
      </c>
      <c r="AA91">
        <v>0</v>
      </c>
      <c r="AB91">
        <v>282.47000000000003</v>
      </c>
      <c r="AC91">
        <v>0</v>
      </c>
      <c r="AD91">
        <v>1</v>
      </c>
      <c r="AE91">
        <v>1</v>
      </c>
      <c r="AF91" t="s">
        <v>34</v>
      </c>
      <c r="AG91">
        <v>13.121499999999999</v>
      </c>
      <c r="AH91">
        <v>2</v>
      </c>
      <c r="AI91">
        <v>42250531</v>
      </c>
      <c r="AJ91">
        <v>106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ROW(Source!A59)</f>
        <v>59</v>
      </c>
      <c r="B92">
        <v>42250543</v>
      </c>
      <c r="C92">
        <v>42250530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23</v>
      </c>
      <c r="J92" t="s">
        <v>3</v>
      </c>
      <c r="K92" t="s">
        <v>420</v>
      </c>
      <c r="L92">
        <v>608254</v>
      </c>
      <c r="N92">
        <v>1013</v>
      </c>
      <c r="O92" t="s">
        <v>421</v>
      </c>
      <c r="P92" t="s">
        <v>421</v>
      </c>
      <c r="Q92">
        <v>1</v>
      </c>
      <c r="X92">
        <v>0.15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33</v>
      </c>
      <c r="AG92">
        <v>0.1875</v>
      </c>
      <c r="AH92">
        <v>2</v>
      </c>
      <c r="AI92">
        <v>42250532</v>
      </c>
      <c r="AJ92">
        <v>107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ROW(Source!A59)</f>
        <v>59</v>
      </c>
      <c r="B93">
        <v>42250544</v>
      </c>
      <c r="C93">
        <v>42250530</v>
      </c>
      <c r="D93">
        <v>39026317</v>
      </c>
      <c r="E93">
        <v>1</v>
      </c>
      <c r="F93">
        <v>1</v>
      </c>
      <c r="G93">
        <v>1</v>
      </c>
      <c r="H93">
        <v>2</v>
      </c>
      <c r="I93" t="s">
        <v>469</v>
      </c>
      <c r="J93" t="s">
        <v>470</v>
      </c>
      <c r="K93" t="s">
        <v>471</v>
      </c>
      <c r="L93">
        <v>1368</v>
      </c>
      <c r="N93">
        <v>1011</v>
      </c>
      <c r="O93" t="s">
        <v>425</v>
      </c>
      <c r="P93" t="s">
        <v>425</v>
      </c>
      <c r="Q93">
        <v>1</v>
      </c>
      <c r="X93">
        <v>0.1</v>
      </c>
      <c r="Y93">
        <v>0</v>
      </c>
      <c r="Z93">
        <v>86.4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33</v>
      </c>
      <c r="AG93">
        <v>0.125</v>
      </c>
      <c r="AH93">
        <v>2</v>
      </c>
      <c r="AI93">
        <v>42250533</v>
      </c>
      <c r="AJ93">
        <v>108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ROW(Source!A59)</f>
        <v>59</v>
      </c>
      <c r="B94">
        <v>42250545</v>
      </c>
      <c r="C94">
        <v>42250530</v>
      </c>
      <c r="D94">
        <v>39026431</v>
      </c>
      <c r="E94">
        <v>1</v>
      </c>
      <c r="F94">
        <v>1</v>
      </c>
      <c r="G94">
        <v>1</v>
      </c>
      <c r="H94">
        <v>2</v>
      </c>
      <c r="I94" t="s">
        <v>472</v>
      </c>
      <c r="J94" t="s">
        <v>473</v>
      </c>
      <c r="K94" t="s">
        <v>474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X94">
        <v>0.05</v>
      </c>
      <c r="Y94">
        <v>0</v>
      </c>
      <c r="Z94">
        <v>112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33</v>
      </c>
      <c r="AG94">
        <v>6.25E-2</v>
      </c>
      <c r="AH94">
        <v>2</v>
      </c>
      <c r="AI94">
        <v>42250534</v>
      </c>
      <c r="AJ94">
        <v>109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ROW(Source!A59)</f>
        <v>59</v>
      </c>
      <c r="B95">
        <v>42250546</v>
      </c>
      <c r="C95">
        <v>42250530</v>
      </c>
      <c r="D95">
        <v>39027321</v>
      </c>
      <c r="E95">
        <v>1</v>
      </c>
      <c r="F95">
        <v>1</v>
      </c>
      <c r="G95">
        <v>1</v>
      </c>
      <c r="H95">
        <v>2</v>
      </c>
      <c r="I95" t="s">
        <v>450</v>
      </c>
      <c r="J95" t="s">
        <v>451</v>
      </c>
      <c r="K95" t="s">
        <v>452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X95">
        <v>1.6</v>
      </c>
      <c r="Y95">
        <v>0</v>
      </c>
      <c r="Z95">
        <v>30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33</v>
      </c>
      <c r="AG95">
        <v>2</v>
      </c>
      <c r="AH95">
        <v>2</v>
      </c>
      <c r="AI95">
        <v>42250535</v>
      </c>
      <c r="AJ95">
        <v>110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ROW(Source!A59)</f>
        <v>59</v>
      </c>
      <c r="B96">
        <v>42250547</v>
      </c>
      <c r="C96">
        <v>42250530</v>
      </c>
      <c r="D96">
        <v>39029121</v>
      </c>
      <c r="E96">
        <v>1</v>
      </c>
      <c r="F96">
        <v>1</v>
      </c>
      <c r="G96">
        <v>1</v>
      </c>
      <c r="H96">
        <v>2</v>
      </c>
      <c r="I96" t="s">
        <v>453</v>
      </c>
      <c r="J96" t="s">
        <v>454</v>
      </c>
      <c r="K96" t="s">
        <v>455</v>
      </c>
      <c r="L96">
        <v>1368</v>
      </c>
      <c r="N96">
        <v>1011</v>
      </c>
      <c r="O96" t="s">
        <v>425</v>
      </c>
      <c r="P96" t="s">
        <v>425</v>
      </c>
      <c r="Q96">
        <v>1</v>
      </c>
      <c r="X96">
        <v>0.09</v>
      </c>
      <c r="Y96">
        <v>0</v>
      </c>
      <c r="Z96">
        <v>87.17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33</v>
      </c>
      <c r="AG96">
        <v>0.11249999999999999</v>
      </c>
      <c r="AH96">
        <v>2</v>
      </c>
      <c r="AI96">
        <v>42250536</v>
      </c>
      <c r="AJ96">
        <v>111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ROW(Source!A59)</f>
        <v>59</v>
      </c>
      <c r="B97">
        <v>42250548</v>
      </c>
      <c r="C97">
        <v>42250530</v>
      </c>
      <c r="D97">
        <v>38957326</v>
      </c>
      <c r="E97">
        <v>1</v>
      </c>
      <c r="F97">
        <v>1</v>
      </c>
      <c r="G97">
        <v>1</v>
      </c>
      <c r="H97">
        <v>3</v>
      </c>
      <c r="I97" t="s">
        <v>67</v>
      </c>
      <c r="J97" t="s">
        <v>69</v>
      </c>
      <c r="K97" t="s">
        <v>68</v>
      </c>
      <c r="L97">
        <v>1348</v>
      </c>
      <c r="N97">
        <v>1009</v>
      </c>
      <c r="O97" t="s">
        <v>49</v>
      </c>
      <c r="P97" t="s">
        <v>49</v>
      </c>
      <c r="Q97">
        <v>1000</v>
      </c>
      <c r="X97">
        <v>0.19600000000000001</v>
      </c>
      <c r="Y97">
        <v>3390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0.19600000000000001</v>
      </c>
      <c r="AH97">
        <v>2</v>
      </c>
      <c r="AI97">
        <v>42250537</v>
      </c>
      <c r="AJ97">
        <v>112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ROW(Source!A59)</f>
        <v>59</v>
      </c>
      <c r="B98">
        <v>42250549</v>
      </c>
      <c r="C98">
        <v>42250530</v>
      </c>
      <c r="D98">
        <v>38958119</v>
      </c>
      <c r="E98">
        <v>1</v>
      </c>
      <c r="F98">
        <v>1</v>
      </c>
      <c r="G98">
        <v>1</v>
      </c>
      <c r="H98">
        <v>3</v>
      </c>
      <c r="I98" t="s">
        <v>89</v>
      </c>
      <c r="J98" t="s">
        <v>92</v>
      </c>
      <c r="K98" t="s">
        <v>90</v>
      </c>
      <c r="L98">
        <v>1327</v>
      </c>
      <c r="N98">
        <v>1005</v>
      </c>
      <c r="O98" t="s">
        <v>91</v>
      </c>
      <c r="P98" t="s">
        <v>91</v>
      </c>
      <c r="Q98">
        <v>1</v>
      </c>
      <c r="X98">
        <v>110</v>
      </c>
      <c r="Y98">
        <v>6.19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110</v>
      </c>
      <c r="AH98">
        <v>2</v>
      </c>
      <c r="AI98">
        <v>42250539</v>
      </c>
      <c r="AJ98">
        <v>114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ROW(Source!A66)</f>
        <v>66</v>
      </c>
      <c r="B99">
        <v>42250560</v>
      </c>
      <c r="C99">
        <v>42250553</v>
      </c>
      <c r="D99">
        <v>35545602</v>
      </c>
      <c r="E99">
        <v>1</v>
      </c>
      <c r="F99">
        <v>1</v>
      </c>
      <c r="G99">
        <v>1</v>
      </c>
      <c r="H99">
        <v>1</v>
      </c>
      <c r="I99" t="s">
        <v>478</v>
      </c>
      <c r="J99" t="s">
        <v>3</v>
      </c>
      <c r="K99" t="s">
        <v>479</v>
      </c>
      <c r="L99">
        <v>1369</v>
      </c>
      <c r="N99">
        <v>1013</v>
      </c>
      <c r="O99" t="s">
        <v>417</v>
      </c>
      <c r="P99" t="s">
        <v>417</v>
      </c>
      <c r="Q99">
        <v>1</v>
      </c>
      <c r="X99">
        <v>39.51</v>
      </c>
      <c r="Y99">
        <v>0</v>
      </c>
      <c r="Z99">
        <v>0</v>
      </c>
      <c r="AA99">
        <v>0</v>
      </c>
      <c r="AB99">
        <v>208.14</v>
      </c>
      <c r="AC99">
        <v>0</v>
      </c>
      <c r="AD99">
        <v>1</v>
      </c>
      <c r="AE99">
        <v>1</v>
      </c>
      <c r="AF99" t="s">
        <v>34</v>
      </c>
      <c r="AG99">
        <v>45.436499999999995</v>
      </c>
      <c r="AH99">
        <v>2</v>
      </c>
      <c r="AI99">
        <v>42250554</v>
      </c>
      <c r="AJ99">
        <v>117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ROW(Source!A66)</f>
        <v>66</v>
      </c>
      <c r="B100">
        <v>42250561</v>
      </c>
      <c r="C100">
        <v>42250553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23</v>
      </c>
      <c r="J100" t="s">
        <v>3</v>
      </c>
      <c r="K100" t="s">
        <v>420</v>
      </c>
      <c r="L100">
        <v>608254</v>
      </c>
      <c r="N100">
        <v>1013</v>
      </c>
      <c r="O100" t="s">
        <v>421</v>
      </c>
      <c r="P100" t="s">
        <v>421</v>
      </c>
      <c r="Q100">
        <v>1</v>
      </c>
      <c r="X100">
        <v>1.27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33</v>
      </c>
      <c r="AG100">
        <v>1.5874999999999999</v>
      </c>
      <c r="AH100">
        <v>2</v>
      </c>
      <c r="AI100">
        <v>42250555</v>
      </c>
      <c r="AJ100">
        <v>118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ROW(Source!A66)</f>
        <v>66</v>
      </c>
      <c r="B101">
        <v>42250562</v>
      </c>
      <c r="C101">
        <v>42250553</v>
      </c>
      <c r="D101">
        <v>39026610</v>
      </c>
      <c r="E101">
        <v>1</v>
      </c>
      <c r="F101">
        <v>1</v>
      </c>
      <c r="G101">
        <v>1</v>
      </c>
      <c r="H101">
        <v>2</v>
      </c>
      <c r="I101" t="s">
        <v>439</v>
      </c>
      <c r="J101" t="s">
        <v>440</v>
      </c>
      <c r="K101" t="s">
        <v>441</v>
      </c>
      <c r="L101">
        <v>1368</v>
      </c>
      <c r="N101">
        <v>1011</v>
      </c>
      <c r="O101" t="s">
        <v>425</v>
      </c>
      <c r="P101" t="s">
        <v>425</v>
      </c>
      <c r="Q101">
        <v>1</v>
      </c>
      <c r="X101">
        <v>1.27</v>
      </c>
      <c r="Y101">
        <v>0</v>
      </c>
      <c r="Z101">
        <v>31.26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33</v>
      </c>
      <c r="AG101">
        <v>1.5874999999999999</v>
      </c>
      <c r="AH101">
        <v>2</v>
      </c>
      <c r="AI101">
        <v>42250556</v>
      </c>
      <c r="AJ101">
        <v>119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ROW(Source!A66)</f>
        <v>66</v>
      </c>
      <c r="B102">
        <v>42250563</v>
      </c>
      <c r="C102">
        <v>42250553</v>
      </c>
      <c r="D102">
        <v>39027219</v>
      </c>
      <c r="E102">
        <v>1</v>
      </c>
      <c r="F102">
        <v>1</v>
      </c>
      <c r="G102">
        <v>1</v>
      </c>
      <c r="H102">
        <v>2</v>
      </c>
      <c r="I102" t="s">
        <v>480</v>
      </c>
      <c r="J102" t="s">
        <v>481</v>
      </c>
      <c r="K102" t="s">
        <v>482</v>
      </c>
      <c r="L102">
        <v>1368</v>
      </c>
      <c r="N102">
        <v>1011</v>
      </c>
      <c r="O102" t="s">
        <v>425</v>
      </c>
      <c r="P102" t="s">
        <v>425</v>
      </c>
      <c r="Q102">
        <v>1</v>
      </c>
      <c r="X102">
        <v>9.07</v>
      </c>
      <c r="Y102">
        <v>0</v>
      </c>
      <c r="Z102">
        <v>0.5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33</v>
      </c>
      <c r="AG102">
        <v>11.3375</v>
      </c>
      <c r="AH102">
        <v>2</v>
      </c>
      <c r="AI102">
        <v>42250557</v>
      </c>
      <c r="AJ102">
        <v>120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ROW(Source!A66)</f>
        <v>66</v>
      </c>
      <c r="B103">
        <v>42250564</v>
      </c>
      <c r="C103">
        <v>42250553</v>
      </c>
      <c r="D103">
        <v>38996543</v>
      </c>
      <c r="E103">
        <v>1</v>
      </c>
      <c r="F103">
        <v>1</v>
      </c>
      <c r="G103">
        <v>1</v>
      </c>
      <c r="H103">
        <v>3</v>
      </c>
      <c r="I103" t="s">
        <v>483</v>
      </c>
      <c r="J103" t="s">
        <v>484</v>
      </c>
      <c r="K103" t="s">
        <v>485</v>
      </c>
      <c r="L103">
        <v>1339</v>
      </c>
      <c r="N103">
        <v>1007</v>
      </c>
      <c r="O103" t="s">
        <v>209</v>
      </c>
      <c r="P103" t="s">
        <v>209</v>
      </c>
      <c r="Q103">
        <v>1</v>
      </c>
      <c r="X103">
        <v>2.04</v>
      </c>
      <c r="Y103">
        <v>548.29999999999995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2.04</v>
      </c>
      <c r="AH103">
        <v>2</v>
      </c>
      <c r="AI103">
        <v>42250558</v>
      </c>
      <c r="AJ103">
        <v>121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ROW(Source!A66)</f>
        <v>66</v>
      </c>
      <c r="B104">
        <v>42250565</v>
      </c>
      <c r="C104">
        <v>42250553</v>
      </c>
      <c r="D104">
        <v>39001585</v>
      </c>
      <c r="E104">
        <v>1</v>
      </c>
      <c r="F104">
        <v>1</v>
      </c>
      <c r="G104">
        <v>1</v>
      </c>
      <c r="H104">
        <v>3</v>
      </c>
      <c r="I104" t="s">
        <v>445</v>
      </c>
      <c r="J104" t="s">
        <v>446</v>
      </c>
      <c r="K104" t="s">
        <v>447</v>
      </c>
      <c r="L104">
        <v>1339</v>
      </c>
      <c r="N104">
        <v>1007</v>
      </c>
      <c r="O104" t="s">
        <v>209</v>
      </c>
      <c r="P104" t="s">
        <v>209</v>
      </c>
      <c r="Q104">
        <v>1</v>
      </c>
      <c r="X104">
        <v>3.5</v>
      </c>
      <c r="Y104">
        <v>2.44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3.5</v>
      </c>
      <c r="AH104">
        <v>2</v>
      </c>
      <c r="AI104">
        <v>42250559</v>
      </c>
      <c r="AJ104">
        <v>122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ROW(Source!A67)</f>
        <v>67</v>
      </c>
      <c r="B105">
        <v>42250560</v>
      </c>
      <c r="C105">
        <v>42250553</v>
      </c>
      <c r="D105">
        <v>35545602</v>
      </c>
      <c r="E105">
        <v>1</v>
      </c>
      <c r="F105">
        <v>1</v>
      </c>
      <c r="G105">
        <v>1</v>
      </c>
      <c r="H105">
        <v>1</v>
      </c>
      <c r="I105" t="s">
        <v>478</v>
      </c>
      <c r="J105" t="s">
        <v>3</v>
      </c>
      <c r="K105" t="s">
        <v>479</v>
      </c>
      <c r="L105">
        <v>1369</v>
      </c>
      <c r="N105">
        <v>1013</v>
      </c>
      <c r="O105" t="s">
        <v>417</v>
      </c>
      <c r="P105" t="s">
        <v>417</v>
      </c>
      <c r="Q105">
        <v>1</v>
      </c>
      <c r="X105">
        <v>39.51</v>
      </c>
      <c r="Y105">
        <v>0</v>
      </c>
      <c r="Z105">
        <v>0</v>
      </c>
      <c r="AA105">
        <v>0</v>
      </c>
      <c r="AB105">
        <v>238.6</v>
      </c>
      <c r="AC105">
        <v>0</v>
      </c>
      <c r="AD105">
        <v>1</v>
      </c>
      <c r="AE105">
        <v>1</v>
      </c>
      <c r="AF105" t="s">
        <v>34</v>
      </c>
      <c r="AG105">
        <v>45.436499999999995</v>
      </c>
      <c r="AH105">
        <v>2</v>
      </c>
      <c r="AI105">
        <v>42250554</v>
      </c>
      <c r="AJ105">
        <v>123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ROW(Source!A67)</f>
        <v>67</v>
      </c>
      <c r="B106">
        <v>42250561</v>
      </c>
      <c r="C106">
        <v>42250553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23</v>
      </c>
      <c r="J106" t="s">
        <v>3</v>
      </c>
      <c r="K106" t="s">
        <v>420</v>
      </c>
      <c r="L106">
        <v>608254</v>
      </c>
      <c r="N106">
        <v>1013</v>
      </c>
      <c r="O106" t="s">
        <v>421</v>
      </c>
      <c r="P106" t="s">
        <v>421</v>
      </c>
      <c r="Q106">
        <v>1</v>
      </c>
      <c r="X106">
        <v>1.27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33</v>
      </c>
      <c r="AG106">
        <v>1.5874999999999999</v>
      </c>
      <c r="AH106">
        <v>2</v>
      </c>
      <c r="AI106">
        <v>42250555</v>
      </c>
      <c r="AJ106">
        <v>124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ROW(Source!A67)</f>
        <v>67</v>
      </c>
      <c r="B107">
        <v>42250562</v>
      </c>
      <c r="C107">
        <v>42250553</v>
      </c>
      <c r="D107">
        <v>39026610</v>
      </c>
      <c r="E107">
        <v>1</v>
      </c>
      <c r="F107">
        <v>1</v>
      </c>
      <c r="G107">
        <v>1</v>
      </c>
      <c r="H107">
        <v>2</v>
      </c>
      <c r="I107" t="s">
        <v>439</v>
      </c>
      <c r="J107" t="s">
        <v>440</v>
      </c>
      <c r="K107" t="s">
        <v>441</v>
      </c>
      <c r="L107">
        <v>1368</v>
      </c>
      <c r="N107">
        <v>1011</v>
      </c>
      <c r="O107" t="s">
        <v>425</v>
      </c>
      <c r="P107" t="s">
        <v>425</v>
      </c>
      <c r="Q107">
        <v>1</v>
      </c>
      <c r="X107">
        <v>1.27</v>
      </c>
      <c r="Y107">
        <v>0</v>
      </c>
      <c r="Z107">
        <v>31.26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33</v>
      </c>
      <c r="AG107">
        <v>1.5874999999999999</v>
      </c>
      <c r="AH107">
        <v>2</v>
      </c>
      <c r="AI107">
        <v>42250556</v>
      </c>
      <c r="AJ107">
        <v>125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ROW(Source!A67)</f>
        <v>67</v>
      </c>
      <c r="B108">
        <v>42250563</v>
      </c>
      <c r="C108">
        <v>42250553</v>
      </c>
      <c r="D108">
        <v>39027219</v>
      </c>
      <c r="E108">
        <v>1</v>
      </c>
      <c r="F108">
        <v>1</v>
      </c>
      <c r="G108">
        <v>1</v>
      </c>
      <c r="H108">
        <v>2</v>
      </c>
      <c r="I108" t="s">
        <v>480</v>
      </c>
      <c r="J108" t="s">
        <v>481</v>
      </c>
      <c r="K108" t="s">
        <v>482</v>
      </c>
      <c r="L108">
        <v>1368</v>
      </c>
      <c r="N108">
        <v>1011</v>
      </c>
      <c r="O108" t="s">
        <v>425</v>
      </c>
      <c r="P108" t="s">
        <v>425</v>
      </c>
      <c r="Q108">
        <v>1</v>
      </c>
      <c r="X108">
        <v>9.07</v>
      </c>
      <c r="Y108">
        <v>0</v>
      </c>
      <c r="Z108">
        <v>0.5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33</v>
      </c>
      <c r="AG108">
        <v>11.3375</v>
      </c>
      <c r="AH108">
        <v>2</v>
      </c>
      <c r="AI108">
        <v>42250557</v>
      </c>
      <c r="AJ108">
        <v>126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ROW(Source!A67)</f>
        <v>67</v>
      </c>
      <c r="B109">
        <v>42250564</v>
      </c>
      <c r="C109">
        <v>42250553</v>
      </c>
      <c r="D109">
        <v>38996543</v>
      </c>
      <c r="E109">
        <v>1</v>
      </c>
      <c r="F109">
        <v>1</v>
      </c>
      <c r="G109">
        <v>1</v>
      </c>
      <c r="H109">
        <v>3</v>
      </c>
      <c r="I109" t="s">
        <v>483</v>
      </c>
      <c r="J109" t="s">
        <v>484</v>
      </c>
      <c r="K109" t="s">
        <v>485</v>
      </c>
      <c r="L109">
        <v>1339</v>
      </c>
      <c r="N109">
        <v>1007</v>
      </c>
      <c r="O109" t="s">
        <v>209</v>
      </c>
      <c r="P109" t="s">
        <v>209</v>
      </c>
      <c r="Q109">
        <v>1</v>
      </c>
      <c r="X109">
        <v>2.04</v>
      </c>
      <c r="Y109">
        <v>548.29999999999995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2.04</v>
      </c>
      <c r="AH109">
        <v>2</v>
      </c>
      <c r="AI109">
        <v>42250558</v>
      </c>
      <c r="AJ109">
        <v>127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ROW(Source!A67)</f>
        <v>67</v>
      </c>
      <c r="B110">
        <v>42250565</v>
      </c>
      <c r="C110">
        <v>42250553</v>
      </c>
      <c r="D110">
        <v>39001585</v>
      </c>
      <c r="E110">
        <v>1</v>
      </c>
      <c r="F110">
        <v>1</v>
      </c>
      <c r="G110">
        <v>1</v>
      </c>
      <c r="H110">
        <v>3</v>
      </c>
      <c r="I110" t="s">
        <v>445</v>
      </c>
      <c r="J110" t="s">
        <v>446</v>
      </c>
      <c r="K110" t="s">
        <v>447</v>
      </c>
      <c r="L110">
        <v>1339</v>
      </c>
      <c r="N110">
        <v>1007</v>
      </c>
      <c r="O110" t="s">
        <v>209</v>
      </c>
      <c r="P110" t="s">
        <v>209</v>
      </c>
      <c r="Q110">
        <v>1</v>
      </c>
      <c r="X110">
        <v>3.5</v>
      </c>
      <c r="Y110">
        <v>2.44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3.5</v>
      </c>
      <c r="AH110">
        <v>2</v>
      </c>
      <c r="AI110">
        <v>42250559</v>
      </c>
      <c r="AJ110">
        <v>128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42250572</v>
      </c>
      <c r="C111">
        <v>42250566</v>
      </c>
      <c r="D111">
        <v>35545602</v>
      </c>
      <c r="E111">
        <v>1</v>
      </c>
      <c r="F111">
        <v>1</v>
      </c>
      <c r="G111">
        <v>1</v>
      </c>
      <c r="H111">
        <v>1</v>
      </c>
      <c r="I111" t="s">
        <v>478</v>
      </c>
      <c r="J111" t="s">
        <v>3</v>
      </c>
      <c r="K111" t="s">
        <v>479</v>
      </c>
      <c r="L111">
        <v>1369</v>
      </c>
      <c r="N111">
        <v>1013</v>
      </c>
      <c r="O111" t="s">
        <v>417</v>
      </c>
      <c r="P111" t="s">
        <v>417</v>
      </c>
      <c r="Q111">
        <v>1</v>
      </c>
      <c r="X111">
        <v>0.5</v>
      </c>
      <c r="Y111">
        <v>0</v>
      </c>
      <c r="Z111">
        <v>0</v>
      </c>
      <c r="AA111">
        <v>0</v>
      </c>
      <c r="AB111">
        <v>208.14</v>
      </c>
      <c r="AC111">
        <v>0</v>
      </c>
      <c r="AD111">
        <v>1</v>
      </c>
      <c r="AE111">
        <v>1</v>
      </c>
      <c r="AF111" t="s">
        <v>115</v>
      </c>
      <c r="AG111">
        <v>2.875</v>
      </c>
      <c r="AH111">
        <v>2</v>
      </c>
      <c r="AI111">
        <v>42250567</v>
      </c>
      <c r="AJ111">
        <v>129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ROW(Source!A68)</f>
        <v>68</v>
      </c>
      <c r="B112">
        <v>42250573</v>
      </c>
      <c r="C112">
        <v>42250566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23</v>
      </c>
      <c r="J112" t="s">
        <v>3</v>
      </c>
      <c r="K112" t="s">
        <v>420</v>
      </c>
      <c r="L112">
        <v>608254</v>
      </c>
      <c r="N112">
        <v>1013</v>
      </c>
      <c r="O112" t="s">
        <v>421</v>
      </c>
      <c r="P112" t="s">
        <v>421</v>
      </c>
      <c r="Q112">
        <v>1</v>
      </c>
      <c r="X112">
        <v>0.21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114</v>
      </c>
      <c r="AG112">
        <v>1.3125</v>
      </c>
      <c r="AH112">
        <v>2</v>
      </c>
      <c r="AI112">
        <v>42250568</v>
      </c>
      <c r="AJ112">
        <v>130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ROW(Source!A68)</f>
        <v>68</v>
      </c>
      <c r="B113">
        <v>42250574</v>
      </c>
      <c r="C113">
        <v>42250566</v>
      </c>
      <c r="D113">
        <v>39026610</v>
      </c>
      <c r="E113">
        <v>1</v>
      </c>
      <c r="F113">
        <v>1</v>
      </c>
      <c r="G113">
        <v>1</v>
      </c>
      <c r="H113">
        <v>2</v>
      </c>
      <c r="I113" t="s">
        <v>439</v>
      </c>
      <c r="J113" t="s">
        <v>440</v>
      </c>
      <c r="K113" t="s">
        <v>441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X113">
        <v>0.21</v>
      </c>
      <c r="Y113">
        <v>0</v>
      </c>
      <c r="Z113">
        <v>31.26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114</v>
      </c>
      <c r="AG113">
        <v>1.3125</v>
      </c>
      <c r="AH113">
        <v>2</v>
      </c>
      <c r="AI113">
        <v>42250569</v>
      </c>
      <c r="AJ113">
        <v>131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ROW(Source!A68)</f>
        <v>68</v>
      </c>
      <c r="B114">
        <v>42250575</v>
      </c>
      <c r="C114">
        <v>42250566</v>
      </c>
      <c r="D114">
        <v>39027219</v>
      </c>
      <c r="E114">
        <v>1</v>
      </c>
      <c r="F114">
        <v>1</v>
      </c>
      <c r="G114">
        <v>1</v>
      </c>
      <c r="H114">
        <v>2</v>
      </c>
      <c r="I114" t="s">
        <v>480</v>
      </c>
      <c r="J114" t="s">
        <v>481</v>
      </c>
      <c r="K114" t="s">
        <v>482</v>
      </c>
      <c r="L114">
        <v>1368</v>
      </c>
      <c r="N114">
        <v>1011</v>
      </c>
      <c r="O114" t="s">
        <v>425</v>
      </c>
      <c r="P114" t="s">
        <v>425</v>
      </c>
      <c r="Q114">
        <v>1</v>
      </c>
      <c r="X114">
        <v>2.3199999999999998</v>
      </c>
      <c r="Y114">
        <v>0</v>
      </c>
      <c r="Z114">
        <v>0.5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114</v>
      </c>
      <c r="AG114">
        <v>14.5</v>
      </c>
      <c r="AH114">
        <v>2</v>
      </c>
      <c r="AI114">
        <v>42250570</v>
      </c>
      <c r="AJ114">
        <v>132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ROW(Source!A68)</f>
        <v>68</v>
      </c>
      <c r="B115">
        <v>42250576</v>
      </c>
      <c r="C115">
        <v>42250566</v>
      </c>
      <c r="D115">
        <v>38996543</v>
      </c>
      <c r="E115">
        <v>1</v>
      </c>
      <c r="F115">
        <v>1</v>
      </c>
      <c r="G115">
        <v>1</v>
      </c>
      <c r="H115">
        <v>3</v>
      </c>
      <c r="I115" t="s">
        <v>483</v>
      </c>
      <c r="J115" t="s">
        <v>484</v>
      </c>
      <c r="K115" t="s">
        <v>485</v>
      </c>
      <c r="L115">
        <v>1339</v>
      </c>
      <c r="N115">
        <v>1007</v>
      </c>
      <c r="O115" t="s">
        <v>209</v>
      </c>
      <c r="P115" t="s">
        <v>209</v>
      </c>
      <c r="Q115">
        <v>1</v>
      </c>
      <c r="X115">
        <v>0.51</v>
      </c>
      <c r="Y115">
        <v>548.29999999999995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113</v>
      </c>
      <c r="AG115">
        <v>2.5499999999999998</v>
      </c>
      <c r="AH115">
        <v>2</v>
      </c>
      <c r="AI115">
        <v>42250571</v>
      </c>
      <c r="AJ115">
        <v>133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42250572</v>
      </c>
      <c r="C116">
        <v>42250566</v>
      </c>
      <c r="D116">
        <v>35545602</v>
      </c>
      <c r="E116">
        <v>1</v>
      </c>
      <c r="F116">
        <v>1</v>
      </c>
      <c r="G116">
        <v>1</v>
      </c>
      <c r="H116">
        <v>1</v>
      </c>
      <c r="I116" t="s">
        <v>478</v>
      </c>
      <c r="J116" t="s">
        <v>3</v>
      </c>
      <c r="K116" t="s">
        <v>479</v>
      </c>
      <c r="L116">
        <v>1369</v>
      </c>
      <c r="N116">
        <v>1013</v>
      </c>
      <c r="O116" t="s">
        <v>417</v>
      </c>
      <c r="P116" t="s">
        <v>417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238.6</v>
      </c>
      <c r="AC116">
        <v>0</v>
      </c>
      <c r="AD116">
        <v>1</v>
      </c>
      <c r="AE116">
        <v>1</v>
      </c>
      <c r="AF116" t="s">
        <v>115</v>
      </c>
      <c r="AG116">
        <v>2.875</v>
      </c>
      <c r="AH116">
        <v>2</v>
      </c>
      <c r="AI116">
        <v>42250567</v>
      </c>
      <c r="AJ116">
        <v>134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ROW(Source!A69)</f>
        <v>69</v>
      </c>
      <c r="B117">
        <v>42250573</v>
      </c>
      <c r="C117">
        <v>42250566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23</v>
      </c>
      <c r="J117" t="s">
        <v>3</v>
      </c>
      <c r="K117" t="s">
        <v>420</v>
      </c>
      <c r="L117">
        <v>608254</v>
      </c>
      <c r="N117">
        <v>1013</v>
      </c>
      <c r="O117" t="s">
        <v>421</v>
      </c>
      <c r="P117" t="s">
        <v>421</v>
      </c>
      <c r="Q117">
        <v>1</v>
      </c>
      <c r="X117">
        <v>0.21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F117" t="s">
        <v>114</v>
      </c>
      <c r="AG117">
        <v>1.3125</v>
      </c>
      <c r="AH117">
        <v>2</v>
      </c>
      <c r="AI117">
        <v>42250568</v>
      </c>
      <c r="AJ117">
        <v>135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ROW(Source!A69)</f>
        <v>69</v>
      </c>
      <c r="B118">
        <v>42250574</v>
      </c>
      <c r="C118">
        <v>42250566</v>
      </c>
      <c r="D118">
        <v>39026610</v>
      </c>
      <c r="E118">
        <v>1</v>
      </c>
      <c r="F118">
        <v>1</v>
      </c>
      <c r="G118">
        <v>1</v>
      </c>
      <c r="H118">
        <v>2</v>
      </c>
      <c r="I118" t="s">
        <v>439</v>
      </c>
      <c r="J118" t="s">
        <v>440</v>
      </c>
      <c r="K118" t="s">
        <v>441</v>
      </c>
      <c r="L118">
        <v>1368</v>
      </c>
      <c r="N118">
        <v>1011</v>
      </c>
      <c r="O118" t="s">
        <v>425</v>
      </c>
      <c r="P118" t="s">
        <v>425</v>
      </c>
      <c r="Q118">
        <v>1</v>
      </c>
      <c r="X118">
        <v>0.21</v>
      </c>
      <c r="Y118">
        <v>0</v>
      </c>
      <c r="Z118">
        <v>31.26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114</v>
      </c>
      <c r="AG118">
        <v>1.3125</v>
      </c>
      <c r="AH118">
        <v>2</v>
      </c>
      <c r="AI118">
        <v>42250569</v>
      </c>
      <c r="AJ118">
        <v>136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ROW(Source!A69)</f>
        <v>69</v>
      </c>
      <c r="B119">
        <v>42250575</v>
      </c>
      <c r="C119">
        <v>42250566</v>
      </c>
      <c r="D119">
        <v>39027219</v>
      </c>
      <c r="E119">
        <v>1</v>
      </c>
      <c r="F119">
        <v>1</v>
      </c>
      <c r="G119">
        <v>1</v>
      </c>
      <c r="H119">
        <v>2</v>
      </c>
      <c r="I119" t="s">
        <v>480</v>
      </c>
      <c r="J119" t="s">
        <v>481</v>
      </c>
      <c r="K119" t="s">
        <v>482</v>
      </c>
      <c r="L119">
        <v>1368</v>
      </c>
      <c r="N119">
        <v>1011</v>
      </c>
      <c r="O119" t="s">
        <v>425</v>
      </c>
      <c r="P119" t="s">
        <v>425</v>
      </c>
      <c r="Q119">
        <v>1</v>
      </c>
      <c r="X119">
        <v>2.3199999999999998</v>
      </c>
      <c r="Y119">
        <v>0</v>
      </c>
      <c r="Z119">
        <v>0.5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114</v>
      </c>
      <c r="AG119">
        <v>14.5</v>
      </c>
      <c r="AH119">
        <v>2</v>
      </c>
      <c r="AI119">
        <v>42250570</v>
      </c>
      <c r="AJ119">
        <v>137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ROW(Source!A69)</f>
        <v>69</v>
      </c>
      <c r="B120">
        <v>42250576</v>
      </c>
      <c r="C120">
        <v>42250566</v>
      </c>
      <c r="D120">
        <v>38996543</v>
      </c>
      <c r="E120">
        <v>1</v>
      </c>
      <c r="F120">
        <v>1</v>
      </c>
      <c r="G120">
        <v>1</v>
      </c>
      <c r="H120">
        <v>3</v>
      </c>
      <c r="I120" t="s">
        <v>483</v>
      </c>
      <c r="J120" t="s">
        <v>484</v>
      </c>
      <c r="K120" t="s">
        <v>485</v>
      </c>
      <c r="L120">
        <v>1339</v>
      </c>
      <c r="N120">
        <v>1007</v>
      </c>
      <c r="O120" t="s">
        <v>209</v>
      </c>
      <c r="P120" t="s">
        <v>209</v>
      </c>
      <c r="Q120">
        <v>1</v>
      </c>
      <c r="X120">
        <v>0.51</v>
      </c>
      <c r="Y120">
        <v>548.29999999999995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113</v>
      </c>
      <c r="AG120">
        <v>2.5499999999999998</v>
      </c>
      <c r="AH120">
        <v>2</v>
      </c>
      <c r="AI120">
        <v>42250571</v>
      </c>
      <c r="AJ120">
        <v>138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ROW(Source!A70)</f>
        <v>70</v>
      </c>
      <c r="B121">
        <v>42250587</v>
      </c>
      <c r="C121">
        <v>42250577</v>
      </c>
      <c r="D121">
        <v>35544110</v>
      </c>
      <c r="E121">
        <v>1</v>
      </c>
      <c r="F121">
        <v>1</v>
      </c>
      <c r="G121">
        <v>1</v>
      </c>
      <c r="H121">
        <v>1</v>
      </c>
      <c r="I121" t="s">
        <v>448</v>
      </c>
      <c r="J121" t="s">
        <v>3</v>
      </c>
      <c r="K121" t="s">
        <v>449</v>
      </c>
      <c r="L121">
        <v>1369</v>
      </c>
      <c r="N121">
        <v>1013</v>
      </c>
      <c r="O121" t="s">
        <v>417</v>
      </c>
      <c r="P121" t="s">
        <v>417</v>
      </c>
      <c r="Q121">
        <v>1</v>
      </c>
      <c r="X121">
        <v>10.5</v>
      </c>
      <c r="Y121">
        <v>0</v>
      </c>
      <c r="Z121">
        <v>0</v>
      </c>
      <c r="AA121">
        <v>0</v>
      </c>
      <c r="AB121">
        <v>249.3</v>
      </c>
      <c r="AC121">
        <v>0</v>
      </c>
      <c r="AD121">
        <v>1</v>
      </c>
      <c r="AE121">
        <v>1</v>
      </c>
      <c r="AF121" t="s">
        <v>34</v>
      </c>
      <c r="AG121">
        <v>12.074999999999999</v>
      </c>
      <c r="AH121">
        <v>2</v>
      </c>
      <c r="AI121">
        <v>42250578</v>
      </c>
      <c r="AJ121">
        <v>139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ROW(Source!A70)</f>
        <v>70</v>
      </c>
      <c r="B122">
        <v>42250588</v>
      </c>
      <c r="C122">
        <v>42250577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23</v>
      </c>
      <c r="J122" t="s">
        <v>3</v>
      </c>
      <c r="K122" t="s">
        <v>420</v>
      </c>
      <c r="L122">
        <v>608254</v>
      </c>
      <c r="N122">
        <v>1013</v>
      </c>
      <c r="O122" t="s">
        <v>421</v>
      </c>
      <c r="P122" t="s">
        <v>421</v>
      </c>
      <c r="Q122">
        <v>1</v>
      </c>
      <c r="X122">
        <v>0.06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33</v>
      </c>
      <c r="AG122">
        <v>7.4999999999999997E-2</v>
      </c>
      <c r="AH122">
        <v>2</v>
      </c>
      <c r="AI122">
        <v>42250579</v>
      </c>
      <c r="AJ122">
        <v>140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ROW(Source!A70)</f>
        <v>70</v>
      </c>
      <c r="B123">
        <v>42250589</v>
      </c>
      <c r="C123">
        <v>42250577</v>
      </c>
      <c r="D123">
        <v>39026531</v>
      </c>
      <c r="E123">
        <v>1</v>
      </c>
      <c r="F123">
        <v>1</v>
      </c>
      <c r="G123">
        <v>1</v>
      </c>
      <c r="H123">
        <v>2</v>
      </c>
      <c r="I123" t="s">
        <v>436</v>
      </c>
      <c r="J123" t="s">
        <v>437</v>
      </c>
      <c r="K123" t="s">
        <v>438</v>
      </c>
      <c r="L123">
        <v>1368</v>
      </c>
      <c r="N123">
        <v>1011</v>
      </c>
      <c r="O123" t="s">
        <v>425</v>
      </c>
      <c r="P123" t="s">
        <v>425</v>
      </c>
      <c r="Q123">
        <v>1</v>
      </c>
      <c r="X123">
        <v>0.03</v>
      </c>
      <c r="Y123">
        <v>0</v>
      </c>
      <c r="Z123">
        <v>99.89</v>
      </c>
      <c r="AA123">
        <v>10.06</v>
      </c>
      <c r="AB123">
        <v>0</v>
      </c>
      <c r="AC123">
        <v>0</v>
      </c>
      <c r="AD123">
        <v>1</v>
      </c>
      <c r="AE123">
        <v>0</v>
      </c>
      <c r="AF123" t="s">
        <v>33</v>
      </c>
      <c r="AG123">
        <v>3.7499999999999999E-2</v>
      </c>
      <c r="AH123">
        <v>2</v>
      </c>
      <c r="AI123">
        <v>42250580</v>
      </c>
      <c r="AJ123">
        <v>141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ROW(Source!A70)</f>
        <v>70</v>
      </c>
      <c r="B124">
        <v>42250590</v>
      </c>
      <c r="C124">
        <v>42250577</v>
      </c>
      <c r="D124">
        <v>39027363</v>
      </c>
      <c r="E124">
        <v>1</v>
      </c>
      <c r="F124">
        <v>1</v>
      </c>
      <c r="G124">
        <v>1</v>
      </c>
      <c r="H124">
        <v>2</v>
      </c>
      <c r="I124" t="s">
        <v>486</v>
      </c>
      <c r="J124" t="s">
        <v>487</v>
      </c>
      <c r="K124" t="s">
        <v>488</v>
      </c>
      <c r="L124">
        <v>1368</v>
      </c>
      <c r="N124">
        <v>1011</v>
      </c>
      <c r="O124" t="s">
        <v>425</v>
      </c>
      <c r="P124" t="s">
        <v>425</v>
      </c>
      <c r="Q124">
        <v>1</v>
      </c>
      <c r="X124">
        <v>0.03</v>
      </c>
      <c r="Y124">
        <v>0</v>
      </c>
      <c r="Z124">
        <v>110</v>
      </c>
      <c r="AA124">
        <v>11.6</v>
      </c>
      <c r="AB124">
        <v>0</v>
      </c>
      <c r="AC124">
        <v>0</v>
      </c>
      <c r="AD124">
        <v>1</v>
      </c>
      <c r="AE124">
        <v>0</v>
      </c>
      <c r="AF124" t="s">
        <v>33</v>
      </c>
      <c r="AG124">
        <v>3.7499999999999999E-2</v>
      </c>
      <c r="AH124">
        <v>2</v>
      </c>
      <c r="AI124">
        <v>42250581</v>
      </c>
      <c r="AJ124">
        <v>142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ROW(Source!A70)</f>
        <v>70</v>
      </c>
      <c r="B125">
        <v>42250591</v>
      </c>
      <c r="C125">
        <v>42250577</v>
      </c>
      <c r="D125">
        <v>39027437</v>
      </c>
      <c r="E125">
        <v>1</v>
      </c>
      <c r="F125">
        <v>1</v>
      </c>
      <c r="G125">
        <v>1</v>
      </c>
      <c r="H125">
        <v>2</v>
      </c>
      <c r="I125" t="s">
        <v>489</v>
      </c>
      <c r="J125" t="s">
        <v>490</v>
      </c>
      <c r="K125" t="s">
        <v>491</v>
      </c>
      <c r="L125">
        <v>1368</v>
      </c>
      <c r="N125">
        <v>1011</v>
      </c>
      <c r="O125" t="s">
        <v>425</v>
      </c>
      <c r="P125" t="s">
        <v>425</v>
      </c>
      <c r="Q125">
        <v>1</v>
      </c>
      <c r="X125">
        <v>0.56999999999999995</v>
      </c>
      <c r="Y125">
        <v>0</v>
      </c>
      <c r="Z125">
        <v>9.16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33</v>
      </c>
      <c r="AG125">
        <v>0.71249999999999991</v>
      </c>
      <c r="AH125">
        <v>2</v>
      </c>
      <c r="AI125">
        <v>42250582</v>
      </c>
      <c r="AJ125">
        <v>143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ROW(Source!A70)</f>
        <v>70</v>
      </c>
      <c r="B126">
        <v>42250592</v>
      </c>
      <c r="C126">
        <v>42250577</v>
      </c>
      <c r="D126">
        <v>39029121</v>
      </c>
      <c r="E126">
        <v>1</v>
      </c>
      <c r="F126">
        <v>1</v>
      </c>
      <c r="G126">
        <v>1</v>
      </c>
      <c r="H126">
        <v>2</v>
      </c>
      <c r="I126" t="s">
        <v>453</v>
      </c>
      <c r="J126" t="s">
        <v>454</v>
      </c>
      <c r="K126" t="s">
        <v>455</v>
      </c>
      <c r="L126">
        <v>1368</v>
      </c>
      <c r="N126">
        <v>1011</v>
      </c>
      <c r="O126" t="s">
        <v>425</v>
      </c>
      <c r="P126" t="s">
        <v>425</v>
      </c>
      <c r="Q126">
        <v>1</v>
      </c>
      <c r="X126">
        <v>0.03</v>
      </c>
      <c r="Y126">
        <v>0</v>
      </c>
      <c r="Z126">
        <v>87.17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33</v>
      </c>
      <c r="AG126">
        <v>3.7499999999999999E-2</v>
      </c>
      <c r="AH126">
        <v>2</v>
      </c>
      <c r="AI126">
        <v>42250583</v>
      </c>
      <c r="AJ126">
        <v>144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ROW(Source!A70)</f>
        <v>70</v>
      </c>
      <c r="B127">
        <v>42250593</v>
      </c>
      <c r="C127">
        <v>42250577</v>
      </c>
      <c r="D127">
        <v>38997328</v>
      </c>
      <c r="E127">
        <v>1</v>
      </c>
      <c r="F127">
        <v>1</v>
      </c>
      <c r="G127">
        <v>1</v>
      </c>
      <c r="H127">
        <v>3</v>
      </c>
      <c r="I127" t="s">
        <v>562</v>
      </c>
      <c r="J127" t="s">
        <v>563</v>
      </c>
      <c r="K127" t="s">
        <v>564</v>
      </c>
      <c r="L127">
        <v>1327</v>
      </c>
      <c r="N127">
        <v>1005</v>
      </c>
      <c r="O127" t="s">
        <v>91</v>
      </c>
      <c r="P127" t="s">
        <v>91</v>
      </c>
      <c r="Q127">
        <v>1</v>
      </c>
      <c r="X127">
        <v>10.199999999999999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 t="s">
        <v>3</v>
      </c>
      <c r="AG127">
        <v>10.199999999999999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ROW(Source!A70)</f>
        <v>70</v>
      </c>
      <c r="B128">
        <v>42250594</v>
      </c>
      <c r="C128">
        <v>42250577</v>
      </c>
      <c r="D128">
        <v>39001143</v>
      </c>
      <c r="E128">
        <v>1</v>
      </c>
      <c r="F128">
        <v>1</v>
      </c>
      <c r="G128">
        <v>1</v>
      </c>
      <c r="H128">
        <v>3</v>
      </c>
      <c r="I128" t="s">
        <v>207</v>
      </c>
      <c r="J128" t="s">
        <v>210</v>
      </c>
      <c r="K128" t="s">
        <v>208</v>
      </c>
      <c r="L128">
        <v>1339</v>
      </c>
      <c r="N128">
        <v>1007</v>
      </c>
      <c r="O128" t="s">
        <v>209</v>
      </c>
      <c r="P128" t="s">
        <v>209</v>
      </c>
      <c r="Q128">
        <v>1</v>
      </c>
      <c r="X128">
        <v>0.05</v>
      </c>
      <c r="Y128">
        <v>55.26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0.05</v>
      </c>
      <c r="AH128">
        <v>2</v>
      </c>
      <c r="AI128">
        <v>42250585</v>
      </c>
      <c r="AJ128">
        <v>147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ROW(Source!A70)</f>
        <v>70</v>
      </c>
      <c r="B129">
        <v>42250595</v>
      </c>
      <c r="C129">
        <v>42250577</v>
      </c>
      <c r="D129">
        <v>39001585</v>
      </c>
      <c r="E129">
        <v>1</v>
      </c>
      <c r="F129">
        <v>1</v>
      </c>
      <c r="G129">
        <v>1</v>
      </c>
      <c r="H129">
        <v>3</v>
      </c>
      <c r="I129" t="s">
        <v>445</v>
      </c>
      <c r="J129" t="s">
        <v>446</v>
      </c>
      <c r="K129" t="s">
        <v>447</v>
      </c>
      <c r="L129">
        <v>1339</v>
      </c>
      <c r="N129">
        <v>1007</v>
      </c>
      <c r="O129" t="s">
        <v>209</v>
      </c>
      <c r="P129" t="s">
        <v>209</v>
      </c>
      <c r="Q129">
        <v>1</v>
      </c>
      <c r="X129">
        <v>0.2</v>
      </c>
      <c r="Y129">
        <v>2.44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</v>
      </c>
      <c r="AH129">
        <v>2</v>
      </c>
      <c r="AI129">
        <v>42250586</v>
      </c>
      <c r="AJ129">
        <v>148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ROW(Source!A71)</f>
        <v>71</v>
      </c>
      <c r="B130">
        <v>42250587</v>
      </c>
      <c r="C130">
        <v>42250577</v>
      </c>
      <c r="D130">
        <v>35544110</v>
      </c>
      <c r="E130">
        <v>1</v>
      </c>
      <c r="F130">
        <v>1</v>
      </c>
      <c r="G130">
        <v>1</v>
      </c>
      <c r="H130">
        <v>1</v>
      </c>
      <c r="I130" t="s">
        <v>448</v>
      </c>
      <c r="J130" t="s">
        <v>3</v>
      </c>
      <c r="K130" t="s">
        <v>449</v>
      </c>
      <c r="L130">
        <v>1369</v>
      </c>
      <c r="N130">
        <v>1013</v>
      </c>
      <c r="O130" t="s">
        <v>417</v>
      </c>
      <c r="P130" t="s">
        <v>417</v>
      </c>
      <c r="Q130">
        <v>1</v>
      </c>
      <c r="X130">
        <v>10.5</v>
      </c>
      <c r="Y130">
        <v>0</v>
      </c>
      <c r="Z130">
        <v>0</v>
      </c>
      <c r="AA130">
        <v>0</v>
      </c>
      <c r="AB130">
        <v>285.77</v>
      </c>
      <c r="AC130">
        <v>0</v>
      </c>
      <c r="AD130">
        <v>1</v>
      </c>
      <c r="AE130">
        <v>1</v>
      </c>
      <c r="AF130" t="s">
        <v>34</v>
      </c>
      <c r="AG130">
        <v>12.074999999999999</v>
      </c>
      <c r="AH130">
        <v>2</v>
      </c>
      <c r="AI130">
        <v>42250578</v>
      </c>
      <c r="AJ130">
        <v>149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ROW(Source!A71)</f>
        <v>71</v>
      </c>
      <c r="B131">
        <v>42250588</v>
      </c>
      <c r="C131">
        <v>42250577</v>
      </c>
      <c r="D131">
        <v>121548</v>
      </c>
      <c r="E131">
        <v>1</v>
      </c>
      <c r="F131">
        <v>1</v>
      </c>
      <c r="G131">
        <v>1</v>
      </c>
      <c r="H131">
        <v>1</v>
      </c>
      <c r="I131" t="s">
        <v>23</v>
      </c>
      <c r="J131" t="s">
        <v>3</v>
      </c>
      <c r="K131" t="s">
        <v>420</v>
      </c>
      <c r="L131">
        <v>608254</v>
      </c>
      <c r="N131">
        <v>1013</v>
      </c>
      <c r="O131" t="s">
        <v>421</v>
      </c>
      <c r="P131" t="s">
        <v>421</v>
      </c>
      <c r="Q131">
        <v>1</v>
      </c>
      <c r="X131">
        <v>0.06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2</v>
      </c>
      <c r="AF131" t="s">
        <v>33</v>
      </c>
      <c r="AG131">
        <v>7.4999999999999997E-2</v>
      </c>
      <c r="AH131">
        <v>2</v>
      </c>
      <c r="AI131">
        <v>42250579</v>
      </c>
      <c r="AJ131">
        <v>150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ROW(Source!A71)</f>
        <v>71</v>
      </c>
      <c r="B132">
        <v>42250589</v>
      </c>
      <c r="C132">
        <v>42250577</v>
      </c>
      <c r="D132">
        <v>39026531</v>
      </c>
      <c r="E132">
        <v>1</v>
      </c>
      <c r="F132">
        <v>1</v>
      </c>
      <c r="G132">
        <v>1</v>
      </c>
      <c r="H132">
        <v>2</v>
      </c>
      <c r="I132" t="s">
        <v>436</v>
      </c>
      <c r="J132" t="s">
        <v>437</v>
      </c>
      <c r="K132" t="s">
        <v>438</v>
      </c>
      <c r="L132">
        <v>1368</v>
      </c>
      <c r="N132">
        <v>1011</v>
      </c>
      <c r="O132" t="s">
        <v>425</v>
      </c>
      <c r="P132" t="s">
        <v>425</v>
      </c>
      <c r="Q132">
        <v>1</v>
      </c>
      <c r="X132">
        <v>0.03</v>
      </c>
      <c r="Y132">
        <v>0</v>
      </c>
      <c r="Z132">
        <v>99.89</v>
      </c>
      <c r="AA132">
        <v>10.06</v>
      </c>
      <c r="AB132">
        <v>0</v>
      </c>
      <c r="AC132">
        <v>0</v>
      </c>
      <c r="AD132">
        <v>1</v>
      </c>
      <c r="AE132">
        <v>0</v>
      </c>
      <c r="AF132" t="s">
        <v>33</v>
      </c>
      <c r="AG132">
        <v>3.7499999999999999E-2</v>
      </c>
      <c r="AH132">
        <v>2</v>
      </c>
      <c r="AI132">
        <v>42250580</v>
      </c>
      <c r="AJ132">
        <v>151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ROW(Source!A71)</f>
        <v>71</v>
      </c>
      <c r="B133">
        <v>42250590</v>
      </c>
      <c r="C133">
        <v>42250577</v>
      </c>
      <c r="D133">
        <v>39027363</v>
      </c>
      <c r="E133">
        <v>1</v>
      </c>
      <c r="F133">
        <v>1</v>
      </c>
      <c r="G133">
        <v>1</v>
      </c>
      <c r="H133">
        <v>2</v>
      </c>
      <c r="I133" t="s">
        <v>486</v>
      </c>
      <c r="J133" t="s">
        <v>487</v>
      </c>
      <c r="K133" t="s">
        <v>488</v>
      </c>
      <c r="L133">
        <v>1368</v>
      </c>
      <c r="N133">
        <v>1011</v>
      </c>
      <c r="O133" t="s">
        <v>425</v>
      </c>
      <c r="P133" t="s">
        <v>425</v>
      </c>
      <c r="Q133">
        <v>1</v>
      </c>
      <c r="X133">
        <v>0.03</v>
      </c>
      <c r="Y133">
        <v>0</v>
      </c>
      <c r="Z133">
        <v>110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33</v>
      </c>
      <c r="AG133">
        <v>3.7499999999999999E-2</v>
      </c>
      <c r="AH133">
        <v>2</v>
      </c>
      <c r="AI133">
        <v>42250581</v>
      </c>
      <c r="AJ133">
        <v>152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ROW(Source!A71)</f>
        <v>71</v>
      </c>
      <c r="B134">
        <v>42250591</v>
      </c>
      <c r="C134">
        <v>42250577</v>
      </c>
      <c r="D134">
        <v>39027437</v>
      </c>
      <c r="E134">
        <v>1</v>
      </c>
      <c r="F134">
        <v>1</v>
      </c>
      <c r="G134">
        <v>1</v>
      </c>
      <c r="H134">
        <v>2</v>
      </c>
      <c r="I134" t="s">
        <v>489</v>
      </c>
      <c r="J134" t="s">
        <v>490</v>
      </c>
      <c r="K134" t="s">
        <v>491</v>
      </c>
      <c r="L134">
        <v>1368</v>
      </c>
      <c r="N134">
        <v>1011</v>
      </c>
      <c r="O134" t="s">
        <v>425</v>
      </c>
      <c r="P134" t="s">
        <v>425</v>
      </c>
      <c r="Q134">
        <v>1</v>
      </c>
      <c r="X134">
        <v>0.56999999999999995</v>
      </c>
      <c r="Y134">
        <v>0</v>
      </c>
      <c r="Z134">
        <v>9.16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33</v>
      </c>
      <c r="AG134">
        <v>0.71249999999999991</v>
      </c>
      <c r="AH134">
        <v>2</v>
      </c>
      <c r="AI134">
        <v>42250582</v>
      </c>
      <c r="AJ134">
        <v>153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ROW(Source!A71)</f>
        <v>71</v>
      </c>
      <c r="B135">
        <v>42250592</v>
      </c>
      <c r="C135">
        <v>42250577</v>
      </c>
      <c r="D135">
        <v>39029121</v>
      </c>
      <c r="E135">
        <v>1</v>
      </c>
      <c r="F135">
        <v>1</v>
      </c>
      <c r="G135">
        <v>1</v>
      </c>
      <c r="H135">
        <v>2</v>
      </c>
      <c r="I135" t="s">
        <v>453</v>
      </c>
      <c r="J135" t="s">
        <v>454</v>
      </c>
      <c r="K135" t="s">
        <v>455</v>
      </c>
      <c r="L135">
        <v>1368</v>
      </c>
      <c r="N135">
        <v>1011</v>
      </c>
      <c r="O135" t="s">
        <v>425</v>
      </c>
      <c r="P135" t="s">
        <v>425</v>
      </c>
      <c r="Q135">
        <v>1</v>
      </c>
      <c r="X135">
        <v>0.03</v>
      </c>
      <c r="Y135">
        <v>0</v>
      </c>
      <c r="Z135">
        <v>87.17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33</v>
      </c>
      <c r="AG135">
        <v>3.7499999999999999E-2</v>
      </c>
      <c r="AH135">
        <v>2</v>
      </c>
      <c r="AI135">
        <v>42250583</v>
      </c>
      <c r="AJ135">
        <v>154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ROW(Source!A71)</f>
        <v>71</v>
      </c>
      <c r="B136">
        <v>42250593</v>
      </c>
      <c r="C136">
        <v>42250577</v>
      </c>
      <c r="D136">
        <v>38997328</v>
      </c>
      <c r="E136">
        <v>1</v>
      </c>
      <c r="F136">
        <v>1</v>
      </c>
      <c r="G136">
        <v>1</v>
      </c>
      <c r="H136">
        <v>3</v>
      </c>
      <c r="I136" t="s">
        <v>562</v>
      </c>
      <c r="J136" t="s">
        <v>563</v>
      </c>
      <c r="K136" t="s">
        <v>564</v>
      </c>
      <c r="L136">
        <v>1327</v>
      </c>
      <c r="N136">
        <v>1005</v>
      </c>
      <c r="O136" t="s">
        <v>91</v>
      </c>
      <c r="P136" t="s">
        <v>91</v>
      </c>
      <c r="Q136">
        <v>1</v>
      </c>
      <c r="X136">
        <v>10.199999999999999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 t="s">
        <v>3</v>
      </c>
      <c r="AG136">
        <v>10.199999999999999</v>
      </c>
      <c r="AH136">
        <v>3</v>
      </c>
      <c r="AI136">
        <v>-1</v>
      </c>
      <c r="AJ136" t="s">
        <v>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ROW(Source!A71)</f>
        <v>71</v>
      </c>
      <c r="B137">
        <v>42250594</v>
      </c>
      <c r="C137">
        <v>42250577</v>
      </c>
      <c r="D137">
        <v>39001143</v>
      </c>
      <c r="E137">
        <v>1</v>
      </c>
      <c r="F137">
        <v>1</v>
      </c>
      <c r="G137">
        <v>1</v>
      </c>
      <c r="H137">
        <v>3</v>
      </c>
      <c r="I137" t="s">
        <v>207</v>
      </c>
      <c r="J137" t="s">
        <v>210</v>
      </c>
      <c r="K137" t="s">
        <v>208</v>
      </c>
      <c r="L137">
        <v>1339</v>
      </c>
      <c r="N137">
        <v>1007</v>
      </c>
      <c r="O137" t="s">
        <v>209</v>
      </c>
      <c r="P137" t="s">
        <v>209</v>
      </c>
      <c r="Q137">
        <v>1</v>
      </c>
      <c r="X137">
        <v>0.05</v>
      </c>
      <c r="Y137">
        <v>55.26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0.05</v>
      </c>
      <c r="AH137">
        <v>2</v>
      </c>
      <c r="AI137">
        <v>42250585</v>
      </c>
      <c r="AJ137">
        <v>157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ROW(Source!A71)</f>
        <v>71</v>
      </c>
      <c r="B138">
        <v>42250595</v>
      </c>
      <c r="C138">
        <v>42250577</v>
      </c>
      <c r="D138">
        <v>39001585</v>
      </c>
      <c r="E138">
        <v>1</v>
      </c>
      <c r="F138">
        <v>1</v>
      </c>
      <c r="G138">
        <v>1</v>
      </c>
      <c r="H138">
        <v>3</v>
      </c>
      <c r="I138" t="s">
        <v>445</v>
      </c>
      <c r="J138" t="s">
        <v>446</v>
      </c>
      <c r="K138" t="s">
        <v>447</v>
      </c>
      <c r="L138">
        <v>1339</v>
      </c>
      <c r="N138">
        <v>1007</v>
      </c>
      <c r="O138" t="s">
        <v>209</v>
      </c>
      <c r="P138" t="s">
        <v>209</v>
      </c>
      <c r="Q138">
        <v>1</v>
      </c>
      <c r="X138">
        <v>0.2</v>
      </c>
      <c r="Y138">
        <v>2.44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0.2</v>
      </c>
      <c r="AH138">
        <v>2</v>
      </c>
      <c r="AI138">
        <v>42250586</v>
      </c>
      <c r="AJ138">
        <v>158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ROW(Source!A113)</f>
        <v>113</v>
      </c>
      <c r="B139">
        <v>42250677</v>
      </c>
      <c r="C139">
        <v>42250675</v>
      </c>
      <c r="D139">
        <v>35542920</v>
      </c>
      <c r="E139">
        <v>1</v>
      </c>
      <c r="F139">
        <v>1</v>
      </c>
      <c r="G139">
        <v>1</v>
      </c>
      <c r="H139">
        <v>1</v>
      </c>
      <c r="I139" t="s">
        <v>415</v>
      </c>
      <c r="J139" t="s">
        <v>3</v>
      </c>
      <c r="K139" t="s">
        <v>416</v>
      </c>
      <c r="L139">
        <v>1369</v>
      </c>
      <c r="N139">
        <v>1013</v>
      </c>
      <c r="O139" t="s">
        <v>417</v>
      </c>
      <c r="P139" t="s">
        <v>417</v>
      </c>
      <c r="Q139">
        <v>1</v>
      </c>
      <c r="X139">
        <v>18.68</v>
      </c>
      <c r="Y139">
        <v>0</v>
      </c>
      <c r="Z139">
        <v>0</v>
      </c>
      <c r="AA139">
        <v>0</v>
      </c>
      <c r="AB139">
        <v>199.75</v>
      </c>
      <c r="AC139">
        <v>0</v>
      </c>
      <c r="AD139">
        <v>1</v>
      </c>
      <c r="AE139">
        <v>1</v>
      </c>
      <c r="AF139" t="s">
        <v>3</v>
      </c>
      <c r="AG139">
        <v>18.68</v>
      </c>
      <c r="AH139">
        <v>2</v>
      </c>
      <c r="AI139">
        <v>42250676</v>
      </c>
      <c r="AJ139">
        <v>159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ROW(Source!A114)</f>
        <v>114</v>
      </c>
      <c r="B140">
        <v>42250677</v>
      </c>
      <c r="C140">
        <v>42250675</v>
      </c>
      <c r="D140">
        <v>35542920</v>
      </c>
      <c r="E140">
        <v>1</v>
      </c>
      <c r="F140">
        <v>1</v>
      </c>
      <c r="G140">
        <v>1</v>
      </c>
      <c r="H140">
        <v>1</v>
      </c>
      <c r="I140" t="s">
        <v>415</v>
      </c>
      <c r="J140" t="s">
        <v>3</v>
      </c>
      <c r="K140" t="s">
        <v>416</v>
      </c>
      <c r="L140">
        <v>1369</v>
      </c>
      <c r="N140">
        <v>1013</v>
      </c>
      <c r="O140" t="s">
        <v>417</v>
      </c>
      <c r="P140" t="s">
        <v>417</v>
      </c>
      <c r="Q140">
        <v>1</v>
      </c>
      <c r="X140">
        <v>18.68</v>
      </c>
      <c r="Y140">
        <v>0</v>
      </c>
      <c r="Z140">
        <v>0</v>
      </c>
      <c r="AA140">
        <v>0</v>
      </c>
      <c r="AB140">
        <v>228.98</v>
      </c>
      <c r="AC140">
        <v>0</v>
      </c>
      <c r="AD140">
        <v>1</v>
      </c>
      <c r="AE140">
        <v>1</v>
      </c>
      <c r="AF140" t="s">
        <v>3</v>
      </c>
      <c r="AG140">
        <v>18.68</v>
      </c>
      <c r="AH140">
        <v>2</v>
      </c>
      <c r="AI140">
        <v>42250676</v>
      </c>
      <c r="AJ140">
        <v>160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ROW(Source!A115)</f>
        <v>115</v>
      </c>
      <c r="B141">
        <v>42250683</v>
      </c>
      <c r="C141">
        <v>42250678</v>
      </c>
      <c r="D141">
        <v>35543491</v>
      </c>
      <c r="E141">
        <v>1</v>
      </c>
      <c r="F141">
        <v>1</v>
      </c>
      <c r="G141">
        <v>1</v>
      </c>
      <c r="H141">
        <v>1</v>
      </c>
      <c r="I141" t="s">
        <v>492</v>
      </c>
      <c r="J141" t="s">
        <v>3</v>
      </c>
      <c r="K141" t="s">
        <v>493</v>
      </c>
      <c r="L141">
        <v>1369</v>
      </c>
      <c r="N141">
        <v>1013</v>
      </c>
      <c r="O141" t="s">
        <v>417</v>
      </c>
      <c r="P141" t="s">
        <v>417</v>
      </c>
      <c r="Q141">
        <v>1</v>
      </c>
      <c r="X141">
        <v>68.260000000000005</v>
      </c>
      <c r="Y141">
        <v>0</v>
      </c>
      <c r="Z141">
        <v>0</v>
      </c>
      <c r="AA141">
        <v>0</v>
      </c>
      <c r="AB141">
        <v>226.49</v>
      </c>
      <c r="AC141">
        <v>0</v>
      </c>
      <c r="AD141">
        <v>1</v>
      </c>
      <c r="AE141">
        <v>1</v>
      </c>
      <c r="AF141" t="s">
        <v>3</v>
      </c>
      <c r="AG141">
        <v>68.260000000000005</v>
      </c>
      <c r="AH141">
        <v>2</v>
      </c>
      <c r="AI141">
        <v>42250679</v>
      </c>
      <c r="AJ141">
        <v>161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ROW(Source!A115)</f>
        <v>115</v>
      </c>
      <c r="B142">
        <v>42250684</v>
      </c>
      <c r="C142">
        <v>42250678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23</v>
      </c>
      <c r="J142" t="s">
        <v>3</v>
      </c>
      <c r="K142" t="s">
        <v>420</v>
      </c>
      <c r="L142">
        <v>608254</v>
      </c>
      <c r="N142">
        <v>1013</v>
      </c>
      <c r="O142" t="s">
        <v>421</v>
      </c>
      <c r="P142" t="s">
        <v>421</v>
      </c>
      <c r="Q142">
        <v>1</v>
      </c>
      <c r="X142">
        <v>9.4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3</v>
      </c>
      <c r="AG142">
        <v>9.4</v>
      </c>
      <c r="AH142">
        <v>2</v>
      </c>
      <c r="AI142">
        <v>42250680</v>
      </c>
      <c r="AJ142">
        <v>162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ROW(Source!A115)</f>
        <v>115</v>
      </c>
      <c r="B143">
        <v>42250685</v>
      </c>
      <c r="C143">
        <v>42250678</v>
      </c>
      <c r="D143">
        <v>39026775</v>
      </c>
      <c r="E143">
        <v>1</v>
      </c>
      <c r="F143">
        <v>1</v>
      </c>
      <c r="G143">
        <v>1</v>
      </c>
      <c r="H143">
        <v>2</v>
      </c>
      <c r="I143" t="s">
        <v>494</v>
      </c>
      <c r="J143" t="s">
        <v>495</v>
      </c>
      <c r="K143" t="s">
        <v>496</v>
      </c>
      <c r="L143">
        <v>1368</v>
      </c>
      <c r="N143">
        <v>1011</v>
      </c>
      <c r="O143" t="s">
        <v>425</v>
      </c>
      <c r="P143" t="s">
        <v>425</v>
      </c>
      <c r="Q143">
        <v>1</v>
      </c>
      <c r="X143">
        <v>9.4</v>
      </c>
      <c r="Y143">
        <v>0</v>
      </c>
      <c r="Z143">
        <v>46.56</v>
      </c>
      <c r="AA143">
        <v>10.06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9.4</v>
      </c>
      <c r="AH143">
        <v>2</v>
      </c>
      <c r="AI143">
        <v>42250681</v>
      </c>
      <c r="AJ143">
        <v>163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ROW(Source!A115)</f>
        <v>115</v>
      </c>
      <c r="B144">
        <v>42250686</v>
      </c>
      <c r="C144">
        <v>42250678</v>
      </c>
      <c r="D144">
        <v>39028670</v>
      </c>
      <c r="E144">
        <v>1</v>
      </c>
      <c r="F144">
        <v>1</v>
      </c>
      <c r="G144">
        <v>1</v>
      </c>
      <c r="H144">
        <v>2</v>
      </c>
      <c r="I144" t="s">
        <v>497</v>
      </c>
      <c r="J144" t="s">
        <v>498</v>
      </c>
      <c r="K144" t="s">
        <v>499</v>
      </c>
      <c r="L144">
        <v>1368</v>
      </c>
      <c r="N144">
        <v>1011</v>
      </c>
      <c r="O144" t="s">
        <v>425</v>
      </c>
      <c r="P144" t="s">
        <v>425</v>
      </c>
      <c r="Q144">
        <v>1</v>
      </c>
      <c r="X144">
        <v>28.2</v>
      </c>
      <c r="Y144">
        <v>0</v>
      </c>
      <c r="Z144">
        <v>1.53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28.2</v>
      </c>
      <c r="AH144">
        <v>2</v>
      </c>
      <c r="AI144">
        <v>42250682</v>
      </c>
      <c r="AJ144">
        <v>164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ROW(Source!A116)</f>
        <v>116</v>
      </c>
      <c r="B145">
        <v>42250683</v>
      </c>
      <c r="C145">
        <v>42250678</v>
      </c>
      <c r="D145">
        <v>35543491</v>
      </c>
      <c r="E145">
        <v>1</v>
      </c>
      <c r="F145">
        <v>1</v>
      </c>
      <c r="G145">
        <v>1</v>
      </c>
      <c r="H145">
        <v>1</v>
      </c>
      <c r="I145" t="s">
        <v>492</v>
      </c>
      <c r="J145" t="s">
        <v>3</v>
      </c>
      <c r="K145" t="s">
        <v>493</v>
      </c>
      <c r="L145">
        <v>1369</v>
      </c>
      <c r="N145">
        <v>1013</v>
      </c>
      <c r="O145" t="s">
        <v>417</v>
      </c>
      <c r="P145" t="s">
        <v>417</v>
      </c>
      <c r="Q145">
        <v>1</v>
      </c>
      <c r="X145">
        <v>68.260000000000005</v>
      </c>
      <c r="Y145">
        <v>0</v>
      </c>
      <c r="Z145">
        <v>0</v>
      </c>
      <c r="AA145">
        <v>0</v>
      </c>
      <c r="AB145">
        <v>259.63</v>
      </c>
      <c r="AC145">
        <v>0</v>
      </c>
      <c r="AD145">
        <v>1</v>
      </c>
      <c r="AE145">
        <v>1</v>
      </c>
      <c r="AF145" t="s">
        <v>3</v>
      </c>
      <c r="AG145">
        <v>68.260000000000005</v>
      </c>
      <c r="AH145">
        <v>2</v>
      </c>
      <c r="AI145">
        <v>42250679</v>
      </c>
      <c r="AJ145">
        <v>165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ROW(Source!A116)</f>
        <v>116</v>
      </c>
      <c r="B146">
        <v>42250684</v>
      </c>
      <c r="C146">
        <v>42250678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23</v>
      </c>
      <c r="J146" t="s">
        <v>3</v>
      </c>
      <c r="K146" t="s">
        <v>420</v>
      </c>
      <c r="L146">
        <v>608254</v>
      </c>
      <c r="N146">
        <v>1013</v>
      </c>
      <c r="O146" t="s">
        <v>421</v>
      </c>
      <c r="P146" t="s">
        <v>421</v>
      </c>
      <c r="Q146">
        <v>1</v>
      </c>
      <c r="X146">
        <v>9.4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3</v>
      </c>
      <c r="AG146">
        <v>9.4</v>
      </c>
      <c r="AH146">
        <v>2</v>
      </c>
      <c r="AI146">
        <v>42250680</v>
      </c>
      <c r="AJ146">
        <v>166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ROW(Source!A116)</f>
        <v>116</v>
      </c>
      <c r="B147">
        <v>42250685</v>
      </c>
      <c r="C147">
        <v>42250678</v>
      </c>
      <c r="D147">
        <v>39026775</v>
      </c>
      <c r="E147">
        <v>1</v>
      </c>
      <c r="F147">
        <v>1</v>
      </c>
      <c r="G147">
        <v>1</v>
      </c>
      <c r="H147">
        <v>2</v>
      </c>
      <c r="I147" t="s">
        <v>494</v>
      </c>
      <c r="J147" t="s">
        <v>495</v>
      </c>
      <c r="K147" t="s">
        <v>496</v>
      </c>
      <c r="L147">
        <v>1368</v>
      </c>
      <c r="N147">
        <v>1011</v>
      </c>
      <c r="O147" t="s">
        <v>425</v>
      </c>
      <c r="P147" t="s">
        <v>425</v>
      </c>
      <c r="Q147">
        <v>1</v>
      </c>
      <c r="X147">
        <v>9.4</v>
      </c>
      <c r="Y147">
        <v>0</v>
      </c>
      <c r="Z147">
        <v>46.56</v>
      </c>
      <c r="AA147">
        <v>10.06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9.4</v>
      </c>
      <c r="AH147">
        <v>2</v>
      </c>
      <c r="AI147">
        <v>42250681</v>
      </c>
      <c r="AJ147">
        <v>167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ROW(Source!A116)</f>
        <v>116</v>
      </c>
      <c r="B148">
        <v>42250686</v>
      </c>
      <c r="C148">
        <v>42250678</v>
      </c>
      <c r="D148">
        <v>39028670</v>
      </c>
      <c r="E148">
        <v>1</v>
      </c>
      <c r="F148">
        <v>1</v>
      </c>
      <c r="G148">
        <v>1</v>
      </c>
      <c r="H148">
        <v>2</v>
      </c>
      <c r="I148" t="s">
        <v>497</v>
      </c>
      <c r="J148" t="s">
        <v>498</v>
      </c>
      <c r="K148" t="s">
        <v>499</v>
      </c>
      <c r="L148">
        <v>1368</v>
      </c>
      <c r="N148">
        <v>1011</v>
      </c>
      <c r="O148" t="s">
        <v>425</v>
      </c>
      <c r="P148" t="s">
        <v>425</v>
      </c>
      <c r="Q148">
        <v>1</v>
      </c>
      <c r="X148">
        <v>28.2</v>
      </c>
      <c r="Y148">
        <v>0</v>
      </c>
      <c r="Z148">
        <v>1.53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28.2</v>
      </c>
      <c r="AH148">
        <v>2</v>
      </c>
      <c r="AI148">
        <v>42250682</v>
      </c>
      <c r="AJ148">
        <v>168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ROW(Source!A117)</f>
        <v>117</v>
      </c>
      <c r="B149">
        <v>42250689</v>
      </c>
      <c r="C149">
        <v>42250687</v>
      </c>
      <c r="D149">
        <v>35540618</v>
      </c>
      <c r="E149">
        <v>1</v>
      </c>
      <c r="F149">
        <v>1</v>
      </c>
      <c r="G149">
        <v>1</v>
      </c>
      <c r="H149">
        <v>1</v>
      </c>
      <c r="I149" t="s">
        <v>500</v>
      </c>
      <c r="J149" t="s">
        <v>3</v>
      </c>
      <c r="K149" t="s">
        <v>501</v>
      </c>
      <c r="L149">
        <v>1369</v>
      </c>
      <c r="N149">
        <v>1013</v>
      </c>
      <c r="O149" t="s">
        <v>417</v>
      </c>
      <c r="P149" t="s">
        <v>417</v>
      </c>
      <c r="Q149">
        <v>1</v>
      </c>
      <c r="X149">
        <v>154</v>
      </c>
      <c r="Y149">
        <v>0</v>
      </c>
      <c r="Z149">
        <v>0</v>
      </c>
      <c r="AA149">
        <v>0</v>
      </c>
      <c r="AB149">
        <v>204.47</v>
      </c>
      <c r="AC149">
        <v>0</v>
      </c>
      <c r="AD149">
        <v>1</v>
      </c>
      <c r="AE149">
        <v>1</v>
      </c>
      <c r="AF149" t="s">
        <v>34</v>
      </c>
      <c r="AG149">
        <v>177.1</v>
      </c>
      <c r="AH149">
        <v>2</v>
      </c>
      <c r="AI149">
        <v>42250688</v>
      </c>
      <c r="AJ149">
        <v>169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ROW(Source!A118)</f>
        <v>118</v>
      </c>
      <c r="B150">
        <v>42250689</v>
      </c>
      <c r="C150">
        <v>42250687</v>
      </c>
      <c r="D150">
        <v>35540618</v>
      </c>
      <c r="E150">
        <v>1</v>
      </c>
      <c r="F150">
        <v>1</v>
      </c>
      <c r="G150">
        <v>1</v>
      </c>
      <c r="H150">
        <v>1</v>
      </c>
      <c r="I150" t="s">
        <v>500</v>
      </c>
      <c r="J150" t="s">
        <v>3</v>
      </c>
      <c r="K150" t="s">
        <v>501</v>
      </c>
      <c r="L150">
        <v>1369</v>
      </c>
      <c r="N150">
        <v>1013</v>
      </c>
      <c r="O150" t="s">
        <v>417</v>
      </c>
      <c r="P150" t="s">
        <v>417</v>
      </c>
      <c r="Q150">
        <v>1</v>
      </c>
      <c r="X150">
        <v>154</v>
      </c>
      <c r="Y150">
        <v>0</v>
      </c>
      <c r="Z150">
        <v>0</v>
      </c>
      <c r="AA150">
        <v>0</v>
      </c>
      <c r="AB150">
        <v>234.39</v>
      </c>
      <c r="AC150">
        <v>0</v>
      </c>
      <c r="AD150">
        <v>1</v>
      </c>
      <c r="AE150">
        <v>1</v>
      </c>
      <c r="AF150" t="s">
        <v>34</v>
      </c>
      <c r="AG150">
        <v>177.1</v>
      </c>
      <c r="AH150">
        <v>2</v>
      </c>
      <c r="AI150">
        <v>42250688</v>
      </c>
      <c r="AJ150">
        <v>170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ROW(Source!A119)</f>
        <v>119</v>
      </c>
      <c r="B151">
        <v>42250694</v>
      </c>
      <c r="C151">
        <v>42250690</v>
      </c>
      <c r="D151">
        <v>35540964</v>
      </c>
      <c r="E151">
        <v>1</v>
      </c>
      <c r="F151">
        <v>1</v>
      </c>
      <c r="G151">
        <v>1</v>
      </c>
      <c r="H151">
        <v>1</v>
      </c>
      <c r="I151" t="s">
        <v>432</v>
      </c>
      <c r="J151" t="s">
        <v>3</v>
      </c>
      <c r="K151" t="s">
        <v>433</v>
      </c>
      <c r="L151">
        <v>1369</v>
      </c>
      <c r="N151">
        <v>1013</v>
      </c>
      <c r="O151" t="s">
        <v>417</v>
      </c>
      <c r="P151" t="s">
        <v>417</v>
      </c>
      <c r="Q151">
        <v>1</v>
      </c>
      <c r="X151">
        <v>3.45</v>
      </c>
      <c r="Y151">
        <v>0</v>
      </c>
      <c r="Z151">
        <v>0</v>
      </c>
      <c r="AA151">
        <v>0</v>
      </c>
      <c r="AB151">
        <v>223.61</v>
      </c>
      <c r="AC151">
        <v>0</v>
      </c>
      <c r="AD151">
        <v>1</v>
      </c>
      <c r="AE151">
        <v>1</v>
      </c>
      <c r="AF151" t="s">
        <v>34</v>
      </c>
      <c r="AG151">
        <v>3.9674999999999998</v>
      </c>
      <c r="AH151">
        <v>2</v>
      </c>
      <c r="AI151">
        <v>42250691</v>
      </c>
      <c r="AJ151">
        <v>171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ROW(Source!A119)</f>
        <v>119</v>
      </c>
      <c r="B152">
        <v>42250695</v>
      </c>
      <c r="C152">
        <v>42250690</v>
      </c>
      <c r="D152">
        <v>39029121</v>
      </c>
      <c r="E152">
        <v>1</v>
      </c>
      <c r="F152">
        <v>1</v>
      </c>
      <c r="G152">
        <v>1</v>
      </c>
      <c r="H152">
        <v>2</v>
      </c>
      <c r="I152" t="s">
        <v>453</v>
      </c>
      <c r="J152" t="s">
        <v>454</v>
      </c>
      <c r="K152" t="s">
        <v>455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X152">
        <v>0.02</v>
      </c>
      <c r="Y152">
        <v>0</v>
      </c>
      <c r="Z152">
        <v>87.17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33</v>
      </c>
      <c r="AG152">
        <v>2.5000000000000001E-2</v>
      </c>
      <c r="AH152">
        <v>2</v>
      </c>
      <c r="AI152">
        <v>42250692</v>
      </c>
      <c r="AJ152">
        <v>172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ROW(Source!A119)</f>
        <v>119</v>
      </c>
      <c r="B153">
        <v>42250696</v>
      </c>
      <c r="C153">
        <v>42250690</v>
      </c>
      <c r="D153">
        <v>38972576</v>
      </c>
      <c r="E153">
        <v>1</v>
      </c>
      <c r="F153">
        <v>1</v>
      </c>
      <c r="G153">
        <v>1</v>
      </c>
      <c r="H153">
        <v>3</v>
      </c>
      <c r="I153" t="s">
        <v>502</v>
      </c>
      <c r="J153" t="s">
        <v>503</v>
      </c>
      <c r="K153" t="s">
        <v>504</v>
      </c>
      <c r="L153">
        <v>1327</v>
      </c>
      <c r="N153">
        <v>1005</v>
      </c>
      <c r="O153" t="s">
        <v>91</v>
      </c>
      <c r="P153" t="s">
        <v>91</v>
      </c>
      <c r="Q153">
        <v>1</v>
      </c>
      <c r="X153">
        <v>122.4</v>
      </c>
      <c r="Y153">
        <v>5.92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122.4</v>
      </c>
      <c r="AH153">
        <v>2</v>
      </c>
      <c r="AI153">
        <v>42250693</v>
      </c>
      <c r="AJ153">
        <v>173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ROW(Source!A120)</f>
        <v>120</v>
      </c>
      <c r="B154">
        <v>42250694</v>
      </c>
      <c r="C154">
        <v>42250690</v>
      </c>
      <c r="D154">
        <v>35540964</v>
      </c>
      <c r="E154">
        <v>1</v>
      </c>
      <c r="F154">
        <v>1</v>
      </c>
      <c r="G154">
        <v>1</v>
      </c>
      <c r="H154">
        <v>1</v>
      </c>
      <c r="I154" t="s">
        <v>432</v>
      </c>
      <c r="J154" t="s">
        <v>3</v>
      </c>
      <c r="K154" t="s">
        <v>433</v>
      </c>
      <c r="L154">
        <v>1369</v>
      </c>
      <c r="N154">
        <v>1013</v>
      </c>
      <c r="O154" t="s">
        <v>417</v>
      </c>
      <c r="P154" t="s">
        <v>417</v>
      </c>
      <c r="Q154">
        <v>1</v>
      </c>
      <c r="X154">
        <v>3.45</v>
      </c>
      <c r="Y154">
        <v>0</v>
      </c>
      <c r="Z154">
        <v>0</v>
      </c>
      <c r="AA154">
        <v>0</v>
      </c>
      <c r="AB154">
        <v>256.33</v>
      </c>
      <c r="AC154">
        <v>0</v>
      </c>
      <c r="AD154">
        <v>1</v>
      </c>
      <c r="AE154">
        <v>1</v>
      </c>
      <c r="AF154" t="s">
        <v>34</v>
      </c>
      <c r="AG154">
        <v>3.9674999999999998</v>
      </c>
      <c r="AH154">
        <v>2</v>
      </c>
      <c r="AI154">
        <v>42250691</v>
      </c>
      <c r="AJ154">
        <v>174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ROW(Source!A120)</f>
        <v>120</v>
      </c>
      <c r="B155">
        <v>42250695</v>
      </c>
      <c r="C155">
        <v>42250690</v>
      </c>
      <c r="D155">
        <v>39029121</v>
      </c>
      <c r="E155">
        <v>1</v>
      </c>
      <c r="F155">
        <v>1</v>
      </c>
      <c r="G155">
        <v>1</v>
      </c>
      <c r="H155">
        <v>2</v>
      </c>
      <c r="I155" t="s">
        <v>453</v>
      </c>
      <c r="J155" t="s">
        <v>454</v>
      </c>
      <c r="K155" t="s">
        <v>455</v>
      </c>
      <c r="L155">
        <v>1368</v>
      </c>
      <c r="N155">
        <v>1011</v>
      </c>
      <c r="O155" t="s">
        <v>425</v>
      </c>
      <c r="P155" t="s">
        <v>425</v>
      </c>
      <c r="Q155">
        <v>1</v>
      </c>
      <c r="X155">
        <v>0.02</v>
      </c>
      <c r="Y155">
        <v>0</v>
      </c>
      <c r="Z155">
        <v>87.17</v>
      </c>
      <c r="AA155">
        <v>11.6</v>
      </c>
      <c r="AB155">
        <v>0</v>
      </c>
      <c r="AC155">
        <v>0</v>
      </c>
      <c r="AD155">
        <v>1</v>
      </c>
      <c r="AE155">
        <v>0</v>
      </c>
      <c r="AF155" t="s">
        <v>33</v>
      </c>
      <c r="AG155">
        <v>2.5000000000000001E-2</v>
      </c>
      <c r="AH155">
        <v>2</v>
      </c>
      <c r="AI155">
        <v>42250692</v>
      </c>
      <c r="AJ155">
        <v>175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ROW(Source!A120)</f>
        <v>120</v>
      </c>
      <c r="B156">
        <v>42250696</v>
      </c>
      <c r="C156">
        <v>42250690</v>
      </c>
      <c r="D156">
        <v>38972576</v>
      </c>
      <c r="E156">
        <v>1</v>
      </c>
      <c r="F156">
        <v>1</v>
      </c>
      <c r="G156">
        <v>1</v>
      </c>
      <c r="H156">
        <v>3</v>
      </c>
      <c r="I156" t="s">
        <v>502</v>
      </c>
      <c r="J156" t="s">
        <v>503</v>
      </c>
      <c r="K156" t="s">
        <v>504</v>
      </c>
      <c r="L156">
        <v>1327</v>
      </c>
      <c r="N156">
        <v>1005</v>
      </c>
      <c r="O156" t="s">
        <v>91</v>
      </c>
      <c r="P156" t="s">
        <v>91</v>
      </c>
      <c r="Q156">
        <v>1</v>
      </c>
      <c r="X156">
        <v>122.4</v>
      </c>
      <c r="Y156">
        <v>5.92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122.4</v>
      </c>
      <c r="AH156">
        <v>2</v>
      </c>
      <c r="AI156">
        <v>42250693</v>
      </c>
      <c r="AJ156">
        <v>176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ROW(Source!A121)</f>
        <v>121</v>
      </c>
      <c r="B157">
        <v>42250706</v>
      </c>
      <c r="C157">
        <v>42250697</v>
      </c>
      <c r="D157">
        <v>35541888</v>
      </c>
      <c r="E157">
        <v>1</v>
      </c>
      <c r="F157">
        <v>1</v>
      </c>
      <c r="G157">
        <v>1</v>
      </c>
      <c r="H157">
        <v>1</v>
      </c>
      <c r="I157" t="s">
        <v>505</v>
      </c>
      <c r="J157" t="s">
        <v>3</v>
      </c>
      <c r="K157" t="s">
        <v>506</v>
      </c>
      <c r="L157">
        <v>1369</v>
      </c>
      <c r="N157">
        <v>1013</v>
      </c>
      <c r="O157" t="s">
        <v>417</v>
      </c>
      <c r="P157" t="s">
        <v>417</v>
      </c>
      <c r="Q157">
        <v>1</v>
      </c>
      <c r="X157">
        <v>15.72</v>
      </c>
      <c r="Y157">
        <v>0</v>
      </c>
      <c r="Z157">
        <v>0</v>
      </c>
      <c r="AA157">
        <v>0</v>
      </c>
      <c r="AB157">
        <v>210.24</v>
      </c>
      <c r="AC157">
        <v>0</v>
      </c>
      <c r="AD157">
        <v>1</v>
      </c>
      <c r="AE157">
        <v>1</v>
      </c>
      <c r="AF157" t="s">
        <v>34</v>
      </c>
      <c r="AG157">
        <v>18.077999999999999</v>
      </c>
      <c r="AH157">
        <v>2</v>
      </c>
      <c r="AI157">
        <v>42250698</v>
      </c>
      <c r="AJ157">
        <v>177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ROW(Source!A121)</f>
        <v>121</v>
      </c>
      <c r="B158">
        <v>42250707</v>
      </c>
      <c r="C158">
        <v>42250697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23</v>
      </c>
      <c r="J158" t="s">
        <v>3</v>
      </c>
      <c r="K158" t="s">
        <v>420</v>
      </c>
      <c r="L158">
        <v>608254</v>
      </c>
      <c r="N158">
        <v>1013</v>
      </c>
      <c r="O158" t="s">
        <v>421</v>
      </c>
      <c r="P158" t="s">
        <v>421</v>
      </c>
      <c r="Q158">
        <v>1</v>
      </c>
      <c r="X158">
        <v>13.88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33</v>
      </c>
      <c r="AG158">
        <v>17.350000000000001</v>
      </c>
      <c r="AH158">
        <v>2</v>
      </c>
      <c r="AI158">
        <v>42250699</v>
      </c>
      <c r="AJ158">
        <v>178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ROW(Source!A121)</f>
        <v>121</v>
      </c>
      <c r="B159">
        <v>42250708</v>
      </c>
      <c r="C159">
        <v>42250697</v>
      </c>
      <c r="D159">
        <v>39026531</v>
      </c>
      <c r="E159">
        <v>1</v>
      </c>
      <c r="F159">
        <v>1</v>
      </c>
      <c r="G159">
        <v>1</v>
      </c>
      <c r="H159">
        <v>2</v>
      </c>
      <c r="I159" t="s">
        <v>436</v>
      </c>
      <c r="J159" t="s">
        <v>437</v>
      </c>
      <c r="K159" t="s">
        <v>438</v>
      </c>
      <c r="L159">
        <v>1368</v>
      </c>
      <c r="N159">
        <v>1011</v>
      </c>
      <c r="O159" t="s">
        <v>425</v>
      </c>
      <c r="P159" t="s">
        <v>425</v>
      </c>
      <c r="Q159">
        <v>1</v>
      </c>
      <c r="X159">
        <v>4.29</v>
      </c>
      <c r="Y159">
        <v>0</v>
      </c>
      <c r="Z159">
        <v>99.89</v>
      </c>
      <c r="AA159">
        <v>10.06</v>
      </c>
      <c r="AB159">
        <v>0</v>
      </c>
      <c r="AC159">
        <v>0</v>
      </c>
      <c r="AD159">
        <v>1</v>
      </c>
      <c r="AE159">
        <v>0</v>
      </c>
      <c r="AF159" t="s">
        <v>33</v>
      </c>
      <c r="AG159">
        <v>5.3624999999999998</v>
      </c>
      <c r="AH159">
        <v>2</v>
      </c>
      <c r="AI159">
        <v>42250700</v>
      </c>
      <c r="AJ159">
        <v>179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ROW(Source!A121)</f>
        <v>121</v>
      </c>
      <c r="B160">
        <v>42250709</v>
      </c>
      <c r="C160">
        <v>42250697</v>
      </c>
      <c r="D160">
        <v>39027250</v>
      </c>
      <c r="E160">
        <v>1</v>
      </c>
      <c r="F160">
        <v>1</v>
      </c>
      <c r="G160">
        <v>1</v>
      </c>
      <c r="H160">
        <v>2</v>
      </c>
      <c r="I160" t="s">
        <v>507</v>
      </c>
      <c r="J160" t="s">
        <v>508</v>
      </c>
      <c r="K160" t="s">
        <v>509</v>
      </c>
      <c r="L160">
        <v>1368</v>
      </c>
      <c r="N160">
        <v>1011</v>
      </c>
      <c r="O160" t="s">
        <v>425</v>
      </c>
      <c r="P160" t="s">
        <v>425</v>
      </c>
      <c r="Q160">
        <v>1</v>
      </c>
      <c r="X160">
        <v>1.77</v>
      </c>
      <c r="Y160">
        <v>0</v>
      </c>
      <c r="Z160">
        <v>123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33</v>
      </c>
      <c r="AG160">
        <v>2.2124999999999999</v>
      </c>
      <c r="AH160">
        <v>2</v>
      </c>
      <c r="AI160">
        <v>42250701</v>
      </c>
      <c r="AJ160">
        <v>180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ROW(Source!A121)</f>
        <v>121</v>
      </c>
      <c r="B161">
        <v>42250710</v>
      </c>
      <c r="C161">
        <v>42250697</v>
      </c>
      <c r="D161">
        <v>39027301</v>
      </c>
      <c r="E161">
        <v>1</v>
      </c>
      <c r="F161">
        <v>1</v>
      </c>
      <c r="G161">
        <v>1</v>
      </c>
      <c r="H161">
        <v>2</v>
      </c>
      <c r="I161" t="s">
        <v>510</v>
      </c>
      <c r="J161" t="s">
        <v>511</v>
      </c>
      <c r="K161" t="s">
        <v>512</v>
      </c>
      <c r="L161">
        <v>1368</v>
      </c>
      <c r="N161">
        <v>1011</v>
      </c>
      <c r="O161" t="s">
        <v>425</v>
      </c>
      <c r="P161" t="s">
        <v>425</v>
      </c>
      <c r="Q161">
        <v>1</v>
      </c>
      <c r="X161">
        <v>7.08</v>
      </c>
      <c r="Y161">
        <v>0</v>
      </c>
      <c r="Z161">
        <v>206.01</v>
      </c>
      <c r="AA161">
        <v>14.4</v>
      </c>
      <c r="AB161">
        <v>0</v>
      </c>
      <c r="AC161">
        <v>0</v>
      </c>
      <c r="AD161">
        <v>1</v>
      </c>
      <c r="AE161">
        <v>0</v>
      </c>
      <c r="AF161" t="s">
        <v>33</v>
      </c>
      <c r="AG161">
        <v>8.85</v>
      </c>
      <c r="AH161">
        <v>2</v>
      </c>
      <c r="AI161">
        <v>42250702</v>
      </c>
      <c r="AJ161">
        <v>181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ROW(Source!A121)</f>
        <v>121</v>
      </c>
      <c r="B162">
        <v>42250711</v>
      </c>
      <c r="C162">
        <v>42250697</v>
      </c>
      <c r="D162">
        <v>39027363</v>
      </c>
      <c r="E162">
        <v>1</v>
      </c>
      <c r="F162">
        <v>1</v>
      </c>
      <c r="G162">
        <v>1</v>
      </c>
      <c r="H162">
        <v>2</v>
      </c>
      <c r="I162" t="s">
        <v>486</v>
      </c>
      <c r="J162" t="s">
        <v>487</v>
      </c>
      <c r="K162" t="s">
        <v>488</v>
      </c>
      <c r="L162">
        <v>1368</v>
      </c>
      <c r="N162">
        <v>1011</v>
      </c>
      <c r="O162" t="s">
        <v>425</v>
      </c>
      <c r="P162" t="s">
        <v>425</v>
      </c>
      <c r="Q162">
        <v>1</v>
      </c>
      <c r="X162">
        <v>0.74</v>
      </c>
      <c r="Y162">
        <v>0</v>
      </c>
      <c r="Z162">
        <v>110</v>
      </c>
      <c r="AA162">
        <v>11.6</v>
      </c>
      <c r="AB162">
        <v>0</v>
      </c>
      <c r="AC162">
        <v>0</v>
      </c>
      <c r="AD162">
        <v>1</v>
      </c>
      <c r="AE162">
        <v>0</v>
      </c>
      <c r="AF162" t="s">
        <v>33</v>
      </c>
      <c r="AG162">
        <v>0.92500000000000004</v>
      </c>
      <c r="AH162">
        <v>2</v>
      </c>
      <c r="AI162">
        <v>42250703</v>
      </c>
      <c r="AJ162">
        <v>182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ROW(Source!A121)</f>
        <v>121</v>
      </c>
      <c r="B163">
        <v>42250712</v>
      </c>
      <c r="C163">
        <v>42250697</v>
      </c>
      <c r="D163">
        <v>39001133</v>
      </c>
      <c r="E163">
        <v>1</v>
      </c>
      <c r="F163">
        <v>1</v>
      </c>
      <c r="G163">
        <v>1</v>
      </c>
      <c r="H163">
        <v>3</v>
      </c>
      <c r="I163" t="s">
        <v>565</v>
      </c>
      <c r="J163" t="s">
        <v>566</v>
      </c>
      <c r="K163" t="s">
        <v>567</v>
      </c>
      <c r="L163">
        <v>1339</v>
      </c>
      <c r="N163">
        <v>1007</v>
      </c>
      <c r="O163" t="s">
        <v>209</v>
      </c>
      <c r="P163" t="s">
        <v>209</v>
      </c>
      <c r="Q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 t="s">
        <v>3</v>
      </c>
      <c r="AG163">
        <v>0</v>
      </c>
      <c r="AH163">
        <v>3</v>
      </c>
      <c r="AI163">
        <v>-1</v>
      </c>
      <c r="AJ163" t="s">
        <v>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ROW(Source!A121)</f>
        <v>121</v>
      </c>
      <c r="B164">
        <v>42250713</v>
      </c>
      <c r="C164">
        <v>42250697</v>
      </c>
      <c r="D164">
        <v>39001585</v>
      </c>
      <c r="E164">
        <v>1</v>
      </c>
      <c r="F164">
        <v>1</v>
      </c>
      <c r="G164">
        <v>1</v>
      </c>
      <c r="H164">
        <v>3</v>
      </c>
      <c r="I164" t="s">
        <v>445</v>
      </c>
      <c r="J164" t="s">
        <v>446</v>
      </c>
      <c r="K164" t="s">
        <v>447</v>
      </c>
      <c r="L164">
        <v>1339</v>
      </c>
      <c r="N164">
        <v>1007</v>
      </c>
      <c r="O164" t="s">
        <v>209</v>
      </c>
      <c r="P164" t="s">
        <v>209</v>
      </c>
      <c r="Q164">
        <v>1</v>
      </c>
      <c r="X164">
        <v>5</v>
      </c>
      <c r="Y164">
        <v>2.44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5</v>
      </c>
      <c r="AH164">
        <v>2</v>
      </c>
      <c r="AI164">
        <v>42250705</v>
      </c>
      <c r="AJ164">
        <v>184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ROW(Source!A122)</f>
        <v>122</v>
      </c>
      <c r="B165">
        <v>42250706</v>
      </c>
      <c r="C165">
        <v>42250697</v>
      </c>
      <c r="D165">
        <v>35541888</v>
      </c>
      <c r="E165">
        <v>1</v>
      </c>
      <c r="F165">
        <v>1</v>
      </c>
      <c r="G165">
        <v>1</v>
      </c>
      <c r="H165">
        <v>1</v>
      </c>
      <c r="I165" t="s">
        <v>505</v>
      </c>
      <c r="J165" t="s">
        <v>3</v>
      </c>
      <c r="K165" t="s">
        <v>506</v>
      </c>
      <c r="L165">
        <v>1369</v>
      </c>
      <c r="N165">
        <v>1013</v>
      </c>
      <c r="O165" t="s">
        <v>417</v>
      </c>
      <c r="P165" t="s">
        <v>417</v>
      </c>
      <c r="Q165">
        <v>1</v>
      </c>
      <c r="X165">
        <v>15.72</v>
      </c>
      <c r="Y165">
        <v>0</v>
      </c>
      <c r="Z165">
        <v>0</v>
      </c>
      <c r="AA165">
        <v>0</v>
      </c>
      <c r="AB165">
        <v>241</v>
      </c>
      <c r="AC165">
        <v>0</v>
      </c>
      <c r="AD165">
        <v>1</v>
      </c>
      <c r="AE165">
        <v>1</v>
      </c>
      <c r="AF165" t="s">
        <v>34</v>
      </c>
      <c r="AG165">
        <v>18.077999999999999</v>
      </c>
      <c r="AH165">
        <v>2</v>
      </c>
      <c r="AI165">
        <v>42250698</v>
      </c>
      <c r="AJ165">
        <v>185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ROW(Source!A122)</f>
        <v>122</v>
      </c>
      <c r="B166">
        <v>42250707</v>
      </c>
      <c r="C166">
        <v>42250697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23</v>
      </c>
      <c r="J166" t="s">
        <v>3</v>
      </c>
      <c r="K166" t="s">
        <v>420</v>
      </c>
      <c r="L166">
        <v>608254</v>
      </c>
      <c r="N166">
        <v>1013</v>
      </c>
      <c r="O166" t="s">
        <v>421</v>
      </c>
      <c r="P166" t="s">
        <v>421</v>
      </c>
      <c r="Q166">
        <v>1</v>
      </c>
      <c r="X166">
        <v>13.88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33</v>
      </c>
      <c r="AG166">
        <v>17.350000000000001</v>
      </c>
      <c r="AH166">
        <v>2</v>
      </c>
      <c r="AI166">
        <v>42250699</v>
      </c>
      <c r="AJ166">
        <v>186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ROW(Source!A122)</f>
        <v>122</v>
      </c>
      <c r="B167">
        <v>42250708</v>
      </c>
      <c r="C167">
        <v>42250697</v>
      </c>
      <c r="D167">
        <v>39026531</v>
      </c>
      <c r="E167">
        <v>1</v>
      </c>
      <c r="F167">
        <v>1</v>
      </c>
      <c r="G167">
        <v>1</v>
      </c>
      <c r="H167">
        <v>2</v>
      </c>
      <c r="I167" t="s">
        <v>436</v>
      </c>
      <c r="J167" t="s">
        <v>437</v>
      </c>
      <c r="K167" t="s">
        <v>438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X167">
        <v>4.29</v>
      </c>
      <c r="Y167">
        <v>0</v>
      </c>
      <c r="Z167">
        <v>99.89</v>
      </c>
      <c r="AA167">
        <v>10.06</v>
      </c>
      <c r="AB167">
        <v>0</v>
      </c>
      <c r="AC167">
        <v>0</v>
      </c>
      <c r="AD167">
        <v>1</v>
      </c>
      <c r="AE167">
        <v>0</v>
      </c>
      <c r="AF167" t="s">
        <v>33</v>
      </c>
      <c r="AG167">
        <v>5.3624999999999998</v>
      </c>
      <c r="AH167">
        <v>2</v>
      </c>
      <c r="AI167">
        <v>42250700</v>
      </c>
      <c r="AJ167">
        <v>187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ROW(Source!A122)</f>
        <v>122</v>
      </c>
      <c r="B168">
        <v>42250709</v>
      </c>
      <c r="C168">
        <v>42250697</v>
      </c>
      <c r="D168">
        <v>39027250</v>
      </c>
      <c r="E168">
        <v>1</v>
      </c>
      <c r="F168">
        <v>1</v>
      </c>
      <c r="G168">
        <v>1</v>
      </c>
      <c r="H168">
        <v>2</v>
      </c>
      <c r="I168" t="s">
        <v>507</v>
      </c>
      <c r="J168" t="s">
        <v>508</v>
      </c>
      <c r="K168" t="s">
        <v>509</v>
      </c>
      <c r="L168">
        <v>1368</v>
      </c>
      <c r="N168">
        <v>1011</v>
      </c>
      <c r="O168" t="s">
        <v>425</v>
      </c>
      <c r="P168" t="s">
        <v>425</v>
      </c>
      <c r="Q168">
        <v>1</v>
      </c>
      <c r="X168">
        <v>1.77</v>
      </c>
      <c r="Y168">
        <v>0</v>
      </c>
      <c r="Z168">
        <v>123</v>
      </c>
      <c r="AA168">
        <v>13.5</v>
      </c>
      <c r="AB168">
        <v>0</v>
      </c>
      <c r="AC168">
        <v>0</v>
      </c>
      <c r="AD168">
        <v>1</v>
      </c>
      <c r="AE168">
        <v>0</v>
      </c>
      <c r="AF168" t="s">
        <v>33</v>
      </c>
      <c r="AG168">
        <v>2.2124999999999999</v>
      </c>
      <c r="AH168">
        <v>2</v>
      </c>
      <c r="AI168">
        <v>42250701</v>
      </c>
      <c r="AJ168">
        <v>188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ROW(Source!A122)</f>
        <v>122</v>
      </c>
      <c r="B169">
        <v>42250710</v>
      </c>
      <c r="C169">
        <v>42250697</v>
      </c>
      <c r="D169">
        <v>39027301</v>
      </c>
      <c r="E169">
        <v>1</v>
      </c>
      <c r="F169">
        <v>1</v>
      </c>
      <c r="G169">
        <v>1</v>
      </c>
      <c r="H169">
        <v>2</v>
      </c>
      <c r="I169" t="s">
        <v>510</v>
      </c>
      <c r="J169" t="s">
        <v>511</v>
      </c>
      <c r="K169" t="s">
        <v>512</v>
      </c>
      <c r="L169">
        <v>1368</v>
      </c>
      <c r="N169">
        <v>1011</v>
      </c>
      <c r="O169" t="s">
        <v>425</v>
      </c>
      <c r="P169" t="s">
        <v>425</v>
      </c>
      <c r="Q169">
        <v>1</v>
      </c>
      <c r="X169">
        <v>7.08</v>
      </c>
      <c r="Y169">
        <v>0</v>
      </c>
      <c r="Z169">
        <v>206.01</v>
      </c>
      <c r="AA169">
        <v>14.4</v>
      </c>
      <c r="AB169">
        <v>0</v>
      </c>
      <c r="AC169">
        <v>0</v>
      </c>
      <c r="AD169">
        <v>1</v>
      </c>
      <c r="AE169">
        <v>0</v>
      </c>
      <c r="AF169" t="s">
        <v>33</v>
      </c>
      <c r="AG169">
        <v>8.85</v>
      </c>
      <c r="AH169">
        <v>2</v>
      </c>
      <c r="AI169">
        <v>42250702</v>
      </c>
      <c r="AJ169">
        <v>189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ROW(Source!A122)</f>
        <v>122</v>
      </c>
      <c r="B170">
        <v>42250711</v>
      </c>
      <c r="C170">
        <v>42250697</v>
      </c>
      <c r="D170">
        <v>39027363</v>
      </c>
      <c r="E170">
        <v>1</v>
      </c>
      <c r="F170">
        <v>1</v>
      </c>
      <c r="G170">
        <v>1</v>
      </c>
      <c r="H170">
        <v>2</v>
      </c>
      <c r="I170" t="s">
        <v>486</v>
      </c>
      <c r="J170" t="s">
        <v>487</v>
      </c>
      <c r="K170" t="s">
        <v>488</v>
      </c>
      <c r="L170">
        <v>1368</v>
      </c>
      <c r="N170">
        <v>1011</v>
      </c>
      <c r="O170" t="s">
        <v>425</v>
      </c>
      <c r="P170" t="s">
        <v>425</v>
      </c>
      <c r="Q170">
        <v>1</v>
      </c>
      <c r="X170">
        <v>0.74</v>
      </c>
      <c r="Y170">
        <v>0</v>
      </c>
      <c r="Z170">
        <v>110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33</v>
      </c>
      <c r="AG170">
        <v>0.92500000000000004</v>
      </c>
      <c r="AH170">
        <v>2</v>
      </c>
      <c r="AI170">
        <v>42250703</v>
      </c>
      <c r="AJ170">
        <v>190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ROW(Source!A122)</f>
        <v>122</v>
      </c>
      <c r="B171">
        <v>42250712</v>
      </c>
      <c r="C171">
        <v>42250697</v>
      </c>
      <c r="D171">
        <v>39001133</v>
      </c>
      <c r="E171">
        <v>1</v>
      </c>
      <c r="F171">
        <v>1</v>
      </c>
      <c r="G171">
        <v>1</v>
      </c>
      <c r="H171">
        <v>3</v>
      </c>
      <c r="I171" t="s">
        <v>565</v>
      </c>
      <c r="J171" t="s">
        <v>566</v>
      </c>
      <c r="K171" t="s">
        <v>567</v>
      </c>
      <c r="L171">
        <v>1339</v>
      </c>
      <c r="N171">
        <v>1007</v>
      </c>
      <c r="O171" t="s">
        <v>209</v>
      </c>
      <c r="P171" t="s">
        <v>209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3</v>
      </c>
      <c r="AG171">
        <v>0</v>
      </c>
      <c r="AH171">
        <v>3</v>
      </c>
      <c r="AI171">
        <v>-1</v>
      </c>
      <c r="AJ171" t="s">
        <v>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ROW(Source!A122)</f>
        <v>122</v>
      </c>
      <c r="B172">
        <v>42250713</v>
      </c>
      <c r="C172">
        <v>42250697</v>
      </c>
      <c r="D172">
        <v>39001585</v>
      </c>
      <c r="E172">
        <v>1</v>
      </c>
      <c r="F172">
        <v>1</v>
      </c>
      <c r="G172">
        <v>1</v>
      </c>
      <c r="H172">
        <v>3</v>
      </c>
      <c r="I172" t="s">
        <v>445</v>
      </c>
      <c r="J172" t="s">
        <v>446</v>
      </c>
      <c r="K172" t="s">
        <v>447</v>
      </c>
      <c r="L172">
        <v>1339</v>
      </c>
      <c r="N172">
        <v>1007</v>
      </c>
      <c r="O172" t="s">
        <v>209</v>
      </c>
      <c r="P172" t="s">
        <v>209</v>
      </c>
      <c r="Q172">
        <v>1</v>
      </c>
      <c r="X172">
        <v>5</v>
      </c>
      <c r="Y172">
        <v>2.44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5</v>
      </c>
      <c r="AH172">
        <v>2</v>
      </c>
      <c r="AI172">
        <v>42250705</v>
      </c>
      <c r="AJ172">
        <v>192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ROW(Source!A125)</f>
        <v>125</v>
      </c>
      <c r="B173">
        <v>42250720</v>
      </c>
      <c r="C173">
        <v>42250715</v>
      </c>
      <c r="D173">
        <v>35540964</v>
      </c>
      <c r="E173">
        <v>1</v>
      </c>
      <c r="F173">
        <v>1</v>
      </c>
      <c r="G173">
        <v>1</v>
      </c>
      <c r="H173">
        <v>1</v>
      </c>
      <c r="I173" t="s">
        <v>432</v>
      </c>
      <c r="J173" t="s">
        <v>3</v>
      </c>
      <c r="K173" t="s">
        <v>433</v>
      </c>
      <c r="L173">
        <v>1369</v>
      </c>
      <c r="N173">
        <v>1013</v>
      </c>
      <c r="O173" t="s">
        <v>417</v>
      </c>
      <c r="P173" t="s">
        <v>417</v>
      </c>
      <c r="Q173">
        <v>1</v>
      </c>
      <c r="X173">
        <v>12.53</v>
      </c>
      <c r="Y173">
        <v>0</v>
      </c>
      <c r="Z173">
        <v>0</v>
      </c>
      <c r="AA173">
        <v>0</v>
      </c>
      <c r="AB173">
        <v>223.61</v>
      </c>
      <c r="AC173">
        <v>0</v>
      </c>
      <c r="AD173">
        <v>1</v>
      </c>
      <c r="AE173">
        <v>1</v>
      </c>
      <c r="AF173" t="s">
        <v>34</v>
      </c>
      <c r="AG173">
        <v>14.409499999999998</v>
      </c>
      <c r="AH173">
        <v>2</v>
      </c>
      <c r="AI173">
        <v>42250716</v>
      </c>
      <c r="AJ173">
        <v>193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ROW(Source!A125)</f>
        <v>125</v>
      </c>
      <c r="B174">
        <v>42250721</v>
      </c>
      <c r="C174">
        <v>42250715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23</v>
      </c>
      <c r="J174" t="s">
        <v>3</v>
      </c>
      <c r="K174" t="s">
        <v>420</v>
      </c>
      <c r="L174">
        <v>608254</v>
      </c>
      <c r="N174">
        <v>1013</v>
      </c>
      <c r="O174" t="s">
        <v>421</v>
      </c>
      <c r="P174" t="s">
        <v>421</v>
      </c>
      <c r="Q174">
        <v>1</v>
      </c>
      <c r="X174">
        <v>3.04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33</v>
      </c>
      <c r="AG174">
        <v>3.8</v>
      </c>
      <c r="AH174">
        <v>2</v>
      </c>
      <c r="AI174">
        <v>42250717</v>
      </c>
      <c r="AJ174">
        <v>194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ROW(Source!A125)</f>
        <v>125</v>
      </c>
      <c r="B175">
        <v>42250722</v>
      </c>
      <c r="C175">
        <v>42250715</v>
      </c>
      <c r="D175">
        <v>39026775</v>
      </c>
      <c r="E175">
        <v>1</v>
      </c>
      <c r="F175">
        <v>1</v>
      </c>
      <c r="G175">
        <v>1</v>
      </c>
      <c r="H175">
        <v>2</v>
      </c>
      <c r="I175" t="s">
        <v>494</v>
      </c>
      <c r="J175" t="s">
        <v>495</v>
      </c>
      <c r="K175" t="s">
        <v>496</v>
      </c>
      <c r="L175">
        <v>1368</v>
      </c>
      <c r="N175">
        <v>1011</v>
      </c>
      <c r="O175" t="s">
        <v>425</v>
      </c>
      <c r="P175" t="s">
        <v>425</v>
      </c>
      <c r="Q175">
        <v>1</v>
      </c>
      <c r="X175">
        <v>3.04</v>
      </c>
      <c r="Y175">
        <v>0</v>
      </c>
      <c r="Z175">
        <v>46.56</v>
      </c>
      <c r="AA175">
        <v>10.06</v>
      </c>
      <c r="AB175">
        <v>0</v>
      </c>
      <c r="AC175">
        <v>0</v>
      </c>
      <c r="AD175">
        <v>1</v>
      </c>
      <c r="AE175">
        <v>0</v>
      </c>
      <c r="AF175" t="s">
        <v>33</v>
      </c>
      <c r="AG175">
        <v>3.8</v>
      </c>
      <c r="AH175">
        <v>2</v>
      </c>
      <c r="AI175">
        <v>42250718</v>
      </c>
      <c r="AJ175">
        <v>195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ROW(Source!A125)</f>
        <v>125</v>
      </c>
      <c r="B176">
        <v>42250723</v>
      </c>
      <c r="C176">
        <v>42250715</v>
      </c>
      <c r="D176">
        <v>39028696</v>
      </c>
      <c r="E176">
        <v>1</v>
      </c>
      <c r="F176">
        <v>1</v>
      </c>
      <c r="G176">
        <v>1</v>
      </c>
      <c r="H176">
        <v>2</v>
      </c>
      <c r="I176" t="s">
        <v>513</v>
      </c>
      <c r="J176" t="s">
        <v>514</v>
      </c>
      <c r="K176" t="s">
        <v>515</v>
      </c>
      <c r="L176">
        <v>1368</v>
      </c>
      <c r="N176">
        <v>1011</v>
      </c>
      <c r="O176" t="s">
        <v>425</v>
      </c>
      <c r="P176" t="s">
        <v>425</v>
      </c>
      <c r="Q176">
        <v>1</v>
      </c>
      <c r="X176">
        <v>12.18</v>
      </c>
      <c r="Y176">
        <v>0</v>
      </c>
      <c r="Z176">
        <v>0.55000000000000004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33</v>
      </c>
      <c r="AG176">
        <v>15.225</v>
      </c>
      <c r="AH176">
        <v>2</v>
      </c>
      <c r="AI176">
        <v>42250719</v>
      </c>
      <c r="AJ176">
        <v>196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ROW(Source!A126)</f>
        <v>126</v>
      </c>
      <c r="B177">
        <v>42250720</v>
      </c>
      <c r="C177">
        <v>42250715</v>
      </c>
      <c r="D177">
        <v>35540964</v>
      </c>
      <c r="E177">
        <v>1</v>
      </c>
      <c r="F177">
        <v>1</v>
      </c>
      <c r="G177">
        <v>1</v>
      </c>
      <c r="H177">
        <v>1</v>
      </c>
      <c r="I177" t="s">
        <v>432</v>
      </c>
      <c r="J177" t="s">
        <v>3</v>
      </c>
      <c r="K177" t="s">
        <v>433</v>
      </c>
      <c r="L177">
        <v>1369</v>
      </c>
      <c r="N177">
        <v>1013</v>
      </c>
      <c r="O177" t="s">
        <v>417</v>
      </c>
      <c r="P177" t="s">
        <v>417</v>
      </c>
      <c r="Q177">
        <v>1</v>
      </c>
      <c r="X177">
        <v>12.53</v>
      </c>
      <c r="Y177">
        <v>0</v>
      </c>
      <c r="Z177">
        <v>0</v>
      </c>
      <c r="AA177">
        <v>0</v>
      </c>
      <c r="AB177">
        <v>256.33</v>
      </c>
      <c r="AC177">
        <v>0</v>
      </c>
      <c r="AD177">
        <v>1</v>
      </c>
      <c r="AE177">
        <v>1</v>
      </c>
      <c r="AF177" t="s">
        <v>34</v>
      </c>
      <c r="AG177">
        <v>14.409499999999998</v>
      </c>
      <c r="AH177">
        <v>2</v>
      </c>
      <c r="AI177">
        <v>42250716</v>
      </c>
      <c r="AJ177">
        <v>197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ROW(Source!A126)</f>
        <v>126</v>
      </c>
      <c r="B178">
        <v>42250721</v>
      </c>
      <c r="C178">
        <v>42250715</v>
      </c>
      <c r="D178">
        <v>121548</v>
      </c>
      <c r="E178">
        <v>1</v>
      </c>
      <c r="F178">
        <v>1</v>
      </c>
      <c r="G178">
        <v>1</v>
      </c>
      <c r="H178">
        <v>1</v>
      </c>
      <c r="I178" t="s">
        <v>23</v>
      </c>
      <c r="J178" t="s">
        <v>3</v>
      </c>
      <c r="K178" t="s">
        <v>420</v>
      </c>
      <c r="L178">
        <v>608254</v>
      </c>
      <c r="N178">
        <v>1013</v>
      </c>
      <c r="O178" t="s">
        <v>421</v>
      </c>
      <c r="P178" t="s">
        <v>421</v>
      </c>
      <c r="Q178">
        <v>1</v>
      </c>
      <c r="X178">
        <v>3.04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2</v>
      </c>
      <c r="AF178" t="s">
        <v>33</v>
      </c>
      <c r="AG178">
        <v>3.8</v>
      </c>
      <c r="AH178">
        <v>2</v>
      </c>
      <c r="AI178">
        <v>42250717</v>
      </c>
      <c r="AJ178">
        <v>198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ROW(Source!A126)</f>
        <v>126</v>
      </c>
      <c r="B179">
        <v>42250722</v>
      </c>
      <c r="C179">
        <v>42250715</v>
      </c>
      <c r="D179">
        <v>39026775</v>
      </c>
      <c r="E179">
        <v>1</v>
      </c>
      <c r="F179">
        <v>1</v>
      </c>
      <c r="G179">
        <v>1</v>
      </c>
      <c r="H179">
        <v>2</v>
      </c>
      <c r="I179" t="s">
        <v>494</v>
      </c>
      <c r="J179" t="s">
        <v>495</v>
      </c>
      <c r="K179" t="s">
        <v>496</v>
      </c>
      <c r="L179">
        <v>1368</v>
      </c>
      <c r="N179">
        <v>1011</v>
      </c>
      <c r="O179" t="s">
        <v>425</v>
      </c>
      <c r="P179" t="s">
        <v>425</v>
      </c>
      <c r="Q179">
        <v>1</v>
      </c>
      <c r="X179">
        <v>3.04</v>
      </c>
      <c r="Y179">
        <v>0</v>
      </c>
      <c r="Z179">
        <v>46.56</v>
      </c>
      <c r="AA179">
        <v>10.06</v>
      </c>
      <c r="AB179">
        <v>0</v>
      </c>
      <c r="AC179">
        <v>0</v>
      </c>
      <c r="AD179">
        <v>1</v>
      </c>
      <c r="AE179">
        <v>0</v>
      </c>
      <c r="AF179" t="s">
        <v>33</v>
      </c>
      <c r="AG179">
        <v>3.8</v>
      </c>
      <c r="AH179">
        <v>2</v>
      </c>
      <c r="AI179">
        <v>42250718</v>
      </c>
      <c r="AJ179">
        <v>199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ROW(Source!A126)</f>
        <v>126</v>
      </c>
      <c r="B180">
        <v>42250723</v>
      </c>
      <c r="C180">
        <v>42250715</v>
      </c>
      <c r="D180">
        <v>39028696</v>
      </c>
      <c r="E180">
        <v>1</v>
      </c>
      <c r="F180">
        <v>1</v>
      </c>
      <c r="G180">
        <v>1</v>
      </c>
      <c r="H180">
        <v>2</v>
      </c>
      <c r="I180" t="s">
        <v>513</v>
      </c>
      <c r="J180" t="s">
        <v>514</v>
      </c>
      <c r="K180" t="s">
        <v>515</v>
      </c>
      <c r="L180">
        <v>1368</v>
      </c>
      <c r="N180">
        <v>1011</v>
      </c>
      <c r="O180" t="s">
        <v>425</v>
      </c>
      <c r="P180" t="s">
        <v>425</v>
      </c>
      <c r="Q180">
        <v>1</v>
      </c>
      <c r="X180">
        <v>12.18</v>
      </c>
      <c r="Y180">
        <v>0</v>
      </c>
      <c r="Z180">
        <v>0.55000000000000004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33</v>
      </c>
      <c r="AG180">
        <v>15.225</v>
      </c>
      <c r="AH180">
        <v>2</v>
      </c>
      <c r="AI180">
        <v>42250719</v>
      </c>
      <c r="AJ180">
        <v>200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ROW(Source!A127)</f>
        <v>127</v>
      </c>
      <c r="B181">
        <v>42250732</v>
      </c>
      <c r="C181">
        <v>42250724</v>
      </c>
      <c r="D181">
        <v>35545602</v>
      </c>
      <c r="E181">
        <v>1</v>
      </c>
      <c r="F181">
        <v>1</v>
      </c>
      <c r="G181">
        <v>1</v>
      </c>
      <c r="H181">
        <v>1</v>
      </c>
      <c r="I181" t="s">
        <v>478</v>
      </c>
      <c r="J181" t="s">
        <v>3</v>
      </c>
      <c r="K181" t="s">
        <v>479</v>
      </c>
      <c r="L181">
        <v>1369</v>
      </c>
      <c r="N181">
        <v>1013</v>
      </c>
      <c r="O181" t="s">
        <v>417</v>
      </c>
      <c r="P181" t="s">
        <v>417</v>
      </c>
      <c r="Q181">
        <v>1</v>
      </c>
      <c r="X181">
        <v>30.75</v>
      </c>
      <c r="Y181">
        <v>0</v>
      </c>
      <c r="Z181">
        <v>0</v>
      </c>
      <c r="AA181">
        <v>0</v>
      </c>
      <c r="AB181">
        <v>208.14</v>
      </c>
      <c r="AC181">
        <v>0</v>
      </c>
      <c r="AD181">
        <v>1</v>
      </c>
      <c r="AE181">
        <v>1</v>
      </c>
      <c r="AF181" t="s">
        <v>34</v>
      </c>
      <c r="AG181">
        <v>35.362499999999997</v>
      </c>
      <c r="AH181">
        <v>2</v>
      </c>
      <c r="AI181">
        <v>42250725</v>
      </c>
      <c r="AJ181">
        <v>201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ROW(Source!A127)</f>
        <v>127</v>
      </c>
      <c r="B182">
        <v>42250733</v>
      </c>
      <c r="C182">
        <v>42250724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23</v>
      </c>
      <c r="J182" t="s">
        <v>3</v>
      </c>
      <c r="K182" t="s">
        <v>420</v>
      </c>
      <c r="L182">
        <v>608254</v>
      </c>
      <c r="N182">
        <v>1013</v>
      </c>
      <c r="O182" t="s">
        <v>421</v>
      </c>
      <c r="P182" t="s">
        <v>421</v>
      </c>
      <c r="Q182">
        <v>1</v>
      </c>
      <c r="X182">
        <v>4.41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33</v>
      </c>
      <c r="AG182">
        <v>5.5125000000000002</v>
      </c>
      <c r="AH182">
        <v>2</v>
      </c>
      <c r="AI182">
        <v>42250726</v>
      </c>
      <c r="AJ182">
        <v>202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ROW(Source!A127)</f>
        <v>127</v>
      </c>
      <c r="B183">
        <v>42250734</v>
      </c>
      <c r="C183">
        <v>42250724</v>
      </c>
      <c r="D183">
        <v>39026936</v>
      </c>
      <c r="E183">
        <v>1</v>
      </c>
      <c r="F183">
        <v>1</v>
      </c>
      <c r="G183">
        <v>1</v>
      </c>
      <c r="H183">
        <v>2</v>
      </c>
      <c r="I183" t="s">
        <v>426</v>
      </c>
      <c r="J183" t="s">
        <v>427</v>
      </c>
      <c r="K183" t="s">
        <v>428</v>
      </c>
      <c r="L183">
        <v>1368</v>
      </c>
      <c r="N183">
        <v>1011</v>
      </c>
      <c r="O183" t="s">
        <v>425</v>
      </c>
      <c r="P183" t="s">
        <v>425</v>
      </c>
      <c r="Q183">
        <v>1</v>
      </c>
      <c r="X183">
        <v>2.77</v>
      </c>
      <c r="Y183">
        <v>0</v>
      </c>
      <c r="Z183">
        <v>80.010000000000005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33</v>
      </c>
      <c r="AG183">
        <v>3.4624999999999999</v>
      </c>
      <c r="AH183">
        <v>2</v>
      </c>
      <c r="AI183">
        <v>42250727</v>
      </c>
      <c r="AJ183">
        <v>203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ROW(Source!A127)</f>
        <v>127</v>
      </c>
      <c r="B184">
        <v>42250735</v>
      </c>
      <c r="C184">
        <v>42250724</v>
      </c>
      <c r="D184">
        <v>39027300</v>
      </c>
      <c r="E184">
        <v>1</v>
      </c>
      <c r="F184">
        <v>1</v>
      </c>
      <c r="G184">
        <v>1</v>
      </c>
      <c r="H184">
        <v>2</v>
      </c>
      <c r="I184" t="s">
        <v>516</v>
      </c>
      <c r="J184" t="s">
        <v>517</v>
      </c>
      <c r="K184" t="s">
        <v>518</v>
      </c>
      <c r="L184">
        <v>1368</v>
      </c>
      <c r="N184">
        <v>1011</v>
      </c>
      <c r="O184" t="s">
        <v>425</v>
      </c>
      <c r="P184" t="s">
        <v>425</v>
      </c>
      <c r="Q184">
        <v>1</v>
      </c>
      <c r="X184">
        <v>1.64</v>
      </c>
      <c r="Y184">
        <v>0</v>
      </c>
      <c r="Z184">
        <v>156.32</v>
      </c>
      <c r="AA184">
        <v>14.4</v>
      </c>
      <c r="AB184">
        <v>0</v>
      </c>
      <c r="AC184">
        <v>0</v>
      </c>
      <c r="AD184">
        <v>1</v>
      </c>
      <c r="AE184">
        <v>0</v>
      </c>
      <c r="AF184" t="s">
        <v>33</v>
      </c>
      <c r="AG184">
        <v>2.0499999999999998</v>
      </c>
      <c r="AH184">
        <v>2</v>
      </c>
      <c r="AI184">
        <v>42250728</v>
      </c>
      <c r="AJ184">
        <v>204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ROW(Source!A127)</f>
        <v>127</v>
      </c>
      <c r="B185">
        <v>42250736</v>
      </c>
      <c r="C185">
        <v>42250724</v>
      </c>
      <c r="D185">
        <v>39029121</v>
      </c>
      <c r="E185">
        <v>1</v>
      </c>
      <c r="F185">
        <v>1</v>
      </c>
      <c r="G185">
        <v>1</v>
      </c>
      <c r="H185">
        <v>2</v>
      </c>
      <c r="I185" t="s">
        <v>453</v>
      </c>
      <c r="J185" t="s">
        <v>454</v>
      </c>
      <c r="K185" t="s">
        <v>455</v>
      </c>
      <c r="L185">
        <v>1368</v>
      </c>
      <c r="N185">
        <v>1011</v>
      </c>
      <c r="O185" t="s">
        <v>425</v>
      </c>
      <c r="P185" t="s">
        <v>425</v>
      </c>
      <c r="Q185">
        <v>1</v>
      </c>
      <c r="X185">
        <v>0.3</v>
      </c>
      <c r="Y185">
        <v>0</v>
      </c>
      <c r="Z185">
        <v>87.17</v>
      </c>
      <c r="AA185">
        <v>11.6</v>
      </c>
      <c r="AB185">
        <v>0</v>
      </c>
      <c r="AC185">
        <v>0</v>
      </c>
      <c r="AD185">
        <v>1</v>
      </c>
      <c r="AE185">
        <v>0</v>
      </c>
      <c r="AF185" t="s">
        <v>33</v>
      </c>
      <c r="AG185">
        <v>0.375</v>
      </c>
      <c r="AH185">
        <v>2</v>
      </c>
      <c r="AI185">
        <v>42250729</v>
      </c>
      <c r="AJ185">
        <v>205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ROW(Source!A127)</f>
        <v>127</v>
      </c>
      <c r="B186">
        <v>42250737</v>
      </c>
      <c r="C186">
        <v>42250724</v>
      </c>
      <c r="D186">
        <v>38961967</v>
      </c>
      <c r="E186">
        <v>1</v>
      </c>
      <c r="F186">
        <v>1</v>
      </c>
      <c r="G186">
        <v>1</v>
      </c>
      <c r="H186">
        <v>3</v>
      </c>
      <c r="I186" t="s">
        <v>519</v>
      </c>
      <c r="J186" t="s">
        <v>520</v>
      </c>
      <c r="K186" t="s">
        <v>521</v>
      </c>
      <c r="L186">
        <v>1348</v>
      </c>
      <c r="N186">
        <v>1009</v>
      </c>
      <c r="O186" t="s">
        <v>49</v>
      </c>
      <c r="P186" t="s">
        <v>49</v>
      </c>
      <c r="Q186">
        <v>1000</v>
      </c>
      <c r="X186">
        <v>1.2999999999999999E-4</v>
      </c>
      <c r="Y186">
        <v>5989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1.2999999999999999E-4</v>
      </c>
      <c r="AH186">
        <v>2</v>
      </c>
      <c r="AI186">
        <v>42250730</v>
      </c>
      <c r="AJ186">
        <v>206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ROW(Source!A127)</f>
        <v>127</v>
      </c>
      <c r="B187">
        <v>42250738</v>
      </c>
      <c r="C187">
        <v>42250724</v>
      </c>
      <c r="D187">
        <v>38961450</v>
      </c>
      <c r="E187">
        <v>1</v>
      </c>
      <c r="F187">
        <v>1</v>
      </c>
      <c r="G187">
        <v>1</v>
      </c>
      <c r="H187">
        <v>3</v>
      </c>
      <c r="I187" t="s">
        <v>568</v>
      </c>
      <c r="J187" t="s">
        <v>569</v>
      </c>
      <c r="K187" t="s">
        <v>570</v>
      </c>
      <c r="L187">
        <v>1330</v>
      </c>
      <c r="N187">
        <v>1005</v>
      </c>
      <c r="O187" t="s">
        <v>119</v>
      </c>
      <c r="P187" t="s">
        <v>119</v>
      </c>
      <c r="Q187">
        <v>10</v>
      </c>
      <c r="X187">
        <v>0</v>
      </c>
      <c r="Y187">
        <v>142.74</v>
      </c>
      <c r="Z187">
        <v>0</v>
      </c>
      <c r="AA187">
        <v>0</v>
      </c>
      <c r="AB187">
        <v>0</v>
      </c>
      <c r="AC187">
        <v>1</v>
      </c>
      <c r="AD187">
        <v>0</v>
      </c>
      <c r="AE187">
        <v>0</v>
      </c>
      <c r="AF187" t="s">
        <v>3</v>
      </c>
      <c r="AG187">
        <v>0</v>
      </c>
      <c r="AH187">
        <v>3</v>
      </c>
      <c r="AI187">
        <v>-1</v>
      </c>
      <c r="AJ187" t="s">
        <v>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ROW(Source!A128)</f>
        <v>128</v>
      </c>
      <c r="B188">
        <v>42250732</v>
      </c>
      <c r="C188">
        <v>42250724</v>
      </c>
      <c r="D188">
        <v>35545602</v>
      </c>
      <c r="E188">
        <v>1</v>
      </c>
      <c r="F188">
        <v>1</v>
      </c>
      <c r="G188">
        <v>1</v>
      </c>
      <c r="H188">
        <v>1</v>
      </c>
      <c r="I188" t="s">
        <v>478</v>
      </c>
      <c r="J188" t="s">
        <v>3</v>
      </c>
      <c r="K188" t="s">
        <v>479</v>
      </c>
      <c r="L188">
        <v>1369</v>
      </c>
      <c r="N188">
        <v>1013</v>
      </c>
      <c r="O188" t="s">
        <v>417</v>
      </c>
      <c r="P188" t="s">
        <v>417</v>
      </c>
      <c r="Q188">
        <v>1</v>
      </c>
      <c r="X188">
        <v>30.75</v>
      </c>
      <c r="Y188">
        <v>0</v>
      </c>
      <c r="Z188">
        <v>0</v>
      </c>
      <c r="AA188">
        <v>0</v>
      </c>
      <c r="AB188">
        <v>238.6</v>
      </c>
      <c r="AC188">
        <v>0</v>
      </c>
      <c r="AD188">
        <v>1</v>
      </c>
      <c r="AE188">
        <v>1</v>
      </c>
      <c r="AF188" t="s">
        <v>34</v>
      </c>
      <c r="AG188">
        <v>35.362499999999997</v>
      </c>
      <c r="AH188">
        <v>2</v>
      </c>
      <c r="AI188">
        <v>42250725</v>
      </c>
      <c r="AJ188">
        <v>208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ROW(Source!A128)</f>
        <v>128</v>
      </c>
      <c r="B189">
        <v>42250733</v>
      </c>
      <c r="C189">
        <v>42250724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23</v>
      </c>
      <c r="J189" t="s">
        <v>3</v>
      </c>
      <c r="K189" t="s">
        <v>420</v>
      </c>
      <c r="L189">
        <v>608254</v>
      </c>
      <c r="N189">
        <v>1013</v>
      </c>
      <c r="O189" t="s">
        <v>421</v>
      </c>
      <c r="P189" t="s">
        <v>421</v>
      </c>
      <c r="Q189">
        <v>1</v>
      </c>
      <c r="X189">
        <v>4.41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F189" t="s">
        <v>33</v>
      </c>
      <c r="AG189">
        <v>5.5125000000000002</v>
      </c>
      <c r="AH189">
        <v>2</v>
      </c>
      <c r="AI189">
        <v>42250726</v>
      </c>
      <c r="AJ189">
        <v>209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ROW(Source!A128)</f>
        <v>128</v>
      </c>
      <c r="B190">
        <v>42250734</v>
      </c>
      <c r="C190">
        <v>42250724</v>
      </c>
      <c r="D190">
        <v>39026936</v>
      </c>
      <c r="E190">
        <v>1</v>
      </c>
      <c r="F190">
        <v>1</v>
      </c>
      <c r="G190">
        <v>1</v>
      </c>
      <c r="H190">
        <v>2</v>
      </c>
      <c r="I190" t="s">
        <v>426</v>
      </c>
      <c r="J190" t="s">
        <v>427</v>
      </c>
      <c r="K190" t="s">
        <v>428</v>
      </c>
      <c r="L190">
        <v>1368</v>
      </c>
      <c r="N190">
        <v>1011</v>
      </c>
      <c r="O190" t="s">
        <v>425</v>
      </c>
      <c r="P190" t="s">
        <v>425</v>
      </c>
      <c r="Q190">
        <v>1</v>
      </c>
      <c r="X190">
        <v>2.77</v>
      </c>
      <c r="Y190">
        <v>0</v>
      </c>
      <c r="Z190">
        <v>80.010000000000005</v>
      </c>
      <c r="AA190">
        <v>13.5</v>
      </c>
      <c r="AB190">
        <v>0</v>
      </c>
      <c r="AC190">
        <v>0</v>
      </c>
      <c r="AD190">
        <v>1</v>
      </c>
      <c r="AE190">
        <v>0</v>
      </c>
      <c r="AF190" t="s">
        <v>33</v>
      </c>
      <c r="AG190">
        <v>3.4624999999999999</v>
      </c>
      <c r="AH190">
        <v>2</v>
      </c>
      <c r="AI190">
        <v>42250727</v>
      </c>
      <c r="AJ190">
        <v>210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ROW(Source!A128)</f>
        <v>128</v>
      </c>
      <c r="B191">
        <v>42250735</v>
      </c>
      <c r="C191">
        <v>42250724</v>
      </c>
      <c r="D191">
        <v>39027300</v>
      </c>
      <c r="E191">
        <v>1</v>
      </c>
      <c r="F191">
        <v>1</v>
      </c>
      <c r="G191">
        <v>1</v>
      </c>
      <c r="H191">
        <v>2</v>
      </c>
      <c r="I191" t="s">
        <v>516</v>
      </c>
      <c r="J191" t="s">
        <v>517</v>
      </c>
      <c r="K191" t="s">
        <v>518</v>
      </c>
      <c r="L191">
        <v>1368</v>
      </c>
      <c r="N191">
        <v>1011</v>
      </c>
      <c r="O191" t="s">
        <v>425</v>
      </c>
      <c r="P191" t="s">
        <v>425</v>
      </c>
      <c r="Q191">
        <v>1</v>
      </c>
      <c r="X191">
        <v>1.64</v>
      </c>
      <c r="Y191">
        <v>0</v>
      </c>
      <c r="Z191">
        <v>156.32</v>
      </c>
      <c r="AA191">
        <v>14.4</v>
      </c>
      <c r="AB191">
        <v>0</v>
      </c>
      <c r="AC191">
        <v>0</v>
      </c>
      <c r="AD191">
        <v>1</v>
      </c>
      <c r="AE191">
        <v>0</v>
      </c>
      <c r="AF191" t="s">
        <v>33</v>
      </c>
      <c r="AG191">
        <v>2.0499999999999998</v>
      </c>
      <c r="AH191">
        <v>2</v>
      </c>
      <c r="AI191">
        <v>42250728</v>
      </c>
      <c r="AJ191">
        <v>211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ROW(Source!A128)</f>
        <v>128</v>
      </c>
      <c r="B192">
        <v>42250736</v>
      </c>
      <c r="C192">
        <v>42250724</v>
      </c>
      <c r="D192">
        <v>39029121</v>
      </c>
      <c r="E192">
        <v>1</v>
      </c>
      <c r="F192">
        <v>1</v>
      </c>
      <c r="G192">
        <v>1</v>
      </c>
      <c r="H192">
        <v>2</v>
      </c>
      <c r="I192" t="s">
        <v>453</v>
      </c>
      <c r="J192" t="s">
        <v>454</v>
      </c>
      <c r="K192" t="s">
        <v>455</v>
      </c>
      <c r="L192">
        <v>1368</v>
      </c>
      <c r="N192">
        <v>1011</v>
      </c>
      <c r="O192" t="s">
        <v>425</v>
      </c>
      <c r="P192" t="s">
        <v>425</v>
      </c>
      <c r="Q192">
        <v>1</v>
      </c>
      <c r="X192">
        <v>0.3</v>
      </c>
      <c r="Y192">
        <v>0</v>
      </c>
      <c r="Z192">
        <v>87.17</v>
      </c>
      <c r="AA192">
        <v>11.6</v>
      </c>
      <c r="AB192">
        <v>0</v>
      </c>
      <c r="AC192">
        <v>0</v>
      </c>
      <c r="AD192">
        <v>1</v>
      </c>
      <c r="AE192">
        <v>0</v>
      </c>
      <c r="AF192" t="s">
        <v>33</v>
      </c>
      <c r="AG192">
        <v>0.375</v>
      </c>
      <c r="AH192">
        <v>2</v>
      </c>
      <c r="AI192">
        <v>42250729</v>
      </c>
      <c r="AJ192">
        <v>212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ROW(Source!A128)</f>
        <v>128</v>
      </c>
      <c r="B193">
        <v>42250737</v>
      </c>
      <c r="C193">
        <v>42250724</v>
      </c>
      <c r="D193">
        <v>38961967</v>
      </c>
      <c r="E193">
        <v>1</v>
      </c>
      <c r="F193">
        <v>1</v>
      </c>
      <c r="G193">
        <v>1</v>
      </c>
      <c r="H193">
        <v>3</v>
      </c>
      <c r="I193" t="s">
        <v>519</v>
      </c>
      <c r="J193" t="s">
        <v>520</v>
      </c>
      <c r="K193" t="s">
        <v>521</v>
      </c>
      <c r="L193">
        <v>1348</v>
      </c>
      <c r="N193">
        <v>1009</v>
      </c>
      <c r="O193" t="s">
        <v>49</v>
      </c>
      <c r="P193" t="s">
        <v>49</v>
      </c>
      <c r="Q193">
        <v>1000</v>
      </c>
      <c r="X193">
        <v>1.2999999999999999E-4</v>
      </c>
      <c r="Y193">
        <v>5989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1.2999999999999999E-4</v>
      </c>
      <c r="AH193">
        <v>2</v>
      </c>
      <c r="AI193">
        <v>42250730</v>
      </c>
      <c r="AJ193">
        <v>213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ROW(Source!A128)</f>
        <v>128</v>
      </c>
      <c r="B194">
        <v>42250738</v>
      </c>
      <c r="C194">
        <v>42250724</v>
      </c>
      <c r="D194">
        <v>38961450</v>
      </c>
      <c r="E194">
        <v>1</v>
      </c>
      <c r="F194">
        <v>1</v>
      </c>
      <c r="G194">
        <v>1</v>
      </c>
      <c r="H194">
        <v>3</v>
      </c>
      <c r="I194" t="s">
        <v>568</v>
      </c>
      <c r="J194" t="s">
        <v>569</v>
      </c>
      <c r="K194" t="s">
        <v>570</v>
      </c>
      <c r="L194">
        <v>1330</v>
      </c>
      <c r="N194">
        <v>1005</v>
      </c>
      <c r="O194" t="s">
        <v>119</v>
      </c>
      <c r="P194" t="s">
        <v>119</v>
      </c>
      <c r="Q194">
        <v>10</v>
      </c>
      <c r="X194">
        <v>0</v>
      </c>
      <c r="Y194">
        <v>142.74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 t="s">
        <v>3</v>
      </c>
      <c r="AG194">
        <v>0</v>
      </c>
      <c r="AH194">
        <v>3</v>
      </c>
      <c r="AI194">
        <v>-1</v>
      </c>
      <c r="AJ194" t="s">
        <v>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ROW(Source!A131)</f>
        <v>131</v>
      </c>
      <c r="B195">
        <v>42250748</v>
      </c>
      <c r="C195">
        <v>42250740</v>
      </c>
      <c r="D195">
        <v>35542113</v>
      </c>
      <c r="E195">
        <v>1</v>
      </c>
      <c r="F195">
        <v>1</v>
      </c>
      <c r="G195">
        <v>1</v>
      </c>
      <c r="H195">
        <v>1</v>
      </c>
      <c r="I195" t="s">
        <v>522</v>
      </c>
      <c r="J195" t="s">
        <v>3</v>
      </c>
      <c r="K195" t="s">
        <v>523</v>
      </c>
      <c r="L195">
        <v>1369</v>
      </c>
      <c r="N195">
        <v>1013</v>
      </c>
      <c r="O195" t="s">
        <v>417</v>
      </c>
      <c r="P195" t="s">
        <v>417</v>
      </c>
      <c r="Q195">
        <v>1</v>
      </c>
      <c r="X195">
        <v>2.4</v>
      </c>
      <c r="Y195">
        <v>0</v>
      </c>
      <c r="Z195">
        <v>0</v>
      </c>
      <c r="AA195">
        <v>0</v>
      </c>
      <c r="AB195">
        <v>214.17</v>
      </c>
      <c r="AC195">
        <v>0</v>
      </c>
      <c r="AD195">
        <v>1</v>
      </c>
      <c r="AE195">
        <v>1</v>
      </c>
      <c r="AF195" t="s">
        <v>34</v>
      </c>
      <c r="AG195">
        <v>2.76</v>
      </c>
      <c r="AH195">
        <v>2</v>
      </c>
      <c r="AI195">
        <v>42250741</v>
      </c>
      <c r="AJ195">
        <v>215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ROW(Source!A131)</f>
        <v>131</v>
      </c>
      <c r="B196">
        <v>42250749</v>
      </c>
      <c r="C196">
        <v>42250740</v>
      </c>
      <c r="D196">
        <v>121548</v>
      </c>
      <c r="E196">
        <v>1</v>
      </c>
      <c r="F196">
        <v>1</v>
      </c>
      <c r="G196">
        <v>1</v>
      </c>
      <c r="H196">
        <v>1</v>
      </c>
      <c r="I196" t="s">
        <v>23</v>
      </c>
      <c r="J196" t="s">
        <v>3</v>
      </c>
      <c r="K196" t="s">
        <v>420</v>
      </c>
      <c r="L196">
        <v>608254</v>
      </c>
      <c r="N196">
        <v>1013</v>
      </c>
      <c r="O196" t="s">
        <v>421</v>
      </c>
      <c r="P196" t="s">
        <v>421</v>
      </c>
      <c r="Q196">
        <v>1</v>
      </c>
      <c r="X196">
        <v>0.54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2</v>
      </c>
      <c r="AF196" t="s">
        <v>33</v>
      </c>
      <c r="AG196">
        <v>0.67500000000000004</v>
      </c>
      <c r="AH196">
        <v>2</v>
      </c>
      <c r="AI196">
        <v>42250742</v>
      </c>
      <c r="AJ196">
        <v>216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ROW(Source!A131)</f>
        <v>131</v>
      </c>
      <c r="B197">
        <v>42250750</v>
      </c>
      <c r="C197">
        <v>42250740</v>
      </c>
      <c r="D197">
        <v>39026653</v>
      </c>
      <c r="E197">
        <v>1</v>
      </c>
      <c r="F197">
        <v>1</v>
      </c>
      <c r="G197">
        <v>1</v>
      </c>
      <c r="H197">
        <v>2</v>
      </c>
      <c r="I197" t="s">
        <v>524</v>
      </c>
      <c r="J197" t="s">
        <v>525</v>
      </c>
      <c r="K197" t="s">
        <v>526</v>
      </c>
      <c r="L197">
        <v>1368</v>
      </c>
      <c r="N197">
        <v>1011</v>
      </c>
      <c r="O197" t="s">
        <v>425</v>
      </c>
      <c r="P197" t="s">
        <v>425</v>
      </c>
      <c r="Q197">
        <v>1</v>
      </c>
      <c r="X197">
        <v>0.08</v>
      </c>
      <c r="Y197">
        <v>0</v>
      </c>
      <c r="Z197">
        <v>133.13</v>
      </c>
      <c r="AA197">
        <v>11.6</v>
      </c>
      <c r="AB197">
        <v>0</v>
      </c>
      <c r="AC197">
        <v>0</v>
      </c>
      <c r="AD197">
        <v>1</v>
      </c>
      <c r="AE197">
        <v>0</v>
      </c>
      <c r="AF197" t="s">
        <v>33</v>
      </c>
      <c r="AG197">
        <v>0.1</v>
      </c>
      <c r="AH197">
        <v>2</v>
      </c>
      <c r="AI197">
        <v>42250743</v>
      </c>
      <c r="AJ197">
        <v>217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ROW(Source!A131)</f>
        <v>131</v>
      </c>
      <c r="B198">
        <v>42250751</v>
      </c>
      <c r="C198">
        <v>42250740</v>
      </c>
      <c r="D198">
        <v>39026775</v>
      </c>
      <c r="E198">
        <v>1</v>
      </c>
      <c r="F198">
        <v>1</v>
      </c>
      <c r="G198">
        <v>1</v>
      </c>
      <c r="H198">
        <v>2</v>
      </c>
      <c r="I198" t="s">
        <v>494</v>
      </c>
      <c r="J198" t="s">
        <v>495</v>
      </c>
      <c r="K198" t="s">
        <v>496</v>
      </c>
      <c r="L198">
        <v>1368</v>
      </c>
      <c r="N198">
        <v>1011</v>
      </c>
      <c r="O198" t="s">
        <v>425</v>
      </c>
      <c r="P198" t="s">
        <v>425</v>
      </c>
      <c r="Q198">
        <v>1</v>
      </c>
      <c r="X198">
        <v>0.46</v>
      </c>
      <c r="Y198">
        <v>0</v>
      </c>
      <c r="Z198">
        <v>46.56</v>
      </c>
      <c r="AA198">
        <v>10.06</v>
      </c>
      <c r="AB198">
        <v>0</v>
      </c>
      <c r="AC198">
        <v>0</v>
      </c>
      <c r="AD198">
        <v>1</v>
      </c>
      <c r="AE198">
        <v>0</v>
      </c>
      <c r="AF198" t="s">
        <v>33</v>
      </c>
      <c r="AG198">
        <v>0.57500000000000007</v>
      </c>
      <c r="AH198">
        <v>2</v>
      </c>
      <c r="AI198">
        <v>42250744</v>
      </c>
      <c r="AJ198">
        <v>218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ROW(Source!A131)</f>
        <v>131</v>
      </c>
      <c r="B199">
        <v>42250752</v>
      </c>
      <c r="C199">
        <v>42250740</v>
      </c>
      <c r="D199">
        <v>39028696</v>
      </c>
      <c r="E199">
        <v>1</v>
      </c>
      <c r="F199">
        <v>1</v>
      </c>
      <c r="G199">
        <v>1</v>
      </c>
      <c r="H199">
        <v>2</v>
      </c>
      <c r="I199" t="s">
        <v>513</v>
      </c>
      <c r="J199" t="s">
        <v>514</v>
      </c>
      <c r="K199" t="s">
        <v>515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X199">
        <v>0.92</v>
      </c>
      <c r="Y199">
        <v>0</v>
      </c>
      <c r="Z199">
        <v>0.55000000000000004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33</v>
      </c>
      <c r="AG199">
        <v>1.1500000000000001</v>
      </c>
      <c r="AH199">
        <v>2</v>
      </c>
      <c r="AI199">
        <v>42250745</v>
      </c>
      <c r="AJ199">
        <v>219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ROW(Source!A131)</f>
        <v>131</v>
      </c>
      <c r="B200">
        <v>42250753</v>
      </c>
      <c r="C200">
        <v>42250740</v>
      </c>
      <c r="D200">
        <v>39001047</v>
      </c>
      <c r="E200">
        <v>1</v>
      </c>
      <c r="F200">
        <v>1</v>
      </c>
      <c r="G200">
        <v>1</v>
      </c>
      <c r="H200">
        <v>3</v>
      </c>
      <c r="I200" t="s">
        <v>527</v>
      </c>
      <c r="J200" t="s">
        <v>528</v>
      </c>
      <c r="K200" t="s">
        <v>529</v>
      </c>
      <c r="L200">
        <v>1339</v>
      </c>
      <c r="N200">
        <v>1007</v>
      </c>
      <c r="O200" t="s">
        <v>209</v>
      </c>
      <c r="P200" t="s">
        <v>209</v>
      </c>
      <c r="Q200">
        <v>1</v>
      </c>
      <c r="X200">
        <v>1.3</v>
      </c>
      <c r="Y200">
        <v>131.08000000000001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1.3</v>
      </c>
      <c r="AH200">
        <v>2</v>
      </c>
      <c r="AI200">
        <v>42250746</v>
      </c>
      <c r="AJ200">
        <v>220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ROW(Source!A131)</f>
        <v>131</v>
      </c>
      <c r="B201">
        <v>42250754</v>
      </c>
      <c r="C201">
        <v>42250740</v>
      </c>
      <c r="D201">
        <v>39001585</v>
      </c>
      <c r="E201">
        <v>1</v>
      </c>
      <c r="F201">
        <v>1</v>
      </c>
      <c r="G201">
        <v>1</v>
      </c>
      <c r="H201">
        <v>3</v>
      </c>
      <c r="I201" t="s">
        <v>445</v>
      </c>
      <c r="J201" t="s">
        <v>446</v>
      </c>
      <c r="K201" t="s">
        <v>447</v>
      </c>
      <c r="L201">
        <v>1339</v>
      </c>
      <c r="N201">
        <v>1007</v>
      </c>
      <c r="O201" t="s">
        <v>209</v>
      </c>
      <c r="P201" t="s">
        <v>209</v>
      </c>
      <c r="Q201">
        <v>1</v>
      </c>
      <c r="X201">
        <v>0.15</v>
      </c>
      <c r="Y201">
        <v>2.44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0.15</v>
      </c>
      <c r="AH201">
        <v>2</v>
      </c>
      <c r="AI201">
        <v>42250747</v>
      </c>
      <c r="AJ201">
        <v>221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ROW(Source!A132)</f>
        <v>132</v>
      </c>
      <c r="B202">
        <v>42250748</v>
      </c>
      <c r="C202">
        <v>42250740</v>
      </c>
      <c r="D202">
        <v>35542113</v>
      </c>
      <c r="E202">
        <v>1</v>
      </c>
      <c r="F202">
        <v>1</v>
      </c>
      <c r="G202">
        <v>1</v>
      </c>
      <c r="H202">
        <v>1</v>
      </c>
      <c r="I202" t="s">
        <v>522</v>
      </c>
      <c r="J202" t="s">
        <v>3</v>
      </c>
      <c r="K202" t="s">
        <v>523</v>
      </c>
      <c r="L202">
        <v>1369</v>
      </c>
      <c r="N202">
        <v>1013</v>
      </c>
      <c r="O202" t="s">
        <v>417</v>
      </c>
      <c r="P202" t="s">
        <v>417</v>
      </c>
      <c r="Q202">
        <v>1</v>
      </c>
      <c r="X202">
        <v>2.4</v>
      </c>
      <c r="Y202">
        <v>0</v>
      </c>
      <c r="Z202">
        <v>0</v>
      </c>
      <c r="AA202">
        <v>0</v>
      </c>
      <c r="AB202">
        <v>245.51</v>
      </c>
      <c r="AC202">
        <v>0</v>
      </c>
      <c r="AD202">
        <v>1</v>
      </c>
      <c r="AE202">
        <v>1</v>
      </c>
      <c r="AF202" t="s">
        <v>34</v>
      </c>
      <c r="AG202">
        <v>2.76</v>
      </c>
      <c r="AH202">
        <v>2</v>
      </c>
      <c r="AI202">
        <v>42250741</v>
      </c>
      <c r="AJ202">
        <v>222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ROW(Source!A132)</f>
        <v>132</v>
      </c>
      <c r="B203">
        <v>42250749</v>
      </c>
      <c r="C203">
        <v>42250740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23</v>
      </c>
      <c r="J203" t="s">
        <v>3</v>
      </c>
      <c r="K203" t="s">
        <v>420</v>
      </c>
      <c r="L203">
        <v>608254</v>
      </c>
      <c r="N203">
        <v>1013</v>
      </c>
      <c r="O203" t="s">
        <v>421</v>
      </c>
      <c r="P203" t="s">
        <v>421</v>
      </c>
      <c r="Q203">
        <v>1</v>
      </c>
      <c r="X203">
        <v>0.54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33</v>
      </c>
      <c r="AG203">
        <v>0.67500000000000004</v>
      </c>
      <c r="AH203">
        <v>2</v>
      </c>
      <c r="AI203">
        <v>42250742</v>
      </c>
      <c r="AJ203">
        <v>223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ROW(Source!A132)</f>
        <v>132</v>
      </c>
      <c r="B204">
        <v>42250750</v>
      </c>
      <c r="C204">
        <v>42250740</v>
      </c>
      <c r="D204">
        <v>39026653</v>
      </c>
      <c r="E204">
        <v>1</v>
      </c>
      <c r="F204">
        <v>1</v>
      </c>
      <c r="G204">
        <v>1</v>
      </c>
      <c r="H204">
        <v>2</v>
      </c>
      <c r="I204" t="s">
        <v>524</v>
      </c>
      <c r="J204" t="s">
        <v>525</v>
      </c>
      <c r="K204" t="s">
        <v>526</v>
      </c>
      <c r="L204">
        <v>1368</v>
      </c>
      <c r="N204">
        <v>1011</v>
      </c>
      <c r="O204" t="s">
        <v>425</v>
      </c>
      <c r="P204" t="s">
        <v>425</v>
      </c>
      <c r="Q204">
        <v>1</v>
      </c>
      <c r="X204">
        <v>0.08</v>
      </c>
      <c r="Y204">
        <v>0</v>
      </c>
      <c r="Z204">
        <v>133.13</v>
      </c>
      <c r="AA204">
        <v>11.6</v>
      </c>
      <c r="AB204">
        <v>0</v>
      </c>
      <c r="AC204">
        <v>0</v>
      </c>
      <c r="AD204">
        <v>1</v>
      </c>
      <c r="AE204">
        <v>0</v>
      </c>
      <c r="AF204" t="s">
        <v>33</v>
      </c>
      <c r="AG204">
        <v>0.1</v>
      </c>
      <c r="AH204">
        <v>2</v>
      </c>
      <c r="AI204">
        <v>42250743</v>
      </c>
      <c r="AJ204">
        <v>224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ROW(Source!A132)</f>
        <v>132</v>
      </c>
      <c r="B205">
        <v>42250751</v>
      </c>
      <c r="C205">
        <v>42250740</v>
      </c>
      <c r="D205">
        <v>39026775</v>
      </c>
      <c r="E205">
        <v>1</v>
      </c>
      <c r="F205">
        <v>1</v>
      </c>
      <c r="G205">
        <v>1</v>
      </c>
      <c r="H205">
        <v>2</v>
      </c>
      <c r="I205" t="s">
        <v>494</v>
      </c>
      <c r="J205" t="s">
        <v>495</v>
      </c>
      <c r="K205" t="s">
        <v>496</v>
      </c>
      <c r="L205">
        <v>1368</v>
      </c>
      <c r="N205">
        <v>1011</v>
      </c>
      <c r="O205" t="s">
        <v>425</v>
      </c>
      <c r="P205" t="s">
        <v>425</v>
      </c>
      <c r="Q205">
        <v>1</v>
      </c>
      <c r="X205">
        <v>0.46</v>
      </c>
      <c r="Y205">
        <v>0</v>
      </c>
      <c r="Z205">
        <v>46.56</v>
      </c>
      <c r="AA205">
        <v>10.06</v>
      </c>
      <c r="AB205">
        <v>0</v>
      </c>
      <c r="AC205">
        <v>0</v>
      </c>
      <c r="AD205">
        <v>1</v>
      </c>
      <c r="AE205">
        <v>0</v>
      </c>
      <c r="AF205" t="s">
        <v>33</v>
      </c>
      <c r="AG205">
        <v>0.57500000000000007</v>
      </c>
      <c r="AH205">
        <v>2</v>
      </c>
      <c r="AI205">
        <v>42250744</v>
      </c>
      <c r="AJ205">
        <v>225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ROW(Source!A132)</f>
        <v>132</v>
      </c>
      <c r="B206">
        <v>42250752</v>
      </c>
      <c r="C206">
        <v>42250740</v>
      </c>
      <c r="D206">
        <v>39028696</v>
      </c>
      <c r="E206">
        <v>1</v>
      </c>
      <c r="F206">
        <v>1</v>
      </c>
      <c r="G206">
        <v>1</v>
      </c>
      <c r="H206">
        <v>2</v>
      </c>
      <c r="I206" t="s">
        <v>513</v>
      </c>
      <c r="J206" t="s">
        <v>514</v>
      </c>
      <c r="K206" t="s">
        <v>515</v>
      </c>
      <c r="L206">
        <v>1368</v>
      </c>
      <c r="N206">
        <v>1011</v>
      </c>
      <c r="O206" t="s">
        <v>425</v>
      </c>
      <c r="P206" t="s">
        <v>425</v>
      </c>
      <c r="Q206">
        <v>1</v>
      </c>
      <c r="X206">
        <v>0.92</v>
      </c>
      <c r="Y206">
        <v>0</v>
      </c>
      <c r="Z206">
        <v>0.55000000000000004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33</v>
      </c>
      <c r="AG206">
        <v>1.1500000000000001</v>
      </c>
      <c r="AH206">
        <v>2</v>
      </c>
      <c r="AI206">
        <v>42250745</v>
      </c>
      <c r="AJ206">
        <v>226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ROW(Source!A132)</f>
        <v>132</v>
      </c>
      <c r="B207">
        <v>42250753</v>
      </c>
      <c r="C207">
        <v>42250740</v>
      </c>
      <c r="D207">
        <v>39001047</v>
      </c>
      <c r="E207">
        <v>1</v>
      </c>
      <c r="F207">
        <v>1</v>
      </c>
      <c r="G207">
        <v>1</v>
      </c>
      <c r="H207">
        <v>3</v>
      </c>
      <c r="I207" t="s">
        <v>527</v>
      </c>
      <c r="J207" t="s">
        <v>528</v>
      </c>
      <c r="K207" t="s">
        <v>529</v>
      </c>
      <c r="L207">
        <v>1339</v>
      </c>
      <c r="N207">
        <v>1007</v>
      </c>
      <c r="O207" t="s">
        <v>209</v>
      </c>
      <c r="P207" t="s">
        <v>209</v>
      </c>
      <c r="Q207">
        <v>1</v>
      </c>
      <c r="X207">
        <v>1.3</v>
      </c>
      <c r="Y207">
        <v>131.08000000000001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1.3</v>
      </c>
      <c r="AH207">
        <v>2</v>
      </c>
      <c r="AI207">
        <v>42250746</v>
      </c>
      <c r="AJ207">
        <v>227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ROW(Source!A132)</f>
        <v>132</v>
      </c>
      <c r="B208">
        <v>42250754</v>
      </c>
      <c r="C208">
        <v>42250740</v>
      </c>
      <c r="D208">
        <v>39001585</v>
      </c>
      <c r="E208">
        <v>1</v>
      </c>
      <c r="F208">
        <v>1</v>
      </c>
      <c r="G208">
        <v>1</v>
      </c>
      <c r="H208">
        <v>3</v>
      </c>
      <c r="I208" t="s">
        <v>445</v>
      </c>
      <c r="J208" t="s">
        <v>446</v>
      </c>
      <c r="K208" t="s">
        <v>447</v>
      </c>
      <c r="L208">
        <v>1339</v>
      </c>
      <c r="N208">
        <v>1007</v>
      </c>
      <c r="O208" t="s">
        <v>209</v>
      </c>
      <c r="P208" t="s">
        <v>209</v>
      </c>
      <c r="Q208">
        <v>1</v>
      </c>
      <c r="X208">
        <v>0.15</v>
      </c>
      <c r="Y208">
        <v>2.44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0.15</v>
      </c>
      <c r="AH208">
        <v>2</v>
      </c>
      <c r="AI208">
        <v>42250747</v>
      </c>
      <c r="AJ208">
        <v>228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ROW(Source!A133)</f>
        <v>133</v>
      </c>
      <c r="B209">
        <v>42250766</v>
      </c>
      <c r="C209">
        <v>42250755</v>
      </c>
      <c r="D209">
        <v>35540618</v>
      </c>
      <c r="E209">
        <v>1</v>
      </c>
      <c r="F209">
        <v>1</v>
      </c>
      <c r="G209">
        <v>1</v>
      </c>
      <c r="H209">
        <v>1</v>
      </c>
      <c r="I209" t="s">
        <v>500</v>
      </c>
      <c r="J209" t="s">
        <v>3</v>
      </c>
      <c r="K209" t="s">
        <v>501</v>
      </c>
      <c r="L209">
        <v>1369</v>
      </c>
      <c r="N209">
        <v>1013</v>
      </c>
      <c r="O209" t="s">
        <v>417</v>
      </c>
      <c r="P209" t="s">
        <v>417</v>
      </c>
      <c r="Q209">
        <v>1</v>
      </c>
      <c r="X209">
        <v>180</v>
      </c>
      <c r="Y209">
        <v>0</v>
      </c>
      <c r="Z209">
        <v>0</v>
      </c>
      <c r="AA209">
        <v>0</v>
      </c>
      <c r="AB209">
        <v>204.47</v>
      </c>
      <c r="AC209">
        <v>0</v>
      </c>
      <c r="AD209">
        <v>1</v>
      </c>
      <c r="AE209">
        <v>1</v>
      </c>
      <c r="AF209" t="s">
        <v>34</v>
      </c>
      <c r="AG209">
        <v>206.99999999999997</v>
      </c>
      <c r="AH209">
        <v>2</v>
      </c>
      <c r="AI209">
        <v>42250756</v>
      </c>
      <c r="AJ209">
        <v>229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ROW(Source!A133)</f>
        <v>133</v>
      </c>
      <c r="B210">
        <v>42250767</v>
      </c>
      <c r="C210">
        <v>42250755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23</v>
      </c>
      <c r="J210" t="s">
        <v>3</v>
      </c>
      <c r="K210" t="s">
        <v>420</v>
      </c>
      <c r="L210">
        <v>608254</v>
      </c>
      <c r="N210">
        <v>1013</v>
      </c>
      <c r="O210" t="s">
        <v>421</v>
      </c>
      <c r="P210" t="s">
        <v>421</v>
      </c>
      <c r="Q210">
        <v>1</v>
      </c>
      <c r="X210">
        <v>18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F210" t="s">
        <v>33</v>
      </c>
      <c r="AG210">
        <v>22.5</v>
      </c>
      <c r="AH210">
        <v>2</v>
      </c>
      <c r="AI210">
        <v>42250757</v>
      </c>
      <c r="AJ210">
        <v>230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ROW(Source!A133)</f>
        <v>133</v>
      </c>
      <c r="B211">
        <v>42250768</v>
      </c>
      <c r="C211">
        <v>42250755</v>
      </c>
      <c r="D211">
        <v>39026317</v>
      </c>
      <c r="E211">
        <v>1</v>
      </c>
      <c r="F211">
        <v>1</v>
      </c>
      <c r="G211">
        <v>1</v>
      </c>
      <c r="H211">
        <v>2</v>
      </c>
      <c r="I211" t="s">
        <v>469</v>
      </c>
      <c r="J211" t="s">
        <v>470</v>
      </c>
      <c r="K211" t="s">
        <v>471</v>
      </c>
      <c r="L211">
        <v>1368</v>
      </c>
      <c r="N211">
        <v>1011</v>
      </c>
      <c r="O211" t="s">
        <v>425</v>
      </c>
      <c r="P211" t="s">
        <v>425</v>
      </c>
      <c r="Q211">
        <v>1</v>
      </c>
      <c r="X211">
        <v>18</v>
      </c>
      <c r="Y211">
        <v>0</v>
      </c>
      <c r="Z211">
        <v>86.4</v>
      </c>
      <c r="AA211">
        <v>13.5</v>
      </c>
      <c r="AB211">
        <v>0</v>
      </c>
      <c r="AC211">
        <v>0</v>
      </c>
      <c r="AD211">
        <v>1</v>
      </c>
      <c r="AE211">
        <v>0</v>
      </c>
      <c r="AF211" t="s">
        <v>33</v>
      </c>
      <c r="AG211">
        <v>22.5</v>
      </c>
      <c r="AH211">
        <v>2</v>
      </c>
      <c r="AI211">
        <v>42250758</v>
      </c>
      <c r="AJ211">
        <v>231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ROW(Source!A133)</f>
        <v>133</v>
      </c>
      <c r="B212">
        <v>42250769</v>
      </c>
      <c r="C212">
        <v>42250755</v>
      </c>
      <c r="D212">
        <v>39027219</v>
      </c>
      <c r="E212">
        <v>1</v>
      </c>
      <c r="F212">
        <v>1</v>
      </c>
      <c r="G212">
        <v>1</v>
      </c>
      <c r="H212">
        <v>2</v>
      </c>
      <c r="I212" t="s">
        <v>480</v>
      </c>
      <c r="J212" t="s">
        <v>481</v>
      </c>
      <c r="K212" t="s">
        <v>482</v>
      </c>
      <c r="L212">
        <v>1368</v>
      </c>
      <c r="N212">
        <v>1011</v>
      </c>
      <c r="O212" t="s">
        <v>425</v>
      </c>
      <c r="P212" t="s">
        <v>425</v>
      </c>
      <c r="Q212">
        <v>1</v>
      </c>
      <c r="X212">
        <v>48</v>
      </c>
      <c r="Y212">
        <v>0</v>
      </c>
      <c r="Z212">
        <v>0.5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33</v>
      </c>
      <c r="AG212">
        <v>60</v>
      </c>
      <c r="AH212">
        <v>2</v>
      </c>
      <c r="AI212">
        <v>42250759</v>
      </c>
      <c r="AJ212">
        <v>232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ROW(Source!A133)</f>
        <v>133</v>
      </c>
      <c r="B213">
        <v>42250770</v>
      </c>
      <c r="C213">
        <v>42250755</v>
      </c>
      <c r="D213">
        <v>39029121</v>
      </c>
      <c r="E213">
        <v>1</v>
      </c>
      <c r="F213">
        <v>1</v>
      </c>
      <c r="G213">
        <v>1</v>
      </c>
      <c r="H213">
        <v>2</v>
      </c>
      <c r="I213" t="s">
        <v>453</v>
      </c>
      <c r="J213" t="s">
        <v>454</v>
      </c>
      <c r="K213" t="s">
        <v>455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X213">
        <v>0.13</v>
      </c>
      <c r="Y213">
        <v>0</v>
      </c>
      <c r="Z213">
        <v>87.17</v>
      </c>
      <c r="AA213">
        <v>11.6</v>
      </c>
      <c r="AB213">
        <v>0</v>
      </c>
      <c r="AC213">
        <v>0</v>
      </c>
      <c r="AD213">
        <v>1</v>
      </c>
      <c r="AE213">
        <v>0</v>
      </c>
      <c r="AF213" t="s">
        <v>33</v>
      </c>
      <c r="AG213">
        <v>0.16250000000000001</v>
      </c>
      <c r="AH213">
        <v>2</v>
      </c>
      <c r="AI213">
        <v>42250760</v>
      </c>
      <c r="AJ213">
        <v>233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ROW(Source!A133)</f>
        <v>133</v>
      </c>
      <c r="B214">
        <v>42250771</v>
      </c>
      <c r="C214">
        <v>42250755</v>
      </c>
      <c r="D214">
        <v>38957118</v>
      </c>
      <c r="E214">
        <v>1</v>
      </c>
      <c r="F214">
        <v>1</v>
      </c>
      <c r="G214">
        <v>1</v>
      </c>
      <c r="H214">
        <v>3</v>
      </c>
      <c r="I214" t="s">
        <v>530</v>
      </c>
      <c r="J214" t="s">
        <v>531</v>
      </c>
      <c r="K214" t="s">
        <v>532</v>
      </c>
      <c r="L214">
        <v>1327</v>
      </c>
      <c r="N214">
        <v>1005</v>
      </c>
      <c r="O214" t="s">
        <v>91</v>
      </c>
      <c r="P214" t="s">
        <v>91</v>
      </c>
      <c r="Q214">
        <v>1</v>
      </c>
      <c r="X214">
        <v>250</v>
      </c>
      <c r="Y214">
        <v>10.199999999999999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250</v>
      </c>
      <c r="AH214">
        <v>2</v>
      </c>
      <c r="AI214">
        <v>42250761</v>
      </c>
      <c r="AJ214">
        <v>234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ROW(Source!A133)</f>
        <v>133</v>
      </c>
      <c r="B215">
        <v>42250772</v>
      </c>
      <c r="C215">
        <v>42250755</v>
      </c>
      <c r="D215">
        <v>38996388</v>
      </c>
      <c r="E215">
        <v>1</v>
      </c>
      <c r="F215">
        <v>1</v>
      </c>
      <c r="G215">
        <v>1</v>
      </c>
      <c r="H215">
        <v>3</v>
      </c>
      <c r="I215" t="s">
        <v>237</v>
      </c>
      <c r="J215" t="s">
        <v>239</v>
      </c>
      <c r="K215" t="s">
        <v>238</v>
      </c>
      <c r="L215">
        <v>1339</v>
      </c>
      <c r="N215">
        <v>1007</v>
      </c>
      <c r="O215" t="s">
        <v>209</v>
      </c>
      <c r="P215" t="s">
        <v>209</v>
      </c>
      <c r="Q215">
        <v>1</v>
      </c>
      <c r="X215">
        <v>102</v>
      </c>
      <c r="Y215">
        <v>520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102</v>
      </c>
      <c r="AH215">
        <v>2</v>
      </c>
      <c r="AI215">
        <v>42250763</v>
      </c>
      <c r="AJ215">
        <v>236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ROW(Source!A133)</f>
        <v>133</v>
      </c>
      <c r="B216">
        <v>42250773</v>
      </c>
      <c r="C216">
        <v>42250755</v>
      </c>
      <c r="D216">
        <v>39001585</v>
      </c>
      <c r="E216">
        <v>1</v>
      </c>
      <c r="F216">
        <v>1</v>
      </c>
      <c r="G216">
        <v>1</v>
      </c>
      <c r="H216">
        <v>3</v>
      </c>
      <c r="I216" t="s">
        <v>445</v>
      </c>
      <c r="J216" t="s">
        <v>446</v>
      </c>
      <c r="K216" t="s">
        <v>447</v>
      </c>
      <c r="L216">
        <v>1339</v>
      </c>
      <c r="N216">
        <v>1007</v>
      </c>
      <c r="O216" t="s">
        <v>209</v>
      </c>
      <c r="P216" t="s">
        <v>209</v>
      </c>
      <c r="Q216">
        <v>1</v>
      </c>
      <c r="X216">
        <v>0.2</v>
      </c>
      <c r="Y216">
        <v>2.44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0.2</v>
      </c>
      <c r="AH216">
        <v>2</v>
      </c>
      <c r="AI216">
        <v>42250765</v>
      </c>
      <c r="AJ216">
        <v>238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ROW(Source!A134)</f>
        <v>134</v>
      </c>
      <c r="B217">
        <v>42250766</v>
      </c>
      <c r="C217">
        <v>42250755</v>
      </c>
      <c r="D217">
        <v>35540618</v>
      </c>
      <c r="E217">
        <v>1</v>
      </c>
      <c r="F217">
        <v>1</v>
      </c>
      <c r="G217">
        <v>1</v>
      </c>
      <c r="H217">
        <v>1</v>
      </c>
      <c r="I217" t="s">
        <v>500</v>
      </c>
      <c r="J217" t="s">
        <v>3</v>
      </c>
      <c r="K217" t="s">
        <v>501</v>
      </c>
      <c r="L217">
        <v>1369</v>
      </c>
      <c r="N217">
        <v>1013</v>
      </c>
      <c r="O217" t="s">
        <v>417</v>
      </c>
      <c r="P217" t="s">
        <v>417</v>
      </c>
      <c r="Q217">
        <v>1</v>
      </c>
      <c r="X217">
        <v>180</v>
      </c>
      <c r="Y217">
        <v>0</v>
      </c>
      <c r="Z217">
        <v>0</v>
      </c>
      <c r="AA217">
        <v>0</v>
      </c>
      <c r="AB217">
        <v>234.39</v>
      </c>
      <c r="AC217">
        <v>0</v>
      </c>
      <c r="AD217">
        <v>1</v>
      </c>
      <c r="AE217">
        <v>1</v>
      </c>
      <c r="AF217" t="s">
        <v>34</v>
      </c>
      <c r="AG217">
        <v>206.99999999999997</v>
      </c>
      <c r="AH217">
        <v>2</v>
      </c>
      <c r="AI217">
        <v>42250756</v>
      </c>
      <c r="AJ217">
        <v>239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ROW(Source!A134)</f>
        <v>134</v>
      </c>
      <c r="B218">
        <v>42250767</v>
      </c>
      <c r="C218">
        <v>42250755</v>
      </c>
      <c r="D218">
        <v>121548</v>
      </c>
      <c r="E218">
        <v>1</v>
      </c>
      <c r="F218">
        <v>1</v>
      </c>
      <c r="G218">
        <v>1</v>
      </c>
      <c r="H218">
        <v>1</v>
      </c>
      <c r="I218" t="s">
        <v>23</v>
      </c>
      <c r="J218" t="s">
        <v>3</v>
      </c>
      <c r="K218" t="s">
        <v>420</v>
      </c>
      <c r="L218">
        <v>608254</v>
      </c>
      <c r="N218">
        <v>1013</v>
      </c>
      <c r="O218" t="s">
        <v>421</v>
      </c>
      <c r="P218" t="s">
        <v>421</v>
      </c>
      <c r="Q218">
        <v>1</v>
      </c>
      <c r="X218">
        <v>18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 t="s">
        <v>33</v>
      </c>
      <c r="AG218">
        <v>22.5</v>
      </c>
      <c r="AH218">
        <v>2</v>
      </c>
      <c r="AI218">
        <v>42250757</v>
      </c>
      <c r="AJ218">
        <v>240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ROW(Source!A134)</f>
        <v>134</v>
      </c>
      <c r="B219">
        <v>42250768</v>
      </c>
      <c r="C219">
        <v>42250755</v>
      </c>
      <c r="D219">
        <v>39026317</v>
      </c>
      <c r="E219">
        <v>1</v>
      </c>
      <c r="F219">
        <v>1</v>
      </c>
      <c r="G219">
        <v>1</v>
      </c>
      <c r="H219">
        <v>2</v>
      </c>
      <c r="I219" t="s">
        <v>469</v>
      </c>
      <c r="J219" t="s">
        <v>470</v>
      </c>
      <c r="K219" t="s">
        <v>471</v>
      </c>
      <c r="L219">
        <v>1368</v>
      </c>
      <c r="N219">
        <v>1011</v>
      </c>
      <c r="O219" t="s">
        <v>425</v>
      </c>
      <c r="P219" t="s">
        <v>425</v>
      </c>
      <c r="Q219">
        <v>1</v>
      </c>
      <c r="X219">
        <v>18</v>
      </c>
      <c r="Y219">
        <v>0</v>
      </c>
      <c r="Z219">
        <v>86.4</v>
      </c>
      <c r="AA219">
        <v>13.5</v>
      </c>
      <c r="AB219">
        <v>0</v>
      </c>
      <c r="AC219">
        <v>0</v>
      </c>
      <c r="AD219">
        <v>1</v>
      </c>
      <c r="AE219">
        <v>0</v>
      </c>
      <c r="AF219" t="s">
        <v>33</v>
      </c>
      <c r="AG219">
        <v>22.5</v>
      </c>
      <c r="AH219">
        <v>2</v>
      </c>
      <c r="AI219">
        <v>42250758</v>
      </c>
      <c r="AJ219">
        <v>241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ROW(Source!A134)</f>
        <v>134</v>
      </c>
      <c r="B220">
        <v>42250769</v>
      </c>
      <c r="C220">
        <v>42250755</v>
      </c>
      <c r="D220">
        <v>39027219</v>
      </c>
      <c r="E220">
        <v>1</v>
      </c>
      <c r="F220">
        <v>1</v>
      </c>
      <c r="G220">
        <v>1</v>
      </c>
      <c r="H220">
        <v>2</v>
      </c>
      <c r="I220" t="s">
        <v>480</v>
      </c>
      <c r="J220" t="s">
        <v>481</v>
      </c>
      <c r="K220" t="s">
        <v>482</v>
      </c>
      <c r="L220">
        <v>1368</v>
      </c>
      <c r="N220">
        <v>1011</v>
      </c>
      <c r="O220" t="s">
        <v>425</v>
      </c>
      <c r="P220" t="s">
        <v>425</v>
      </c>
      <c r="Q220">
        <v>1</v>
      </c>
      <c r="X220">
        <v>48</v>
      </c>
      <c r="Y220">
        <v>0</v>
      </c>
      <c r="Z220">
        <v>0.5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33</v>
      </c>
      <c r="AG220">
        <v>60</v>
      </c>
      <c r="AH220">
        <v>2</v>
      </c>
      <c r="AI220">
        <v>42250759</v>
      </c>
      <c r="AJ220">
        <v>242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ROW(Source!A134)</f>
        <v>134</v>
      </c>
      <c r="B221">
        <v>42250770</v>
      </c>
      <c r="C221">
        <v>42250755</v>
      </c>
      <c r="D221">
        <v>39029121</v>
      </c>
      <c r="E221">
        <v>1</v>
      </c>
      <c r="F221">
        <v>1</v>
      </c>
      <c r="G221">
        <v>1</v>
      </c>
      <c r="H221">
        <v>2</v>
      </c>
      <c r="I221" t="s">
        <v>453</v>
      </c>
      <c r="J221" t="s">
        <v>454</v>
      </c>
      <c r="K221" t="s">
        <v>455</v>
      </c>
      <c r="L221">
        <v>1368</v>
      </c>
      <c r="N221">
        <v>1011</v>
      </c>
      <c r="O221" t="s">
        <v>425</v>
      </c>
      <c r="P221" t="s">
        <v>425</v>
      </c>
      <c r="Q221">
        <v>1</v>
      </c>
      <c r="X221">
        <v>0.13</v>
      </c>
      <c r="Y221">
        <v>0</v>
      </c>
      <c r="Z221">
        <v>87.17</v>
      </c>
      <c r="AA221">
        <v>11.6</v>
      </c>
      <c r="AB221">
        <v>0</v>
      </c>
      <c r="AC221">
        <v>0</v>
      </c>
      <c r="AD221">
        <v>1</v>
      </c>
      <c r="AE221">
        <v>0</v>
      </c>
      <c r="AF221" t="s">
        <v>33</v>
      </c>
      <c r="AG221">
        <v>0.16250000000000001</v>
      </c>
      <c r="AH221">
        <v>2</v>
      </c>
      <c r="AI221">
        <v>42250760</v>
      </c>
      <c r="AJ221">
        <v>243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ROW(Source!A134)</f>
        <v>134</v>
      </c>
      <c r="B222">
        <v>42250771</v>
      </c>
      <c r="C222">
        <v>42250755</v>
      </c>
      <c r="D222">
        <v>38957118</v>
      </c>
      <c r="E222">
        <v>1</v>
      </c>
      <c r="F222">
        <v>1</v>
      </c>
      <c r="G222">
        <v>1</v>
      </c>
      <c r="H222">
        <v>3</v>
      </c>
      <c r="I222" t="s">
        <v>530</v>
      </c>
      <c r="J222" t="s">
        <v>531</v>
      </c>
      <c r="K222" t="s">
        <v>532</v>
      </c>
      <c r="L222">
        <v>1327</v>
      </c>
      <c r="N222">
        <v>1005</v>
      </c>
      <c r="O222" t="s">
        <v>91</v>
      </c>
      <c r="P222" t="s">
        <v>91</v>
      </c>
      <c r="Q222">
        <v>1</v>
      </c>
      <c r="X222">
        <v>250</v>
      </c>
      <c r="Y222">
        <v>10.199999999999999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250</v>
      </c>
      <c r="AH222">
        <v>2</v>
      </c>
      <c r="AI222">
        <v>42250761</v>
      </c>
      <c r="AJ222">
        <v>244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ROW(Source!A134)</f>
        <v>134</v>
      </c>
      <c r="B223">
        <v>42250772</v>
      </c>
      <c r="C223">
        <v>42250755</v>
      </c>
      <c r="D223">
        <v>38996388</v>
      </c>
      <c r="E223">
        <v>1</v>
      </c>
      <c r="F223">
        <v>1</v>
      </c>
      <c r="G223">
        <v>1</v>
      </c>
      <c r="H223">
        <v>3</v>
      </c>
      <c r="I223" t="s">
        <v>237</v>
      </c>
      <c r="J223" t="s">
        <v>239</v>
      </c>
      <c r="K223" t="s">
        <v>238</v>
      </c>
      <c r="L223">
        <v>1339</v>
      </c>
      <c r="N223">
        <v>1007</v>
      </c>
      <c r="O223" t="s">
        <v>209</v>
      </c>
      <c r="P223" t="s">
        <v>209</v>
      </c>
      <c r="Q223">
        <v>1</v>
      </c>
      <c r="X223">
        <v>102</v>
      </c>
      <c r="Y223">
        <v>520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102</v>
      </c>
      <c r="AH223">
        <v>2</v>
      </c>
      <c r="AI223">
        <v>42250763</v>
      </c>
      <c r="AJ223">
        <v>246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ROW(Source!A134)</f>
        <v>134</v>
      </c>
      <c r="B224">
        <v>42250773</v>
      </c>
      <c r="C224">
        <v>42250755</v>
      </c>
      <c r="D224">
        <v>39001585</v>
      </c>
      <c r="E224">
        <v>1</v>
      </c>
      <c r="F224">
        <v>1</v>
      </c>
      <c r="G224">
        <v>1</v>
      </c>
      <c r="H224">
        <v>3</v>
      </c>
      <c r="I224" t="s">
        <v>445</v>
      </c>
      <c r="J224" t="s">
        <v>446</v>
      </c>
      <c r="K224" t="s">
        <v>447</v>
      </c>
      <c r="L224">
        <v>1339</v>
      </c>
      <c r="N224">
        <v>1007</v>
      </c>
      <c r="O224" t="s">
        <v>209</v>
      </c>
      <c r="P224" t="s">
        <v>209</v>
      </c>
      <c r="Q224">
        <v>1</v>
      </c>
      <c r="X224">
        <v>0.2</v>
      </c>
      <c r="Y224">
        <v>2.44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0.2</v>
      </c>
      <c r="AH224">
        <v>2</v>
      </c>
      <c r="AI224">
        <v>42250765</v>
      </c>
      <c r="AJ224">
        <v>248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ROW(Source!A139)</f>
        <v>139</v>
      </c>
      <c r="B225">
        <v>42250786</v>
      </c>
      <c r="C225">
        <v>42250776</v>
      </c>
      <c r="D225">
        <v>35540599</v>
      </c>
      <c r="E225">
        <v>1</v>
      </c>
      <c r="F225">
        <v>1</v>
      </c>
      <c r="G225">
        <v>1</v>
      </c>
      <c r="H225">
        <v>1</v>
      </c>
      <c r="I225" t="s">
        <v>533</v>
      </c>
      <c r="J225" t="s">
        <v>3</v>
      </c>
      <c r="K225" t="s">
        <v>534</v>
      </c>
      <c r="L225">
        <v>1369</v>
      </c>
      <c r="N225">
        <v>1013</v>
      </c>
      <c r="O225" t="s">
        <v>417</v>
      </c>
      <c r="P225" t="s">
        <v>417</v>
      </c>
      <c r="Q225">
        <v>1</v>
      </c>
      <c r="X225">
        <v>12.64</v>
      </c>
      <c r="Y225">
        <v>0</v>
      </c>
      <c r="Z225">
        <v>0</v>
      </c>
      <c r="AA225">
        <v>0</v>
      </c>
      <c r="AB225">
        <v>232.26</v>
      </c>
      <c r="AC225">
        <v>0</v>
      </c>
      <c r="AD225">
        <v>1</v>
      </c>
      <c r="AE225">
        <v>1</v>
      </c>
      <c r="AF225" t="s">
        <v>34</v>
      </c>
      <c r="AG225">
        <v>14.536</v>
      </c>
      <c r="AH225">
        <v>2</v>
      </c>
      <c r="AI225">
        <v>42250777</v>
      </c>
      <c r="AJ225">
        <v>249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ROW(Source!A139)</f>
        <v>139</v>
      </c>
      <c r="B226">
        <v>42250787</v>
      </c>
      <c r="C226">
        <v>42250776</v>
      </c>
      <c r="D226">
        <v>121548</v>
      </c>
      <c r="E226">
        <v>1</v>
      </c>
      <c r="F226">
        <v>1</v>
      </c>
      <c r="G226">
        <v>1</v>
      </c>
      <c r="H226">
        <v>1</v>
      </c>
      <c r="I226" t="s">
        <v>23</v>
      </c>
      <c r="J226" t="s">
        <v>3</v>
      </c>
      <c r="K226" t="s">
        <v>420</v>
      </c>
      <c r="L226">
        <v>608254</v>
      </c>
      <c r="N226">
        <v>1013</v>
      </c>
      <c r="O226" t="s">
        <v>421</v>
      </c>
      <c r="P226" t="s">
        <v>421</v>
      </c>
      <c r="Q226">
        <v>1</v>
      </c>
      <c r="X226">
        <v>0.16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33</v>
      </c>
      <c r="AG226">
        <v>0.2</v>
      </c>
      <c r="AH226">
        <v>2</v>
      </c>
      <c r="AI226">
        <v>42250778</v>
      </c>
      <c r="AJ226">
        <v>250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ROW(Source!A139)</f>
        <v>139</v>
      </c>
      <c r="B227">
        <v>42250788</v>
      </c>
      <c r="C227">
        <v>42250776</v>
      </c>
      <c r="D227">
        <v>39026431</v>
      </c>
      <c r="E227">
        <v>1</v>
      </c>
      <c r="F227">
        <v>1</v>
      </c>
      <c r="G227">
        <v>1</v>
      </c>
      <c r="H227">
        <v>2</v>
      </c>
      <c r="I227" t="s">
        <v>472</v>
      </c>
      <c r="J227" t="s">
        <v>473</v>
      </c>
      <c r="K227" t="s">
        <v>474</v>
      </c>
      <c r="L227">
        <v>1368</v>
      </c>
      <c r="N227">
        <v>1011</v>
      </c>
      <c r="O227" t="s">
        <v>425</v>
      </c>
      <c r="P227" t="s">
        <v>425</v>
      </c>
      <c r="Q227">
        <v>1</v>
      </c>
      <c r="X227">
        <v>0.16</v>
      </c>
      <c r="Y227">
        <v>0</v>
      </c>
      <c r="Z227">
        <v>112</v>
      </c>
      <c r="AA227">
        <v>13.5</v>
      </c>
      <c r="AB227">
        <v>0</v>
      </c>
      <c r="AC227">
        <v>0</v>
      </c>
      <c r="AD227">
        <v>1</v>
      </c>
      <c r="AE227">
        <v>0</v>
      </c>
      <c r="AF227" t="s">
        <v>33</v>
      </c>
      <c r="AG227">
        <v>0.2</v>
      </c>
      <c r="AH227">
        <v>2</v>
      </c>
      <c r="AI227">
        <v>42250779</v>
      </c>
      <c r="AJ227">
        <v>251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ROW(Source!A139)</f>
        <v>139</v>
      </c>
      <c r="B228">
        <v>42250789</v>
      </c>
      <c r="C228">
        <v>42250776</v>
      </c>
      <c r="D228">
        <v>39029121</v>
      </c>
      <c r="E228">
        <v>1</v>
      </c>
      <c r="F228">
        <v>1</v>
      </c>
      <c r="G228">
        <v>1</v>
      </c>
      <c r="H228">
        <v>2</v>
      </c>
      <c r="I228" t="s">
        <v>453</v>
      </c>
      <c r="J228" t="s">
        <v>454</v>
      </c>
      <c r="K228" t="s">
        <v>455</v>
      </c>
      <c r="L228">
        <v>1368</v>
      </c>
      <c r="N228">
        <v>1011</v>
      </c>
      <c r="O228" t="s">
        <v>425</v>
      </c>
      <c r="P228" t="s">
        <v>425</v>
      </c>
      <c r="Q228">
        <v>1</v>
      </c>
      <c r="X228">
        <v>0.22</v>
      </c>
      <c r="Y228">
        <v>0</v>
      </c>
      <c r="Z228">
        <v>87.17</v>
      </c>
      <c r="AA228">
        <v>11.6</v>
      </c>
      <c r="AB228">
        <v>0</v>
      </c>
      <c r="AC228">
        <v>0</v>
      </c>
      <c r="AD228">
        <v>1</v>
      </c>
      <c r="AE228">
        <v>0</v>
      </c>
      <c r="AF228" t="s">
        <v>33</v>
      </c>
      <c r="AG228">
        <v>0.27500000000000002</v>
      </c>
      <c r="AH228">
        <v>2</v>
      </c>
      <c r="AI228">
        <v>42250780</v>
      </c>
      <c r="AJ228">
        <v>252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ROW(Source!A139)</f>
        <v>139</v>
      </c>
      <c r="B229">
        <v>42250790</v>
      </c>
      <c r="C229">
        <v>42250776</v>
      </c>
      <c r="D229">
        <v>38962911</v>
      </c>
      <c r="E229">
        <v>1</v>
      </c>
      <c r="F229">
        <v>1</v>
      </c>
      <c r="G229">
        <v>1</v>
      </c>
      <c r="H229">
        <v>3</v>
      </c>
      <c r="I229" t="s">
        <v>249</v>
      </c>
      <c r="J229" t="s">
        <v>251</v>
      </c>
      <c r="K229" t="s">
        <v>250</v>
      </c>
      <c r="L229">
        <v>1348</v>
      </c>
      <c r="N229">
        <v>1009</v>
      </c>
      <c r="O229" t="s">
        <v>49</v>
      </c>
      <c r="P229" t="s">
        <v>49</v>
      </c>
      <c r="Q229">
        <v>1000</v>
      </c>
      <c r="X229">
        <v>2.8000000000000001E-2</v>
      </c>
      <c r="Y229">
        <v>10200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2.8000000000000001E-2</v>
      </c>
      <c r="AH229">
        <v>2</v>
      </c>
      <c r="AI229">
        <v>42250781</v>
      </c>
      <c r="AJ229">
        <v>253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ROW(Source!A139)</f>
        <v>139</v>
      </c>
      <c r="B230">
        <v>42250791</v>
      </c>
      <c r="C230">
        <v>42250776</v>
      </c>
      <c r="D230">
        <v>38981325</v>
      </c>
      <c r="E230">
        <v>1</v>
      </c>
      <c r="F230">
        <v>1</v>
      </c>
      <c r="G230">
        <v>1</v>
      </c>
      <c r="H230">
        <v>3</v>
      </c>
      <c r="I230" t="s">
        <v>253</v>
      </c>
      <c r="J230" t="s">
        <v>255</v>
      </c>
      <c r="K230" t="s">
        <v>254</v>
      </c>
      <c r="L230">
        <v>1348</v>
      </c>
      <c r="N230">
        <v>1009</v>
      </c>
      <c r="O230" t="s">
        <v>49</v>
      </c>
      <c r="P230" t="s">
        <v>49</v>
      </c>
      <c r="Q230">
        <v>1000</v>
      </c>
      <c r="X230">
        <v>1</v>
      </c>
      <c r="Y230">
        <v>5649.99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1</v>
      </c>
      <c r="AH230">
        <v>2</v>
      </c>
      <c r="AI230">
        <v>42250784</v>
      </c>
      <c r="AJ230">
        <v>256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ROW(Source!A140)</f>
        <v>140</v>
      </c>
      <c r="B231">
        <v>42250786</v>
      </c>
      <c r="C231">
        <v>42250776</v>
      </c>
      <c r="D231">
        <v>35540599</v>
      </c>
      <c r="E231">
        <v>1</v>
      </c>
      <c r="F231">
        <v>1</v>
      </c>
      <c r="G231">
        <v>1</v>
      </c>
      <c r="H231">
        <v>1</v>
      </c>
      <c r="I231" t="s">
        <v>533</v>
      </c>
      <c r="J231" t="s">
        <v>3</v>
      </c>
      <c r="K231" t="s">
        <v>534</v>
      </c>
      <c r="L231">
        <v>1369</v>
      </c>
      <c r="N231">
        <v>1013</v>
      </c>
      <c r="O231" t="s">
        <v>417</v>
      </c>
      <c r="P231" t="s">
        <v>417</v>
      </c>
      <c r="Q231">
        <v>1</v>
      </c>
      <c r="X231">
        <v>12.64</v>
      </c>
      <c r="Y231">
        <v>0</v>
      </c>
      <c r="Z231">
        <v>0</v>
      </c>
      <c r="AA231">
        <v>0</v>
      </c>
      <c r="AB231">
        <v>266.24</v>
      </c>
      <c r="AC231">
        <v>0</v>
      </c>
      <c r="AD231">
        <v>1</v>
      </c>
      <c r="AE231">
        <v>1</v>
      </c>
      <c r="AF231" t="s">
        <v>34</v>
      </c>
      <c r="AG231">
        <v>14.536</v>
      </c>
      <c r="AH231">
        <v>2</v>
      </c>
      <c r="AI231">
        <v>42250777</v>
      </c>
      <c r="AJ231">
        <v>258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ROW(Source!A140)</f>
        <v>140</v>
      </c>
      <c r="B232">
        <v>42250787</v>
      </c>
      <c r="C232">
        <v>42250776</v>
      </c>
      <c r="D232">
        <v>121548</v>
      </c>
      <c r="E232">
        <v>1</v>
      </c>
      <c r="F232">
        <v>1</v>
      </c>
      <c r="G232">
        <v>1</v>
      </c>
      <c r="H232">
        <v>1</v>
      </c>
      <c r="I232" t="s">
        <v>23</v>
      </c>
      <c r="J232" t="s">
        <v>3</v>
      </c>
      <c r="K232" t="s">
        <v>420</v>
      </c>
      <c r="L232">
        <v>608254</v>
      </c>
      <c r="N232">
        <v>1013</v>
      </c>
      <c r="O232" t="s">
        <v>421</v>
      </c>
      <c r="P232" t="s">
        <v>421</v>
      </c>
      <c r="Q232">
        <v>1</v>
      </c>
      <c r="X232">
        <v>0.16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2</v>
      </c>
      <c r="AF232" t="s">
        <v>33</v>
      </c>
      <c r="AG232">
        <v>0.2</v>
      </c>
      <c r="AH232">
        <v>2</v>
      </c>
      <c r="AI232">
        <v>42250778</v>
      </c>
      <c r="AJ232">
        <v>259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ROW(Source!A140)</f>
        <v>140</v>
      </c>
      <c r="B233">
        <v>42250788</v>
      </c>
      <c r="C233">
        <v>42250776</v>
      </c>
      <c r="D233">
        <v>39026431</v>
      </c>
      <c r="E233">
        <v>1</v>
      </c>
      <c r="F233">
        <v>1</v>
      </c>
      <c r="G233">
        <v>1</v>
      </c>
      <c r="H233">
        <v>2</v>
      </c>
      <c r="I233" t="s">
        <v>472</v>
      </c>
      <c r="J233" t="s">
        <v>473</v>
      </c>
      <c r="K233" t="s">
        <v>474</v>
      </c>
      <c r="L233">
        <v>1368</v>
      </c>
      <c r="N233">
        <v>1011</v>
      </c>
      <c r="O233" t="s">
        <v>425</v>
      </c>
      <c r="P233" t="s">
        <v>425</v>
      </c>
      <c r="Q233">
        <v>1</v>
      </c>
      <c r="X233">
        <v>0.16</v>
      </c>
      <c r="Y233">
        <v>0</v>
      </c>
      <c r="Z233">
        <v>112</v>
      </c>
      <c r="AA233">
        <v>13.5</v>
      </c>
      <c r="AB233">
        <v>0</v>
      </c>
      <c r="AC233">
        <v>0</v>
      </c>
      <c r="AD233">
        <v>1</v>
      </c>
      <c r="AE233">
        <v>0</v>
      </c>
      <c r="AF233" t="s">
        <v>33</v>
      </c>
      <c r="AG233">
        <v>0.2</v>
      </c>
      <c r="AH233">
        <v>2</v>
      </c>
      <c r="AI233">
        <v>42250779</v>
      </c>
      <c r="AJ233">
        <v>260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ROW(Source!A140)</f>
        <v>140</v>
      </c>
      <c r="B234">
        <v>42250789</v>
      </c>
      <c r="C234">
        <v>42250776</v>
      </c>
      <c r="D234">
        <v>39029121</v>
      </c>
      <c r="E234">
        <v>1</v>
      </c>
      <c r="F234">
        <v>1</v>
      </c>
      <c r="G234">
        <v>1</v>
      </c>
      <c r="H234">
        <v>2</v>
      </c>
      <c r="I234" t="s">
        <v>453</v>
      </c>
      <c r="J234" t="s">
        <v>454</v>
      </c>
      <c r="K234" t="s">
        <v>455</v>
      </c>
      <c r="L234">
        <v>1368</v>
      </c>
      <c r="N234">
        <v>1011</v>
      </c>
      <c r="O234" t="s">
        <v>425</v>
      </c>
      <c r="P234" t="s">
        <v>425</v>
      </c>
      <c r="Q234">
        <v>1</v>
      </c>
      <c r="X234">
        <v>0.22</v>
      </c>
      <c r="Y234">
        <v>0</v>
      </c>
      <c r="Z234">
        <v>87.17</v>
      </c>
      <c r="AA234">
        <v>11.6</v>
      </c>
      <c r="AB234">
        <v>0</v>
      </c>
      <c r="AC234">
        <v>0</v>
      </c>
      <c r="AD234">
        <v>1</v>
      </c>
      <c r="AE234">
        <v>0</v>
      </c>
      <c r="AF234" t="s">
        <v>33</v>
      </c>
      <c r="AG234">
        <v>0.27500000000000002</v>
      </c>
      <c r="AH234">
        <v>2</v>
      </c>
      <c r="AI234">
        <v>42250780</v>
      </c>
      <c r="AJ234">
        <v>261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ROW(Source!A140)</f>
        <v>140</v>
      </c>
      <c r="B235">
        <v>42250790</v>
      </c>
      <c r="C235">
        <v>42250776</v>
      </c>
      <c r="D235">
        <v>38962911</v>
      </c>
      <c r="E235">
        <v>1</v>
      </c>
      <c r="F235">
        <v>1</v>
      </c>
      <c r="G235">
        <v>1</v>
      </c>
      <c r="H235">
        <v>3</v>
      </c>
      <c r="I235" t="s">
        <v>249</v>
      </c>
      <c r="J235" t="s">
        <v>251</v>
      </c>
      <c r="K235" t="s">
        <v>250</v>
      </c>
      <c r="L235">
        <v>1348</v>
      </c>
      <c r="N235">
        <v>1009</v>
      </c>
      <c r="O235" t="s">
        <v>49</v>
      </c>
      <c r="P235" t="s">
        <v>49</v>
      </c>
      <c r="Q235">
        <v>1000</v>
      </c>
      <c r="X235">
        <v>2.8000000000000001E-2</v>
      </c>
      <c r="Y235">
        <v>10200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2.8000000000000001E-2</v>
      </c>
      <c r="AH235">
        <v>2</v>
      </c>
      <c r="AI235">
        <v>42250781</v>
      </c>
      <c r="AJ235">
        <v>262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ROW(Source!A140)</f>
        <v>140</v>
      </c>
      <c r="B236">
        <v>42250791</v>
      </c>
      <c r="C236">
        <v>42250776</v>
      </c>
      <c r="D236">
        <v>38981325</v>
      </c>
      <c r="E236">
        <v>1</v>
      </c>
      <c r="F236">
        <v>1</v>
      </c>
      <c r="G236">
        <v>1</v>
      </c>
      <c r="H236">
        <v>3</v>
      </c>
      <c r="I236" t="s">
        <v>253</v>
      </c>
      <c r="J236" t="s">
        <v>255</v>
      </c>
      <c r="K236" t="s">
        <v>254</v>
      </c>
      <c r="L236">
        <v>1348</v>
      </c>
      <c r="N236">
        <v>1009</v>
      </c>
      <c r="O236" t="s">
        <v>49</v>
      </c>
      <c r="P236" t="s">
        <v>49</v>
      </c>
      <c r="Q236">
        <v>1000</v>
      </c>
      <c r="X236">
        <v>1</v>
      </c>
      <c r="Y236">
        <v>5649.99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1</v>
      </c>
      <c r="AH236">
        <v>2</v>
      </c>
      <c r="AI236">
        <v>42250784</v>
      </c>
      <c r="AJ236">
        <v>265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ROW(Source!A147)</f>
        <v>147</v>
      </c>
      <c r="B237">
        <v>42250805</v>
      </c>
      <c r="C237">
        <v>42250795</v>
      </c>
      <c r="D237">
        <v>35544085</v>
      </c>
      <c r="E237">
        <v>1</v>
      </c>
      <c r="F237">
        <v>1</v>
      </c>
      <c r="G237">
        <v>1</v>
      </c>
      <c r="H237">
        <v>1</v>
      </c>
      <c r="I237" t="s">
        <v>462</v>
      </c>
      <c r="J237" t="s">
        <v>3</v>
      </c>
      <c r="K237" t="s">
        <v>463</v>
      </c>
      <c r="L237">
        <v>1369</v>
      </c>
      <c r="N237">
        <v>1013</v>
      </c>
      <c r="O237" t="s">
        <v>417</v>
      </c>
      <c r="P237" t="s">
        <v>417</v>
      </c>
      <c r="Q237">
        <v>1</v>
      </c>
      <c r="X237">
        <v>26.97</v>
      </c>
      <c r="Y237">
        <v>0</v>
      </c>
      <c r="Z237">
        <v>0</v>
      </c>
      <c r="AA237">
        <v>0</v>
      </c>
      <c r="AB237">
        <v>286.77999999999997</v>
      </c>
      <c r="AC237">
        <v>0</v>
      </c>
      <c r="AD237">
        <v>1</v>
      </c>
      <c r="AE237">
        <v>1</v>
      </c>
      <c r="AF237" t="s">
        <v>34</v>
      </c>
      <c r="AG237">
        <v>31.015499999999996</v>
      </c>
      <c r="AH237">
        <v>2</v>
      </c>
      <c r="AI237">
        <v>42250796</v>
      </c>
      <c r="AJ237">
        <v>267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ROW(Source!A147)</f>
        <v>147</v>
      </c>
      <c r="B238">
        <v>42250806</v>
      </c>
      <c r="C238">
        <v>42250795</v>
      </c>
      <c r="D238">
        <v>121548</v>
      </c>
      <c r="E238">
        <v>1</v>
      </c>
      <c r="F238">
        <v>1</v>
      </c>
      <c r="G238">
        <v>1</v>
      </c>
      <c r="H238">
        <v>1</v>
      </c>
      <c r="I238" t="s">
        <v>23</v>
      </c>
      <c r="J238" t="s">
        <v>3</v>
      </c>
      <c r="K238" t="s">
        <v>420</v>
      </c>
      <c r="L238">
        <v>608254</v>
      </c>
      <c r="N238">
        <v>1013</v>
      </c>
      <c r="O238" t="s">
        <v>421</v>
      </c>
      <c r="P238" t="s">
        <v>421</v>
      </c>
      <c r="Q238">
        <v>1</v>
      </c>
      <c r="X238">
        <v>0.03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2</v>
      </c>
      <c r="AF238" t="s">
        <v>33</v>
      </c>
      <c r="AG238">
        <v>3.7499999999999999E-2</v>
      </c>
      <c r="AH238">
        <v>2</v>
      </c>
      <c r="AI238">
        <v>42250797</v>
      </c>
      <c r="AJ238">
        <v>268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ROW(Source!A147)</f>
        <v>147</v>
      </c>
      <c r="B239">
        <v>42250807</v>
      </c>
      <c r="C239">
        <v>42250795</v>
      </c>
      <c r="D239">
        <v>39026610</v>
      </c>
      <c r="E239">
        <v>1</v>
      </c>
      <c r="F239">
        <v>1</v>
      </c>
      <c r="G239">
        <v>1</v>
      </c>
      <c r="H239">
        <v>2</v>
      </c>
      <c r="I239" t="s">
        <v>439</v>
      </c>
      <c r="J239" t="s">
        <v>440</v>
      </c>
      <c r="K239" t="s">
        <v>441</v>
      </c>
      <c r="L239">
        <v>1368</v>
      </c>
      <c r="N239">
        <v>1011</v>
      </c>
      <c r="O239" t="s">
        <v>425</v>
      </c>
      <c r="P239" t="s">
        <v>425</v>
      </c>
      <c r="Q239">
        <v>1</v>
      </c>
      <c r="X239">
        <v>0.03</v>
      </c>
      <c r="Y239">
        <v>0</v>
      </c>
      <c r="Z239">
        <v>31.26</v>
      </c>
      <c r="AA239">
        <v>13.5</v>
      </c>
      <c r="AB239">
        <v>0</v>
      </c>
      <c r="AC239">
        <v>0</v>
      </c>
      <c r="AD239">
        <v>1</v>
      </c>
      <c r="AE239">
        <v>0</v>
      </c>
      <c r="AF239" t="s">
        <v>33</v>
      </c>
      <c r="AG239">
        <v>3.7499999999999999E-2</v>
      </c>
      <c r="AH239">
        <v>2</v>
      </c>
      <c r="AI239">
        <v>42250798</v>
      </c>
      <c r="AJ239">
        <v>269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ROW(Source!A147)</f>
        <v>147</v>
      </c>
      <c r="B240">
        <v>42250808</v>
      </c>
      <c r="C240">
        <v>42250795</v>
      </c>
      <c r="D240">
        <v>39027321</v>
      </c>
      <c r="E240">
        <v>1</v>
      </c>
      <c r="F240">
        <v>1</v>
      </c>
      <c r="G240">
        <v>1</v>
      </c>
      <c r="H240">
        <v>2</v>
      </c>
      <c r="I240" t="s">
        <v>450</v>
      </c>
      <c r="J240" t="s">
        <v>451</v>
      </c>
      <c r="K240" t="s">
        <v>452</v>
      </c>
      <c r="L240">
        <v>1368</v>
      </c>
      <c r="N240">
        <v>1011</v>
      </c>
      <c r="O240" t="s">
        <v>425</v>
      </c>
      <c r="P240" t="s">
        <v>425</v>
      </c>
      <c r="Q240">
        <v>1</v>
      </c>
      <c r="X240">
        <v>0.72</v>
      </c>
      <c r="Y240">
        <v>0</v>
      </c>
      <c r="Z240">
        <v>30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33</v>
      </c>
      <c r="AG240">
        <v>0.89999999999999991</v>
      </c>
      <c r="AH240">
        <v>2</v>
      </c>
      <c r="AI240">
        <v>42250799</v>
      </c>
      <c r="AJ240">
        <v>270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ROW(Source!A147)</f>
        <v>147</v>
      </c>
      <c r="B241">
        <v>42250809</v>
      </c>
      <c r="C241">
        <v>42250795</v>
      </c>
      <c r="D241">
        <v>39028878</v>
      </c>
      <c r="E241">
        <v>1</v>
      </c>
      <c r="F241">
        <v>1</v>
      </c>
      <c r="G241">
        <v>1</v>
      </c>
      <c r="H241">
        <v>2</v>
      </c>
      <c r="I241" t="s">
        <v>464</v>
      </c>
      <c r="J241" t="s">
        <v>465</v>
      </c>
      <c r="K241" t="s">
        <v>466</v>
      </c>
      <c r="L241">
        <v>1368</v>
      </c>
      <c r="N241">
        <v>1011</v>
      </c>
      <c r="O241" t="s">
        <v>425</v>
      </c>
      <c r="P241" t="s">
        <v>425</v>
      </c>
      <c r="Q241">
        <v>1</v>
      </c>
      <c r="X241">
        <v>0.25</v>
      </c>
      <c r="Y241">
        <v>0</v>
      </c>
      <c r="Z241">
        <v>2.7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33</v>
      </c>
      <c r="AG241">
        <v>0.3125</v>
      </c>
      <c r="AH241">
        <v>2</v>
      </c>
      <c r="AI241">
        <v>42250800</v>
      </c>
      <c r="AJ241">
        <v>271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ROW(Source!A147)</f>
        <v>147</v>
      </c>
      <c r="B242">
        <v>42250810</v>
      </c>
      <c r="C242">
        <v>42250795</v>
      </c>
      <c r="D242">
        <v>39029121</v>
      </c>
      <c r="E242">
        <v>1</v>
      </c>
      <c r="F242">
        <v>1</v>
      </c>
      <c r="G242">
        <v>1</v>
      </c>
      <c r="H242">
        <v>2</v>
      </c>
      <c r="I242" t="s">
        <v>453</v>
      </c>
      <c r="J242" t="s">
        <v>454</v>
      </c>
      <c r="K242" t="s">
        <v>455</v>
      </c>
      <c r="L242">
        <v>1368</v>
      </c>
      <c r="N242">
        <v>1011</v>
      </c>
      <c r="O242" t="s">
        <v>425</v>
      </c>
      <c r="P242" t="s">
        <v>425</v>
      </c>
      <c r="Q242">
        <v>1</v>
      </c>
      <c r="X242">
        <v>0.04</v>
      </c>
      <c r="Y242">
        <v>0</v>
      </c>
      <c r="Z242">
        <v>87.17</v>
      </c>
      <c r="AA242">
        <v>11.6</v>
      </c>
      <c r="AB242">
        <v>0</v>
      </c>
      <c r="AC242">
        <v>0</v>
      </c>
      <c r="AD242">
        <v>1</v>
      </c>
      <c r="AE242">
        <v>0</v>
      </c>
      <c r="AF242" t="s">
        <v>33</v>
      </c>
      <c r="AG242">
        <v>0.05</v>
      </c>
      <c r="AH242">
        <v>2</v>
      </c>
      <c r="AI242">
        <v>42250801</v>
      </c>
      <c r="AJ242">
        <v>272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ROW(Source!A147)</f>
        <v>147</v>
      </c>
      <c r="B243">
        <v>42250811</v>
      </c>
      <c r="C243">
        <v>42250795</v>
      </c>
      <c r="D243">
        <v>38957298</v>
      </c>
      <c r="E243">
        <v>1</v>
      </c>
      <c r="F243">
        <v>1</v>
      </c>
      <c r="G243">
        <v>1</v>
      </c>
      <c r="H243">
        <v>3</v>
      </c>
      <c r="I243" t="s">
        <v>456</v>
      </c>
      <c r="J243" t="s">
        <v>457</v>
      </c>
      <c r="K243" t="s">
        <v>458</v>
      </c>
      <c r="L243">
        <v>1348</v>
      </c>
      <c r="N243">
        <v>1009</v>
      </c>
      <c r="O243" t="s">
        <v>49</v>
      </c>
      <c r="P243" t="s">
        <v>49</v>
      </c>
      <c r="Q243">
        <v>1000</v>
      </c>
      <c r="X243">
        <v>0.02</v>
      </c>
      <c r="Y243">
        <v>1383.11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0.02</v>
      </c>
      <c r="AH243">
        <v>2</v>
      </c>
      <c r="AI243">
        <v>42250802</v>
      </c>
      <c r="AJ243">
        <v>273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ROW(Source!A147)</f>
        <v>147</v>
      </c>
      <c r="B244">
        <v>42250812</v>
      </c>
      <c r="C244">
        <v>42250795</v>
      </c>
      <c r="D244">
        <v>38956243</v>
      </c>
      <c r="E244">
        <v>1</v>
      </c>
      <c r="F244">
        <v>1</v>
      </c>
      <c r="G244">
        <v>1</v>
      </c>
      <c r="H244">
        <v>3</v>
      </c>
      <c r="I244" t="s">
        <v>63</v>
      </c>
      <c r="J244" t="s">
        <v>65</v>
      </c>
      <c r="K244" t="s">
        <v>64</v>
      </c>
      <c r="L244">
        <v>1348</v>
      </c>
      <c r="N244">
        <v>1009</v>
      </c>
      <c r="O244" t="s">
        <v>49</v>
      </c>
      <c r="P244" t="s">
        <v>49</v>
      </c>
      <c r="Q244">
        <v>1000</v>
      </c>
      <c r="X244">
        <v>0.04</v>
      </c>
      <c r="Y244">
        <v>2606.89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0.04</v>
      </c>
      <c r="AH244">
        <v>2</v>
      </c>
      <c r="AI244">
        <v>42250803</v>
      </c>
      <c r="AJ244">
        <v>274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ROW(Source!A147)</f>
        <v>147</v>
      </c>
      <c r="B245">
        <v>42250813</v>
      </c>
      <c r="C245">
        <v>42250795</v>
      </c>
      <c r="D245">
        <v>38956650</v>
      </c>
      <c r="E245">
        <v>1</v>
      </c>
      <c r="F245">
        <v>1</v>
      </c>
      <c r="G245">
        <v>1</v>
      </c>
      <c r="H245">
        <v>3</v>
      </c>
      <c r="I245" t="s">
        <v>459</v>
      </c>
      <c r="J245" t="s">
        <v>460</v>
      </c>
      <c r="K245" t="s">
        <v>461</v>
      </c>
      <c r="L245">
        <v>1346</v>
      </c>
      <c r="N245">
        <v>1009</v>
      </c>
      <c r="O245" t="s">
        <v>73</v>
      </c>
      <c r="P245" t="s">
        <v>73</v>
      </c>
      <c r="Q245">
        <v>1</v>
      </c>
      <c r="X245">
        <v>0.5</v>
      </c>
      <c r="Y245">
        <v>1.81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0.5</v>
      </c>
      <c r="AH245">
        <v>2</v>
      </c>
      <c r="AI245">
        <v>42250804</v>
      </c>
      <c r="AJ245">
        <v>275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ROW(Source!A148)</f>
        <v>148</v>
      </c>
      <c r="B246">
        <v>42250805</v>
      </c>
      <c r="C246">
        <v>42250795</v>
      </c>
      <c r="D246">
        <v>35544085</v>
      </c>
      <c r="E246">
        <v>1</v>
      </c>
      <c r="F246">
        <v>1</v>
      </c>
      <c r="G246">
        <v>1</v>
      </c>
      <c r="H246">
        <v>1</v>
      </c>
      <c r="I246" t="s">
        <v>462</v>
      </c>
      <c r="J246" t="s">
        <v>3</v>
      </c>
      <c r="K246" t="s">
        <v>463</v>
      </c>
      <c r="L246">
        <v>1369</v>
      </c>
      <c r="N246">
        <v>1013</v>
      </c>
      <c r="O246" t="s">
        <v>417</v>
      </c>
      <c r="P246" t="s">
        <v>417</v>
      </c>
      <c r="Q246">
        <v>1</v>
      </c>
      <c r="X246">
        <v>26.97</v>
      </c>
      <c r="Y246">
        <v>0</v>
      </c>
      <c r="Z246">
        <v>0</v>
      </c>
      <c r="AA246">
        <v>0</v>
      </c>
      <c r="AB246">
        <v>328.75</v>
      </c>
      <c r="AC246">
        <v>0</v>
      </c>
      <c r="AD246">
        <v>1</v>
      </c>
      <c r="AE246">
        <v>1</v>
      </c>
      <c r="AF246" t="s">
        <v>34</v>
      </c>
      <c r="AG246">
        <v>31.015499999999996</v>
      </c>
      <c r="AH246">
        <v>2</v>
      </c>
      <c r="AI246">
        <v>42250796</v>
      </c>
      <c r="AJ246">
        <v>276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ROW(Source!A148)</f>
        <v>148</v>
      </c>
      <c r="B247">
        <v>42250806</v>
      </c>
      <c r="C247">
        <v>42250795</v>
      </c>
      <c r="D247">
        <v>121548</v>
      </c>
      <c r="E247">
        <v>1</v>
      </c>
      <c r="F247">
        <v>1</v>
      </c>
      <c r="G247">
        <v>1</v>
      </c>
      <c r="H247">
        <v>1</v>
      </c>
      <c r="I247" t="s">
        <v>23</v>
      </c>
      <c r="J247" t="s">
        <v>3</v>
      </c>
      <c r="K247" t="s">
        <v>420</v>
      </c>
      <c r="L247">
        <v>608254</v>
      </c>
      <c r="N247">
        <v>1013</v>
      </c>
      <c r="O247" t="s">
        <v>421</v>
      </c>
      <c r="P247" t="s">
        <v>421</v>
      </c>
      <c r="Q247">
        <v>1</v>
      </c>
      <c r="X247">
        <v>0.03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2</v>
      </c>
      <c r="AF247" t="s">
        <v>33</v>
      </c>
      <c r="AG247">
        <v>3.7499999999999999E-2</v>
      </c>
      <c r="AH247">
        <v>2</v>
      </c>
      <c r="AI247">
        <v>42250797</v>
      </c>
      <c r="AJ247">
        <v>277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ROW(Source!A148)</f>
        <v>148</v>
      </c>
      <c r="B248">
        <v>42250807</v>
      </c>
      <c r="C248">
        <v>42250795</v>
      </c>
      <c r="D248">
        <v>39026610</v>
      </c>
      <c r="E248">
        <v>1</v>
      </c>
      <c r="F248">
        <v>1</v>
      </c>
      <c r="G248">
        <v>1</v>
      </c>
      <c r="H248">
        <v>2</v>
      </c>
      <c r="I248" t="s">
        <v>439</v>
      </c>
      <c r="J248" t="s">
        <v>440</v>
      </c>
      <c r="K248" t="s">
        <v>441</v>
      </c>
      <c r="L248">
        <v>1368</v>
      </c>
      <c r="N248">
        <v>1011</v>
      </c>
      <c r="O248" t="s">
        <v>425</v>
      </c>
      <c r="P248" t="s">
        <v>425</v>
      </c>
      <c r="Q248">
        <v>1</v>
      </c>
      <c r="X248">
        <v>0.03</v>
      </c>
      <c r="Y248">
        <v>0</v>
      </c>
      <c r="Z248">
        <v>31.26</v>
      </c>
      <c r="AA248">
        <v>13.5</v>
      </c>
      <c r="AB248">
        <v>0</v>
      </c>
      <c r="AC248">
        <v>0</v>
      </c>
      <c r="AD248">
        <v>1</v>
      </c>
      <c r="AE248">
        <v>0</v>
      </c>
      <c r="AF248" t="s">
        <v>33</v>
      </c>
      <c r="AG248">
        <v>3.7499999999999999E-2</v>
      </c>
      <c r="AH248">
        <v>2</v>
      </c>
      <c r="AI248">
        <v>42250798</v>
      </c>
      <c r="AJ248">
        <v>278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ROW(Source!A148)</f>
        <v>148</v>
      </c>
      <c r="B249">
        <v>42250808</v>
      </c>
      <c r="C249">
        <v>42250795</v>
      </c>
      <c r="D249">
        <v>39027321</v>
      </c>
      <c r="E249">
        <v>1</v>
      </c>
      <c r="F249">
        <v>1</v>
      </c>
      <c r="G249">
        <v>1</v>
      </c>
      <c r="H249">
        <v>2</v>
      </c>
      <c r="I249" t="s">
        <v>450</v>
      </c>
      <c r="J249" t="s">
        <v>451</v>
      </c>
      <c r="K249" t="s">
        <v>452</v>
      </c>
      <c r="L249">
        <v>1368</v>
      </c>
      <c r="N249">
        <v>1011</v>
      </c>
      <c r="O249" t="s">
        <v>425</v>
      </c>
      <c r="P249" t="s">
        <v>425</v>
      </c>
      <c r="Q249">
        <v>1</v>
      </c>
      <c r="X249">
        <v>0.72</v>
      </c>
      <c r="Y249">
        <v>0</v>
      </c>
      <c r="Z249">
        <v>30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33</v>
      </c>
      <c r="AG249">
        <v>0.89999999999999991</v>
      </c>
      <c r="AH249">
        <v>2</v>
      </c>
      <c r="AI249">
        <v>42250799</v>
      </c>
      <c r="AJ249">
        <v>279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ROW(Source!A148)</f>
        <v>148</v>
      </c>
      <c r="B250">
        <v>42250809</v>
      </c>
      <c r="C250">
        <v>42250795</v>
      </c>
      <c r="D250">
        <v>39028878</v>
      </c>
      <c r="E250">
        <v>1</v>
      </c>
      <c r="F250">
        <v>1</v>
      </c>
      <c r="G250">
        <v>1</v>
      </c>
      <c r="H250">
        <v>2</v>
      </c>
      <c r="I250" t="s">
        <v>464</v>
      </c>
      <c r="J250" t="s">
        <v>465</v>
      </c>
      <c r="K250" t="s">
        <v>466</v>
      </c>
      <c r="L250">
        <v>1368</v>
      </c>
      <c r="N250">
        <v>1011</v>
      </c>
      <c r="O250" t="s">
        <v>425</v>
      </c>
      <c r="P250" t="s">
        <v>425</v>
      </c>
      <c r="Q250">
        <v>1</v>
      </c>
      <c r="X250">
        <v>0.25</v>
      </c>
      <c r="Y250">
        <v>0</v>
      </c>
      <c r="Z250">
        <v>2.7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33</v>
      </c>
      <c r="AG250">
        <v>0.3125</v>
      </c>
      <c r="AH250">
        <v>2</v>
      </c>
      <c r="AI250">
        <v>42250800</v>
      </c>
      <c r="AJ250">
        <v>280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ROW(Source!A148)</f>
        <v>148</v>
      </c>
      <c r="B251">
        <v>42250810</v>
      </c>
      <c r="C251">
        <v>42250795</v>
      </c>
      <c r="D251">
        <v>39029121</v>
      </c>
      <c r="E251">
        <v>1</v>
      </c>
      <c r="F251">
        <v>1</v>
      </c>
      <c r="G251">
        <v>1</v>
      </c>
      <c r="H251">
        <v>2</v>
      </c>
      <c r="I251" t="s">
        <v>453</v>
      </c>
      <c r="J251" t="s">
        <v>454</v>
      </c>
      <c r="K251" t="s">
        <v>455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X251">
        <v>0.04</v>
      </c>
      <c r="Y251">
        <v>0</v>
      </c>
      <c r="Z251">
        <v>87.17</v>
      </c>
      <c r="AA251">
        <v>11.6</v>
      </c>
      <c r="AB251">
        <v>0</v>
      </c>
      <c r="AC251">
        <v>0</v>
      </c>
      <c r="AD251">
        <v>1</v>
      </c>
      <c r="AE251">
        <v>0</v>
      </c>
      <c r="AF251" t="s">
        <v>33</v>
      </c>
      <c r="AG251">
        <v>0.05</v>
      </c>
      <c r="AH251">
        <v>2</v>
      </c>
      <c r="AI251">
        <v>42250801</v>
      </c>
      <c r="AJ251">
        <v>281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ROW(Source!A148)</f>
        <v>148</v>
      </c>
      <c r="B252">
        <v>42250811</v>
      </c>
      <c r="C252">
        <v>42250795</v>
      </c>
      <c r="D252">
        <v>38957298</v>
      </c>
      <c r="E252">
        <v>1</v>
      </c>
      <c r="F252">
        <v>1</v>
      </c>
      <c r="G252">
        <v>1</v>
      </c>
      <c r="H252">
        <v>3</v>
      </c>
      <c r="I252" t="s">
        <v>456</v>
      </c>
      <c r="J252" t="s">
        <v>457</v>
      </c>
      <c r="K252" t="s">
        <v>458</v>
      </c>
      <c r="L252">
        <v>1348</v>
      </c>
      <c r="N252">
        <v>1009</v>
      </c>
      <c r="O252" t="s">
        <v>49</v>
      </c>
      <c r="P252" t="s">
        <v>49</v>
      </c>
      <c r="Q252">
        <v>1000</v>
      </c>
      <c r="X252">
        <v>0.02</v>
      </c>
      <c r="Y252">
        <v>1383.11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0.02</v>
      </c>
      <c r="AH252">
        <v>2</v>
      </c>
      <c r="AI252">
        <v>42250802</v>
      </c>
      <c r="AJ252">
        <v>282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ROW(Source!A148)</f>
        <v>148</v>
      </c>
      <c r="B253">
        <v>42250812</v>
      </c>
      <c r="C253">
        <v>42250795</v>
      </c>
      <c r="D253">
        <v>38956243</v>
      </c>
      <c r="E253">
        <v>1</v>
      </c>
      <c r="F253">
        <v>1</v>
      </c>
      <c r="G253">
        <v>1</v>
      </c>
      <c r="H253">
        <v>3</v>
      </c>
      <c r="I253" t="s">
        <v>63</v>
      </c>
      <c r="J253" t="s">
        <v>65</v>
      </c>
      <c r="K253" t="s">
        <v>64</v>
      </c>
      <c r="L253">
        <v>1348</v>
      </c>
      <c r="N253">
        <v>1009</v>
      </c>
      <c r="O253" t="s">
        <v>49</v>
      </c>
      <c r="P253" t="s">
        <v>49</v>
      </c>
      <c r="Q253">
        <v>1000</v>
      </c>
      <c r="X253">
        <v>0.04</v>
      </c>
      <c r="Y253">
        <v>2606.89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0.04</v>
      </c>
      <c r="AH253">
        <v>2</v>
      </c>
      <c r="AI253">
        <v>42250803</v>
      </c>
      <c r="AJ253">
        <v>283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ROW(Source!A148)</f>
        <v>148</v>
      </c>
      <c r="B254">
        <v>42250813</v>
      </c>
      <c r="C254">
        <v>42250795</v>
      </c>
      <c r="D254">
        <v>38956650</v>
      </c>
      <c r="E254">
        <v>1</v>
      </c>
      <c r="F254">
        <v>1</v>
      </c>
      <c r="G254">
        <v>1</v>
      </c>
      <c r="H254">
        <v>3</v>
      </c>
      <c r="I254" t="s">
        <v>459</v>
      </c>
      <c r="J254" t="s">
        <v>460</v>
      </c>
      <c r="K254" t="s">
        <v>461</v>
      </c>
      <c r="L254">
        <v>1346</v>
      </c>
      <c r="N254">
        <v>1009</v>
      </c>
      <c r="O254" t="s">
        <v>73</v>
      </c>
      <c r="P254" t="s">
        <v>73</v>
      </c>
      <c r="Q254">
        <v>1</v>
      </c>
      <c r="X254">
        <v>0.5</v>
      </c>
      <c r="Y254">
        <v>1.81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0.5</v>
      </c>
      <c r="AH254">
        <v>2</v>
      </c>
      <c r="AI254">
        <v>42250804</v>
      </c>
      <c r="AJ254">
        <v>284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ROW(Source!A149)</f>
        <v>149</v>
      </c>
      <c r="B255">
        <v>42250828</v>
      </c>
      <c r="C255">
        <v>42250814</v>
      </c>
      <c r="D255">
        <v>35541368</v>
      </c>
      <c r="E255">
        <v>1</v>
      </c>
      <c r="F255">
        <v>1</v>
      </c>
      <c r="G255">
        <v>1</v>
      </c>
      <c r="H255">
        <v>1</v>
      </c>
      <c r="I255" t="s">
        <v>467</v>
      </c>
      <c r="J255" t="s">
        <v>3</v>
      </c>
      <c r="K255" t="s">
        <v>468</v>
      </c>
      <c r="L255">
        <v>1369</v>
      </c>
      <c r="N255">
        <v>1013</v>
      </c>
      <c r="O255" t="s">
        <v>417</v>
      </c>
      <c r="P255" t="s">
        <v>417</v>
      </c>
      <c r="Q255">
        <v>1</v>
      </c>
      <c r="X255">
        <v>17.510000000000002</v>
      </c>
      <c r="Y255">
        <v>0</v>
      </c>
      <c r="Z255">
        <v>0</v>
      </c>
      <c r="AA255">
        <v>0</v>
      </c>
      <c r="AB255">
        <v>246.41</v>
      </c>
      <c r="AC255">
        <v>0</v>
      </c>
      <c r="AD255">
        <v>1</v>
      </c>
      <c r="AE255">
        <v>1</v>
      </c>
      <c r="AF255" t="s">
        <v>34</v>
      </c>
      <c r="AG255">
        <v>20.136500000000002</v>
      </c>
      <c r="AH255">
        <v>2</v>
      </c>
      <c r="AI255">
        <v>42250815</v>
      </c>
      <c r="AJ255">
        <v>285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ROW(Source!A149)</f>
        <v>149</v>
      </c>
      <c r="B256">
        <v>42250829</v>
      </c>
      <c r="C256">
        <v>42250814</v>
      </c>
      <c r="D256">
        <v>121548</v>
      </c>
      <c r="E256">
        <v>1</v>
      </c>
      <c r="F256">
        <v>1</v>
      </c>
      <c r="G256">
        <v>1</v>
      </c>
      <c r="H256">
        <v>1</v>
      </c>
      <c r="I256" t="s">
        <v>23</v>
      </c>
      <c r="J256" t="s">
        <v>3</v>
      </c>
      <c r="K256" t="s">
        <v>420</v>
      </c>
      <c r="L256">
        <v>608254</v>
      </c>
      <c r="N256">
        <v>1013</v>
      </c>
      <c r="O256" t="s">
        <v>421</v>
      </c>
      <c r="P256" t="s">
        <v>421</v>
      </c>
      <c r="Q256">
        <v>1</v>
      </c>
      <c r="X256">
        <v>0.18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2</v>
      </c>
      <c r="AF256" t="s">
        <v>33</v>
      </c>
      <c r="AG256">
        <v>0.22499999999999998</v>
      </c>
      <c r="AH256">
        <v>2</v>
      </c>
      <c r="AI256">
        <v>42250816</v>
      </c>
      <c r="AJ256">
        <v>286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ROW(Source!A149)</f>
        <v>149</v>
      </c>
      <c r="B257">
        <v>42250830</v>
      </c>
      <c r="C257">
        <v>42250814</v>
      </c>
      <c r="D257">
        <v>39026317</v>
      </c>
      <c r="E257">
        <v>1</v>
      </c>
      <c r="F257">
        <v>1</v>
      </c>
      <c r="G257">
        <v>1</v>
      </c>
      <c r="H257">
        <v>2</v>
      </c>
      <c r="I257" t="s">
        <v>469</v>
      </c>
      <c r="J257" t="s">
        <v>470</v>
      </c>
      <c r="K257" t="s">
        <v>471</v>
      </c>
      <c r="L257">
        <v>1368</v>
      </c>
      <c r="N257">
        <v>1011</v>
      </c>
      <c r="O257" t="s">
        <v>425</v>
      </c>
      <c r="P257" t="s">
        <v>425</v>
      </c>
      <c r="Q257">
        <v>1</v>
      </c>
      <c r="X257">
        <v>0.11</v>
      </c>
      <c r="Y257">
        <v>0</v>
      </c>
      <c r="Z257">
        <v>86.4</v>
      </c>
      <c r="AA257">
        <v>13.5</v>
      </c>
      <c r="AB257">
        <v>0</v>
      </c>
      <c r="AC257">
        <v>0</v>
      </c>
      <c r="AD257">
        <v>1</v>
      </c>
      <c r="AE257">
        <v>0</v>
      </c>
      <c r="AF257" t="s">
        <v>33</v>
      </c>
      <c r="AG257">
        <v>0.13750000000000001</v>
      </c>
      <c r="AH257">
        <v>2</v>
      </c>
      <c r="AI257">
        <v>42250817</v>
      </c>
      <c r="AJ257">
        <v>287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ROW(Source!A149)</f>
        <v>149</v>
      </c>
      <c r="B258">
        <v>42250831</v>
      </c>
      <c r="C258">
        <v>42250814</v>
      </c>
      <c r="D258">
        <v>39026431</v>
      </c>
      <c r="E258">
        <v>1</v>
      </c>
      <c r="F258">
        <v>1</v>
      </c>
      <c r="G258">
        <v>1</v>
      </c>
      <c r="H258">
        <v>2</v>
      </c>
      <c r="I258" t="s">
        <v>472</v>
      </c>
      <c r="J258" t="s">
        <v>473</v>
      </c>
      <c r="K258" t="s">
        <v>474</v>
      </c>
      <c r="L258">
        <v>1368</v>
      </c>
      <c r="N258">
        <v>1011</v>
      </c>
      <c r="O258" t="s">
        <v>425</v>
      </c>
      <c r="P258" t="s">
        <v>425</v>
      </c>
      <c r="Q258">
        <v>1</v>
      </c>
      <c r="X258">
        <v>7.0000000000000007E-2</v>
      </c>
      <c r="Y258">
        <v>0</v>
      </c>
      <c r="Z258">
        <v>112</v>
      </c>
      <c r="AA258">
        <v>13.5</v>
      </c>
      <c r="AB258">
        <v>0</v>
      </c>
      <c r="AC258">
        <v>0</v>
      </c>
      <c r="AD258">
        <v>1</v>
      </c>
      <c r="AE258">
        <v>0</v>
      </c>
      <c r="AF258" t="s">
        <v>33</v>
      </c>
      <c r="AG258">
        <v>8.7500000000000008E-2</v>
      </c>
      <c r="AH258">
        <v>2</v>
      </c>
      <c r="AI258">
        <v>42250818</v>
      </c>
      <c r="AJ258">
        <v>288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ROW(Source!A149)</f>
        <v>149</v>
      </c>
      <c r="B259">
        <v>42250832</v>
      </c>
      <c r="C259">
        <v>42250814</v>
      </c>
      <c r="D259">
        <v>39027321</v>
      </c>
      <c r="E259">
        <v>1</v>
      </c>
      <c r="F259">
        <v>1</v>
      </c>
      <c r="G259">
        <v>1</v>
      </c>
      <c r="H259">
        <v>2</v>
      </c>
      <c r="I259" t="s">
        <v>450</v>
      </c>
      <c r="J259" t="s">
        <v>451</v>
      </c>
      <c r="K259" t="s">
        <v>452</v>
      </c>
      <c r="L259">
        <v>1368</v>
      </c>
      <c r="N259">
        <v>1011</v>
      </c>
      <c r="O259" t="s">
        <v>425</v>
      </c>
      <c r="P259" t="s">
        <v>425</v>
      </c>
      <c r="Q259">
        <v>1</v>
      </c>
      <c r="X259">
        <v>1.81</v>
      </c>
      <c r="Y259">
        <v>0</v>
      </c>
      <c r="Z259">
        <v>30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33</v>
      </c>
      <c r="AG259">
        <v>2.2625000000000002</v>
      </c>
      <c r="AH259">
        <v>2</v>
      </c>
      <c r="AI259">
        <v>42250819</v>
      </c>
      <c r="AJ259">
        <v>289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ROW(Source!A149)</f>
        <v>149</v>
      </c>
      <c r="B260">
        <v>42250833</v>
      </c>
      <c r="C260">
        <v>42250814</v>
      </c>
      <c r="D260">
        <v>39029121</v>
      </c>
      <c r="E260">
        <v>1</v>
      </c>
      <c r="F260">
        <v>1</v>
      </c>
      <c r="G260">
        <v>1</v>
      </c>
      <c r="H260">
        <v>2</v>
      </c>
      <c r="I260" t="s">
        <v>453</v>
      </c>
      <c r="J260" t="s">
        <v>454</v>
      </c>
      <c r="K260" t="s">
        <v>455</v>
      </c>
      <c r="L260">
        <v>1368</v>
      </c>
      <c r="N260">
        <v>1011</v>
      </c>
      <c r="O260" t="s">
        <v>425</v>
      </c>
      <c r="P260" t="s">
        <v>425</v>
      </c>
      <c r="Q260">
        <v>1</v>
      </c>
      <c r="X260">
        <v>0.1</v>
      </c>
      <c r="Y260">
        <v>0</v>
      </c>
      <c r="Z260">
        <v>87.17</v>
      </c>
      <c r="AA260">
        <v>11.6</v>
      </c>
      <c r="AB260">
        <v>0</v>
      </c>
      <c r="AC260">
        <v>0</v>
      </c>
      <c r="AD260">
        <v>1</v>
      </c>
      <c r="AE260">
        <v>0</v>
      </c>
      <c r="AF260" t="s">
        <v>33</v>
      </c>
      <c r="AG260">
        <v>0.125</v>
      </c>
      <c r="AH260">
        <v>2</v>
      </c>
      <c r="AI260">
        <v>42250820</v>
      </c>
      <c r="AJ260">
        <v>290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ROW(Source!A149)</f>
        <v>149</v>
      </c>
      <c r="B261">
        <v>42250834</v>
      </c>
      <c r="C261">
        <v>42250814</v>
      </c>
      <c r="D261">
        <v>38957297</v>
      </c>
      <c r="E261">
        <v>1</v>
      </c>
      <c r="F261">
        <v>1</v>
      </c>
      <c r="G261">
        <v>1</v>
      </c>
      <c r="H261">
        <v>3</v>
      </c>
      <c r="I261" t="s">
        <v>475</v>
      </c>
      <c r="J261" t="s">
        <v>476</v>
      </c>
      <c r="K261" t="s">
        <v>477</v>
      </c>
      <c r="L261">
        <v>1348</v>
      </c>
      <c r="N261">
        <v>1009</v>
      </c>
      <c r="O261" t="s">
        <v>49</v>
      </c>
      <c r="P261" t="s">
        <v>49</v>
      </c>
      <c r="Q261">
        <v>1000</v>
      </c>
      <c r="X261">
        <v>2.5000000000000001E-2</v>
      </c>
      <c r="Y261">
        <v>1529.99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2.5000000000000001E-2</v>
      </c>
      <c r="AH261">
        <v>2</v>
      </c>
      <c r="AI261">
        <v>42250821</v>
      </c>
      <c r="AJ261">
        <v>291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ROW(Source!A149)</f>
        <v>149</v>
      </c>
      <c r="B262">
        <v>42250835</v>
      </c>
      <c r="C262">
        <v>42250814</v>
      </c>
      <c r="D262">
        <v>38956243</v>
      </c>
      <c r="E262">
        <v>1</v>
      </c>
      <c r="F262">
        <v>1</v>
      </c>
      <c r="G262">
        <v>1</v>
      </c>
      <c r="H262">
        <v>3</v>
      </c>
      <c r="I262" t="s">
        <v>63</v>
      </c>
      <c r="J262" t="s">
        <v>65</v>
      </c>
      <c r="K262" t="s">
        <v>64</v>
      </c>
      <c r="L262">
        <v>1348</v>
      </c>
      <c r="N262">
        <v>1009</v>
      </c>
      <c r="O262" t="s">
        <v>49</v>
      </c>
      <c r="P262" t="s">
        <v>49</v>
      </c>
      <c r="Q262">
        <v>1000</v>
      </c>
      <c r="X262">
        <v>0.06</v>
      </c>
      <c r="Y262">
        <v>2606.89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0.06</v>
      </c>
      <c r="AH262">
        <v>2</v>
      </c>
      <c r="AI262">
        <v>42250822</v>
      </c>
      <c r="AJ262">
        <v>292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ROW(Source!A149)</f>
        <v>149</v>
      </c>
      <c r="B263">
        <v>42250836</v>
      </c>
      <c r="C263">
        <v>42250814</v>
      </c>
      <c r="D263">
        <v>38957326</v>
      </c>
      <c r="E263">
        <v>1</v>
      </c>
      <c r="F263">
        <v>1</v>
      </c>
      <c r="G263">
        <v>1</v>
      </c>
      <c r="H263">
        <v>3</v>
      </c>
      <c r="I263" t="s">
        <v>67</v>
      </c>
      <c r="J263" t="s">
        <v>69</v>
      </c>
      <c r="K263" t="s">
        <v>68</v>
      </c>
      <c r="L263">
        <v>1348</v>
      </c>
      <c r="N263">
        <v>1009</v>
      </c>
      <c r="O263" t="s">
        <v>49</v>
      </c>
      <c r="P263" t="s">
        <v>49</v>
      </c>
      <c r="Q263">
        <v>1000</v>
      </c>
      <c r="X263">
        <v>0.19600000000000001</v>
      </c>
      <c r="Y263">
        <v>3390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0.19600000000000001</v>
      </c>
      <c r="AH263">
        <v>2</v>
      </c>
      <c r="AI263">
        <v>42250823</v>
      </c>
      <c r="AJ263">
        <v>293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ROW(Source!A149)</f>
        <v>149</v>
      </c>
      <c r="B264">
        <v>42250837</v>
      </c>
      <c r="C264">
        <v>42250814</v>
      </c>
      <c r="D264">
        <v>38958119</v>
      </c>
      <c r="E264">
        <v>1</v>
      </c>
      <c r="F264">
        <v>1</v>
      </c>
      <c r="G264">
        <v>1</v>
      </c>
      <c r="H264">
        <v>3</v>
      </c>
      <c r="I264" t="s">
        <v>89</v>
      </c>
      <c r="J264" t="s">
        <v>92</v>
      </c>
      <c r="K264" t="s">
        <v>90</v>
      </c>
      <c r="L264">
        <v>1327</v>
      </c>
      <c r="N264">
        <v>1005</v>
      </c>
      <c r="O264" t="s">
        <v>91</v>
      </c>
      <c r="P264" t="s">
        <v>91</v>
      </c>
      <c r="Q264">
        <v>1</v>
      </c>
      <c r="X264">
        <v>110</v>
      </c>
      <c r="Y264">
        <v>6.19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110</v>
      </c>
      <c r="AH264">
        <v>2</v>
      </c>
      <c r="AI264">
        <v>42250825</v>
      </c>
      <c r="AJ264">
        <v>295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ROW(Source!A150)</f>
        <v>150</v>
      </c>
      <c r="B265">
        <v>42250828</v>
      </c>
      <c r="C265">
        <v>42250814</v>
      </c>
      <c r="D265">
        <v>35541368</v>
      </c>
      <c r="E265">
        <v>1</v>
      </c>
      <c r="F265">
        <v>1</v>
      </c>
      <c r="G265">
        <v>1</v>
      </c>
      <c r="H265">
        <v>1</v>
      </c>
      <c r="I265" t="s">
        <v>467</v>
      </c>
      <c r="J265" t="s">
        <v>3</v>
      </c>
      <c r="K265" t="s">
        <v>468</v>
      </c>
      <c r="L265">
        <v>1369</v>
      </c>
      <c r="N265">
        <v>1013</v>
      </c>
      <c r="O265" t="s">
        <v>417</v>
      </c>
      <c r="P265" t="s">
        <v>417</v>
      </c>
      <c r="Q265">
        <v>1</v>
      </c>
      <c r="X265">
        <v>17.510000000000002</v>
      </c>
      <c r="Y265">
        <v>0</v>
      </c>
      <c r="Z265">
        <v>0</v>
      </c>
      <c r="AA265">
        <v>0</v>
      </c>
      <c r="AB265">
        <v>282.47000000000003</v>
      </c>
      <c r="AC265">
        <v>0</v>
      </c>
      <c r="AD265">
        <v>1</v>
      </c>
      <c r="AE265">
        <v>1</v>
      </c>
      <c r="AF265" t="s">
        <v>34</v>
      </c>
      <c r="AG265">
        <v>20.136500000000002</v>
      </c>
      <c r="AH265">
        <v>2</v>
      </c>
      <c r="AI265">
        <v>42250815</v>
      </c>
      <c r="AJ265">
        <v>298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ROW(Source!A150)</f>
        <v>150</v>
      </c>
      <c r="B266">
        <v>42250829</v>
      </c>
      <c r="C266">
        <v>42250814</v>
      </c>
      <c r="D266">
        <v>121548</v>
      </c>
      <c r="E266">
        <v>1</v>
      </c>
      <c r="F266">
        <v>1</v>
      </c>
      <c r="G266">
        <v>1</v>
      </c>
      <c r="H266">
        <v>1</v>
      </c>
      <c r="I266" t="s">
        <v>23</v>
      </c>
      <c r="J266" t="s">
        <v>3</v>
      </c>
      <c r="K266" t="s">
        <v>420</v>
      </c>
      <c r="L266">
        <v>608254</v>
      </c>
      <c r="N266">
        <v>1013</v>
      </c>
      <c r="O266" t="s">
        <v>421</v>
      </c>
      <c r="P266" t="s">
        <v>421</v>
      </c>
      <c r="Q266">
        <v>1</v>
      </c>
      <c r="X266">
        <v>0.18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2</v>
      </c>
      <c r="AF266" t="s">
        <v>33</v>
      </c>
      <c r="AG266">
        <v>0.22499999999999998</v>
      </c>
      <c r="AH266">
        <v>2</v>
      </c>
      <c r="AI266">
        <v>42250816</v>
      </c>
      <c r="AJ266">
        <v>299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ROW(Source!A150)</f>
        <v>150</v>
      </c>
      <c r="B267">
        <v>42250830</v>
      </c>
      <c r="C267">
        <v>42250814</v>
      </c>
      <c r="D267">
        <v>39026317</v>
      </c>
      <c r="E267">
        <v>1</v>
      </c>
      <c r="F267">
        <v>1</v>
      </c>
      <c r="G267">
        <v>1</v>
      </c>
      <c r="H267">
        <v>2</v>
      </c>
      <c r="I267" t="s">
        <v>469</v>
      </c>
      <c r="J267" t="s">
        <v>470</v>
      </c>
      <c r="K267" t="s">
        <v>471</v>
      </c>
      <c r="L267">
        <v>1368</v>
      </c>
      <c r="N267">
        <v>1011</v>
      </c>
      <c r="O267" t="s">
        <v>425</v>
      </c>
      <c r="P267" t="s">
        <v>425</v>
      </c>
      <c r="Q267">
        <v>1</v>
      </c>
      <c r="X267">
        <v>0.11</v>
      </c>
      <c r="Y267">
        <v>0</v>
      </c>
      <c r="Z267">
        <v>86.4</v>
      </c>
      <c r="AA267">
        <v>13.5</v>
      </c>
      <c r="AB267">
        <v>0</v>
      </c>
      <c r="AC267">
        <v>0</v>
      </c>
      <c r="AD267">
        <v>1</v>
      </c>
      <c r="AE267">
        <v>0</v>
      </c>
      <c r="AF267" t="s">
        <v>33</v>
      </c>
      <c r="AG267">
        <v>0.13750000000000001</v>
      </c>
      <c r="AH267">
        <v>2</v>
      </c>
      <c r="AI267">
        <v>42250817</v>
      </c>
      <c r="AJ267">
        <v>300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ROW(Source!A150)</f>
        <v>150</v>
      </c>
      <c r="B268">
        <v>42250831</v>
      </c>
      <c r="C268">
        <v>42250814</v>
      </c>
      <c r="D268">
        <v>39026431</v>
      </c>
      <c r="E268">
        <v>1</v>
      </c>
      <c r="F268">
        <v>1</v>
      </c>
      <c r="G268">
        <v>1</v>
      </c>
      <c r="H268">
        <v>2</v>
      </c>
      <c r="I268" t="s">
        <v>472</v>
      </c>
      <c r="J268" t="s">
        <v>473</v>
      </c>
      <c r="K268" t="s">
        <v>474</v>
      </c>
      <c r="L268">
        <v>1368</v>
      </c>
      <c r="N268">
        <v>1011</v>
      </c>
      <c r="O268" t="s">
        <v>425</v>
      </c>
      <c r="P268" t="s">
        <v>425</v>
      </c>
      <c r="Q268">
        <v>1</v>
      </c>
      <c r="X268">
        <v>7.0000000000000007E-2</v>
      </c>
      <c r="Y268">
        <v>0</v>
      </c>
      <c r="Z268">
        <v>112</v>
      </c>
      <c r="AA268">
        <v>13.5</v>
      </c>
      <c r="AB268">
        <v>0</v>
      </c>
      <c r="AC268">
        <v>0</v>
      </c>
      <c r="AD268">
        <v>1</v>
      </c>
      <c r="AE268">
        <v>0</v>
      </c>
      <c r="AF268" t="s">
        <v>33</v>
      </c>
      <c r="AG268">
        <v>8.7500000000000008E-2</v>
      </c>
      <c r="AH268">
        <v>2</v>
      </c>
      <c r="AI268">
        <v>42250818</v>
      </c>
      <c r="AJ268">
        <v>301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ROW(Source!A150)</f>
        <v>150</v>
      </c>
      <c r="B269">
        <v>42250832</v>
      </c>
      <c r="C269">
        <v>42250814</v>
      </c>
      <c r="D269">
        <v>39027321</v>
      </c>
      <c r="E269">
        <v>1</v>
      </c>
      <c r="F269">
        <v>1</v>
      </c>
      <c r="G269">
        <v>1</v>
      </c>
      <c r="H269">
        <v>2</v>
      </c>
      <c r="I269" t="s">
        <v>450</v>
      </c>
      <c r="J269" t="s">
        <v>451</v>
      </c>
      <c r="K269" t="s">
        <v>452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X269">
        <v>1.81</v>
      </c>
      <c r="Y269">
        <v>0</v>
      </c>
      <c r="Z269">
        <v>30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33</v>
      </c>
      <c r="AG269">
        <v>2.2625000000000002</v>
      </c>
      <c r="AH269">
        <v>2</v>
      </c>
      <c r="AI269">
        <v>42250819</v>
      </c>
      <c r="AJ269">
        <v>302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ROW(Source!A150)</f>
        <v>150</v>
      </c>
      <c r="B270">
        <v>42250833</v>
      </c>
      <c r="C270">
        <v>42250814</v>
      </c>
      <c r="D270">
        <v>39029121</v>
      </c>
      <c r="E270">
        <v>1</v>
      </c>
      <c r="F270">
        <v>1</v>
      </c>
      <c r="G270">
        <v>1</v>
      </c>
      <c r="H270">
        <v>2</v>
      </c>
      <c r="I270" t="s">
        <v>453</v>
      </c>
      <c r="J270" t="s">
        <v>454</v>
      </c>
      <c r="K270" t="s">
        <v>455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X270">
        <v>0.1</v>
      </c>
      <c r="Y270">
        <v>0</v>
      </c>
      <c r="Z270">
        <v>87.17</v>
      </c>
      <c r="AA270">
        <v>11.6</v>
      </c>
      <c r="AB270">
        <v>0</v>
      </c>
      <c r="AC270">
        <v>0</v>
      </c>
      <c r="AD270">
        <v>1</v>
      </c>
      <c r="AE270">
        <v>0</v>
      </c>
      <c r="AF270" t="s">
        <v>33</v>
      </c>
      <c r="AG270">
        <v>0.125</v>
      </c>
      <c r="AH270">
        <v>2</v>
      </c>
      <c r="AI270">
        <v>42250820</v>
      </c>
      <c r="AJ270">
        <v>303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ROW(Source!A150)</f>
        <v>150</v>
      </c>
      <c r="B271">
        <v>42250834</v>
      </c>
      <c r="C271">
        <v>42250814</v>
      </c>
      <c r="D271">
        <v>38957297</v>
      </c>
      <c r="E271">
        <v>1</v>
      </c>
      <c r="F271">
        <v>1</v>
      </c>
      <c r="G271">
        <v>1</v>
      </c>
      <c r="H271">
        <v>3</v>
      </c>
      <c r="I271" t="s">
        <v>475</v>
      </c>
      <c r="J271" t="s">
        <v>476</v>
      </c>
      <c r="K271" t="s">
        <v>477</v>
      </c>
      <c r="L271">
        <v>1348</v>
      </c>
      <c r="N271">
        <v>1009</v>
      </c>
      <c r="O271" t="s">
        <v>49</v>
      </c>
      <c r="P271" t="s">
        <v>49</v>
      </c>
      <c r="Q271">
        <v>1000</v>
      </c>
      <c r="X271">
        <v>2.5000000000000001E-2</v>
      </c>
      <c r="Y271">
        <v>1529.99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2.5000000000000001E-2</v>
      </c>
      <c r="AH271">
        <v>2</v>
      </c>
      <c r="AI271">
        <v>42250821</v>
      </c>
      <c r="AJ271">
        <v>304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ROW(Source!A150)</f>
        <v>150</v>
      </c>
      <c r="B272">
        <v>42250835</v>
      </c>
      <c r="C272">
        <v>42250814</v>
      </c>
      <c r="D272">
        <v>38956243</v>
      </c>
      <c r="E272">
        <v>1</v>
      </c>
      <c r="F272">
        <v>1</v>
      </c>
      <c r="G272">
        <v>1</v>
      </c>
      <c r="H272">
        <v>3</v>
      </c>
      <c r="I272" t="s">
        <v>63</v>
      </c>
      <c r="J272" t="s">
        <v>65</v>
      </c>
      <c r="K272" t="s">
        <v>64</v>
      </c>
      <c r="L272">
        <v>1348</v>
      </c>
      <c r="N272">
        <v>1009</v>
      </c>
      <c r="O272" t="s">
        <v>49</v>
      </c>
      <c r="P272" t="s">
        <v>49</v>
      </c>
      <c r="Q272">
        <v>1000</v>
      </c>
      <c r="X272">
        <v>0.06</v>
      </c>
      <c r="Y272">
        <v>2606.89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0.06</v>
      </c>
      <c r="AH272">
        <v>2</v>
      </c>
      <c r="AI272">
        <v>42250822</v>
      </c>
      <c r="AJ272">
        <v>305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ROW(Source!A150)</f>
        <v>150</v>
      </c>
      <c r="B273">
        <v>42250836</v>
      </c>
      <c r="C273">
        <v>42250814</v>
      </c>
      <c r="D273">
        <v>38957326</v>
      </c>
      <c r="E273">
        <v>1</v>
      </c>
      <c r="F273">
        <v>1</v>
      </c>
      <c r="G273">
        <v>1</v>
      </c>
      <c r="H273">
        <v>3</v>
      </c>
      <c r="I273" t="s">
        <v>67</v>
      </c>
      <c r="J273" t="s">
        <v>69</v>
      </c>
      <c r="K273" t="s">
        <v>68</v>
      </c>
      <c r="L273">
        <v>1348</v>
      </c>
      <c r="N273">
        <v>1009</v>
      </c>
      <c r="O273" t="s">
        <v>49</v>
      </c>
      <c r="P273" t="s">
        <v>49</v>
      </c>
      <c r="Q273">
        <v>1000</v>
      </c>
      <c r="X273">
        <v>0.19600000000000001</v>
      </c>
      <c r="Y273">
        <v>3390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0.19600000000000001</v>
      </c>
      <c r="AH273">
        <v>2</v>
      </c>
      <c r="AI273">
        <v>42250823</v>
      </c>
      <c r="AJ273">
        <v>306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ROW(Source!A150)</f>
        <v>150</v>
      </c>
      <c r="B274">
        <v>42250837</v>
      </c>
      <c r="C274">
        <v>42250814</v>
      </c>
      <c r="D274">
        <v>38958119</v>
      </c>
      <c r="E274">
        <v>1</v>
      </c>
      <c r="F274">
        <v>1</v>
      </c>
      <c r="G274">
        <v>1</v>
      </c>
      <c r="H274">
        <v>3</v>
      </c>
      <c r="I274" t="s">
        <v>89</v>
      </c>
      <c r="J274" t="s">
        <v>92</v>
      </c>
      <c r="K274" t="s">
        <v>90</v>
      </c>
      <c r="L274">
        <v>1327</v>
      </c>
      <c r="N274">
        <v>1005</v>
      </c>
      <c r="O274" t="s">
        <v>91</v>
      </c>
      <c r="P274" t="s">
        <v>91</v>
      </c>
      <c r="Q274">
        <v>1</v>
      </c>
      <c r="X274">
        <v>110</v>
      </c>
      <c r="Y274">
        <v>6.19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110</v>
      </c>
      <c r="AH274">
        <v>2</v>
      </c>
      <c r="AI274">
        <v>42250825</v>
      </c>
      <c r="AJ274">
        <v>308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ROW(Source!A157)</f>
        <v>157</v>
      </c>
      <c r="B275">
        <v>42250853</v>
      </c>
      <c r="C275">
        <v>42250841</v>
      </c>
      <c r="D275">
        <v>35541368</v>
      </c>
      <c r="E275">
        <v>1</v>
      </c>
      <c r="F275">
        <v>1</v>
      </c>
      <c r="G275">
        <v>1</v>
      </c>
      <c r="H275">
        <v>1</v>
      </c>
      <c r="I275" t="s">
        <v>467</v>
      </c>
      <c r="J275" t="s">
        <v>3</v>
      </c>
      <c r="K275" t="s">
        <v>468</v>
      </c>
      <c r="L275">
        <v>1369</v>
      </c>
      <c r="N275">
        <v>1013</v>
      </c>
      <c r="O275" t="s">
        <v>417</v>
      </c>
      <c r="P275" t="s">
        <v>417</v>
      </c>
      <c r="Q275">
        <v>1</v>
      </c>
      <c r="X275">
        <v>11.41</v>
      </c>
      <c r="Y275">
        <v>0</v>
      </c>
      <c r="Z275">
        <v>0</v>
      </c>
      <c r="AA275">
        <v>0</v>
      </c>
      <c r="AB275">
        <v>246.41</v>
      </c>
      <c r="AC275">
        <v>0</v>
      </c>
      <c r="AD275">
        <v>1</v>
      </c>
      <c r="AE275">
        <v>1</v>
      </c>
      <c r="AF275" t="s">
        <v>34</v>
      </c>
      <c r="AG275">
        <v>13.121499999999999</v>
      </c>
      <c r="AH275">
        <v>2</v>
      </c>
      <c r="AI275">
        <v>42250842</v>
      </c>
      <c r="AJ275">
        <v>311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ROW(Source!A157)</f>
        <v>157</v>
      </c>
      <c r="B276">
        <v>42250854</v>
      </c>
      <c r="C276">
        <v>42250841</v>
      </c>
      <c r="D276">
        <v>121548</v>
      </c>
      <c r="E276">
        <v>1</v>
      </c>
      <c r="F276">
        <v>1</v>
      </c>
      <c r="G276">
        <v>1</v>
      </c>
      <c r="H276">
        <v>1</v>
      </c>
      <c r="I276" t="s">
        <v>23</v>
      </c>
      <c r="J276" t="s">
        <v>3</v>
      </c>
      <c r="K276" t="s">
        <v>420</v>
      </c>
      <c r="L276">
        <v>608254</v>
      </c>
      <c r="N276">
        <v>1013</v>
      </c>
      <c r="O276" t="s">
        <v>421</v>
      </c>
      <c r="P276" t="s">
        <v>421</v>
      </c>
      <c r="Q276">
        <v>1</v>
      </c>
      <c r="X276">
        <v>0.15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2</v>
      </c>
      <c r="AF276" t="s">
        <v>33</v>
      </c>
      <c r="AG276">
        <v>0.1875</v>
      </c>
      <c r="AH276">
        <v>2</v>
      </c>
      <c r="AI276">
        <v>42250843</v>
      </c>
      <c r="AJ276">
        <v>312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ROW(Source!A157)</f>
        <v>157</v>
      </c>
      <c r="B277">
        <v>42250855</v>
      </c>
      <c r="C277">
        <v>42250841</v>
      </c>
      <c r="D277">
        <v>39026317</v>
      </c>
      <c r="E277">
        <v>1</v>
      </c>
      <c r="F277">
        <v>1</v>
      </c>
      <c r="G277">
        <v>1</v>
      </c>
      <c r="H277">
        <v>2</v>
      </c>
      <c r="I277" t="s">
        <v>469</v>
      </c>
      <c r="J277" t="s">
        <v>470</v>
      </c>
      <c r="K277" t="s">
        <v>471</v>
      </c>
      <c r="L277">
        <v>1368</v>
      </c>
      <c r="N277">
        <v>1011</v>
      </c>
      <c r="O277" t="s">
        <v>425</v>
      </c>
      <c r="P277" t="s">
        <v>425</v>
      </c>
      <c r="Q277">
        <v>1</v>
      </c>
      <c r="X277">
        <v>0.1</v>
      </c>
      <c r="Y277">
        <v>0</v>
      </c>
      <c r="Z277">
        <v>86.4</v>
      </c>
      <c r="AA277">
        <v>13.5</v>
      </c>
      <c r="AB277">
        <v>0</v>
      </c>
      <c r="AC277">
        <v>0</v>
      </c>
      <c r="AD277">
        <v>1</v>
      </c>
      <c r="AE277">
        <v>0</v>
      </c>
      <c r="AF277" t="s">
        <v>33</v>
      </c>
      <c r="AG277">
        <v>0.125</v>
      </c>
      <c r="AH277">
        <v>2</v>
      </c>
      <c r="AI277">
        <v>42250844</v>
      </c>
      <c r="AJ277">
        <v>313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ROW(Source!A157)</f>
        <v>157</v>
      </c>
      <c r="B278">
        <v>42250856</v>
      </c>
      <c r="C278">
        <v>42250841</v>
      </c>
      <c r="D278">
        <v>39026431</v>
      </c>
      <c r="E278">
        <v>1</v>
      </c>
      <c r="F278">
        <v>1</v>
      </c>
      <c r="G278">
        <v>1</v>
      </c>
      <c r="H278">
        <v>2</v>
      </c>
      <c r="I278" t="s">
        <v>472</v>
      </c>
      <c r="J278" t="s">
        <v>473</v>
      </c>
      <c r="K278" t="s">
        <v>474</v>
      </c>
      <c r="L278">
        <v>1368</v>
      </c>
      <c r="N278">
        <v>1011</v>
      </c>
      <c r="O278" t="s">
        <v>425</v>
      </c>
      <c r="P278" t="s">
        <v>425</v>
      </c>
      <c r="Q278">
        <v>1</v>
      </c>
      <c r="X278">
        <v>0.05</v>
      </c>
      <c r="Y278">
        <v>0</v>
      </c>
      <c r="Z278">
        <v>112</v>
      </c>
      <c r="AA278">
        <v>13.5</v>
      </c>
      <c r="AB278">
        <v>0</v>
      </c>
      <c r="AC278">
        <v>0</v>
      </c>
      <c r="AD278">
        <v>1</v>
      </c>
      <c r="AE278">
        <v>0</v>
      </c>
      <c r="AF278" t="s">
        <v>33</v>
      </c>
      <c r="AG278">
        <v>6.25E-2</v>
      </c>
      <c r="AH278">
        <v>2</v>
      </c>
      <c r="AI278">
        <v>42250845</v>
      </c>
      <c r="AJ278">
        <v>314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ROW(Source!A157)</f>
        <v>157</v>
      </c>
      <c r="B279">
        <v>42250857</v>
      </c>
      <c r="C279">
        <v>42250841</v>
      </c>
      <c r="D279">
        <v>39027321</v>
      </c>
      <c r="E279">
        <v>1</v>
      </c>
      <c r="F279">
        <v>1</v>
      </c>
      <c r="G279">
        <v>1</v>
      </c>
      <c r="H279">
        <v>2</v>
      </c>
      <c r="I279" t="s">
        <v>450</v>
      </c>
      <c r="J279" t="s">
        <v>451</v>
      </c>
      <c r="K279" t="s">
        <v>452</v>
      </c>
      <c r="L279">
        <v>1368</v>
      </c>
      <c r="N279">
        <v>1011</v>
      </c>
      <c r="O279" t="s">
        <v>425</v>
      </c>
      <c r="P279" t="s">
        <v>425</v>
      </c>
      <c r="Q279">
        <v>1</v>
      </c>
      <c r="X279">
        <v>1.6</v>
      </c>
      <c r="Y279">
        <v>0</v>
      </c>
      <c r="Z279">
        <v>30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33</v>
      </c>
      <c r="AG279">
        <v>2</v>
      </c>
      <c r="AH279">
        <v>2</v>
      </c>
      <c r="AI279">
        <v>42250846</v>
      </c>
      <c r="AJ279">
        <v>315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ROW(Source!A157)</f>
        <v>157</v>
      </c>
      <c r="B280">
        <v>42250858</v>
      </c>
      <c r="C280">
        <v>42250841</v>
      </c>
      <c r="D280">
        <v>39029121</v>
      </c>
      <c r="E280">
        <v>1</v>
      </c>
      <c r="F280">
        <v>1</v>
      </c>
      <c r="G280">
        <v>1</v>
      </c>
      <c r="H280">
        <v>2</v>
      </c>
      <c r="I280" t="s">
        <v>453</v>
      </c>
      <c r="J280" t="s">
        <v>454</v>
      </c>
      <c r="K280" t="s">
        <v>455</v>
      </c>
      <c r="L280">
        <v>1368</v>
      </c>
      <c r="N280">
        <v>1011</v>
      </c>
      <c r="O280" t="s">
        <v>425</v>
      </c>
      <c r="P280" t="s">
        <v>425</v>
      </c>
      <c r="Q280">
        <v>1</v>
      </c>
      <c r="X280">
        <v>0.09</v>
      </c>
      <c r="Y280">
        <v>0</v>
      </c>
      <c r="Z280">
        <v>87.17</v>
      </c>
      <c r="AA280">
        <v>11.6</v>
      </c>
      <c r="AB280">
        <v>0</v>
      </c>
      <c r="AC280">
        <v>0</v>
      </c>
      <c r="AD280">
        <v>1</v>
      </c>
      <c r="AE280">
        <v>0</v>
      </c>
      <c r="AF280" t="s">
        <v>33</v>
      </c>
      <c r="AG280">
        <v>0.11249999999999999</v>
      </c>
      <c r="AH280">
        <v>2</v>
      </c>
      <c r="AI280">
        <v>42250847</v>
      </c>
      <c r="AJ280">
        <v>316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ROW(Source!A157)</f>
        <v>157</v>
      </c>
      <c r="B281">
        <v>42250859</v>
      </c>
      <c r="C281">
        <v>42250841</v>
      </c>
      <c r="D281">
        <v>38957326</v>
      </c>
      <c r="E281">
        <v>1</v>
      </c>
      <c r="F281">
        <v>1</v>
      </c>
      <c r="G281">
        <v>1</v>
      </c>
      <c r="H281">
        <v>3</v>
      </c>
      <c r="I281" t="s">
        <v>67</v>
      </c>
      <c r="J281" t="s">
        <v>69</v>
      </c>
      <c r="K281" t="s">
        <v>68</v>
      </c>
      <c r="L281">
        <v>1348</v>
      </c>
      <c r="N281">
        <v>1009</v>
      </c>
      <c r="O281" t="s">
        <v>49</v>
      </c>
      <c r="P281" t="s">
        <v>49</v>
      </c>
      <c r="Q281">
        <v>1000</v>
      </c>
      <c r="X281">
        <v>0.19600000000000001</v>
      </c>
      <c r="Y281">
        <v>3390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0.19600000000000001</v>
      </c>
      <c r="AH281">
        <v>2</v>
      </c>
      <c r="AI281">
        <v>42250848</v>
      </c>
      <c r="AJ281">
        <v>317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ROW(Source!A157)</f>
        <v>157</v>
      </c>
      <c r="B282">
        <v>42250860</v>
      </c>
      <c r="C282">
        <v>42250841</v>
      </c>
      <c r="D282">
        <v>38958119</v>
      </c>
      <c r="E282">
        <v>1</v>
      </c>
      <c r="F282">
        <v>1</v>
      </c>
      <c r="G282">
        <v>1</v>
      </c>
      <c r="H282">
        <v>3</v>
      </c>
      <c r="I282" t="s">
        <v>89</v>
      </c>
      <c r="J282" t="s">
        <v>92</v>
      </c>
      <c r="K282" t="s">
        <v>90</v>
      </c>
      <c r="L282">
        <v>1327</v>
      </c>
      <c r="N282">
        <v>1005</v>
      </c>
      <c r="O282" t="s">
        <v>91</v>
      </c>
      <c r="P282" t="s">
        <v>91</v>
      </c>
      <c r="Q282">
        <v>1</v>
      </c>
      <c r="X282">
        <v>110</v>
      </c>
      <c r="Y282">
        <v>6.19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110</v>
      </c>
      <c r="AH282">
        <v>2</v>
      </c>
      <c r="AI282">
        <v>42250850</v>
      </c>
      <c r="AJ282">
        <v>319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ROW(Source!A158)</f>
        <v>158</v>
      </c>
      <c r="B283">
        <v>42250853</v>
      </c>
      <c r="C283">
        <v>42250841</v>
      </c>
      <c r="D283">
        <v>35541368</v>
      </c>
      <c r="E283">
        <v>1</v>
      </c>
      <c r="F283">
        <v>1</v>
      </c>
      <c r="G283">
        <v>1</v>
      </c>
      <c r="H283">
        <v>1</v>
      </c>
      <c r="I283" t="s">
        <v>467</v>
      </c>
      <c r="J283" t="s">
        <v>3</v>
      </c>
      <c r="K283" t="s">
        <v>468</v>
      </c>
      <c r="L283">
        <v>1369</v>
      </c>
      <c r="N283">
        <v>1013</v>
      </c>
      <c r="O283" t="s">
        <v>417</v>
      </c>
      <c r="P283" t="s">
        <v>417</v>
      </c>
      <c r="Q283">
        <v>1</v>
      </c>
      <c r="X283">
        <v>11.41</v>
      </c>
      <c r="Y283">
        <v>0</v>
      </c>
      <c r="Z283">
        <v>0</v>
      </c>
      <c r="AA283">
        <v>0</v>
      </c>
      <c r="AB283">
        <v>282.47000000000003</v>
      </c>
      <c r="AC283">
        <v>0</v>
      </c>
      <c r="AD283">
        <v>1</v>
      </c>
      <c r="AE283">
        <v>1</v>
      </c>
      <c r="AF283" t="s">
        <v>34</v>
      </c>
      <c r="AG283">
        <v>13.121499999999999</v>
      </c>
      <c r="AH283">
        <v>2</v>
      </c>
      <c r="AI283">
        <v>42250842</v>
      </c>
      <c r="AJ283">
        <v>322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ROW(Source!A158)</f>
        <v>158</v>
      </c>
      <c r="B284">
        <v>42250854</v>
      </c>
      <c r="C284">
        <v>42250841</v>
      </c>
      <c r="D284">
        <v>121548</v>
      </c>
      <c r="E284">
        <v>1</v>
      </c>
      <c r="F284">
        <v>1</v>
      </c>
      <c r="G284">
        <v>1</v>
      </c>
      <c r="H284">
        <v>1</v>
      </c>
      <c r="I284" t="s">
        <v>23</v>
      </c>
      <c r="J284" t="s">
        <v>3</v>
      </c>
      <c r="K284" t="s">
        <v>420</v>
      </c>
      <c r="L284">
        <v>608254</v>
      </c>
      <c r="N284">
        <v>1013</v>
      </c>
      <c r="O284" t="s">
        <v>421</v>
      </c>
      <c r="P284" t="s">
        <v>421</v>
      </c>
      <c r="Q284">
        <v>1</v>
      </c>
      <c r="X284">
        <v>0.15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2</v>
      </c>
      <c r="AF284" t="s">
        <v>33</v>
      </c>
      <c r="AG284">
        <v>0.1875</v>
      </c>
      <c r="AH284">
        <v>2</v>
      </c>
      <c r="AI284">
        <v>42250843</v>
      </c>
      <c r="AJ284">
        <v>323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ROW(Source!A158)</f>
        <v>158</v>
      </c>
      <c r="B285">
        <v>42250855</v>
      </c>
      <c r="C285">
        <v>42250841</v>
      </c>
      <c r="D285">
        <v>39026317</v>
      </c>
      <c r="E285">
        <v>1</v>
      </c>
      <c r="F285">
        <v>1</v>
      </c>
      <c r="G285">
        <v>1</v>
      </c>
      <c r="H285">
        <v>2</v>
      </c>
      <c r="I285" t="s">
        <v>469</v>
      </c>
      <c r="J285" t="s">
        <v>470</v>
      </c>
      <c r="K285" t="s">
        <v>471</v>
      </c>
      <c r="L285">
        <v>1368</v>
      </c>
      <c r="N285">
        <v>1011</v>
      </c>
      <c r="O285" t="s">
        <v>425</v>
      </c>
      <c r="P285" t="s">
        <v>425</v>
      </c>
      <c r="Q285">
        <v>1</v>
      </c>
      <c r="X285">
        <v>0.1</v>
      </c>
      <c r="Y285">
        <v>0</v>
      </c>
      <c r="Z285">
        <v>86.4</v>
      </c>
      <c r="AA285">
        <v>13.5</v>
      </c>
      <c r="AB285">
        <v>0</v>
      </c>
      <c r="AC285">
        <v>0</v>
      </c>
      <c r="AD285">
        <v>1</v>
      </c>
      <c r="AE285">
        <v>0</v>
      </c>
      <c r="AF285" t="s">
        <v>33</v>
      </c>
      <c r="AG285">
        <v>0.125</v>
      </c>
      <c r="AH285">
        <v>2</v>
      </c>
      <c r="AI285">
        <v>42250844</v>
      </c>
      <c r="AJ285">
        <v>324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ROW(Source!A158)</f>
        <v>158</v>
      </c>
      <c r="B286">
        <v>42250856</v>
      </c>
      <c r="C286">
        <v>42250841</v>
      </c>
      <c r="D286">
        <v>39026431</v>
      </c>
      <c r="E286">
        <v>1</v>
      </c>
      <c r="F286">
        <v>1</v>
      </c>
      <c r="G286">
        <v>1</v>
      </c>
      <c r="H286">
        <v>2</v>
      </c>
      <c r="I286" t="s">
        <v>472</v>
      </c>
      <c r="J286" t="s">
        <v>473</v>
      </c>
      <c r="K286" t="s">
        <v>474</v>
      </c>
      <c r="L286">
        <v>1368</v>
      </c>
      <c r="N286">
        <v>1011</v>
      </c>
      <c r="O286" t="s">
        <v>425</v>
      </c>
      <c r="P286" t="s">
        <v>425</v>
      </c>
      <c r="Q286">
        <v>1</v>
      </c>
      <c r="X286">
        <v>0.05</v>
      </c>
      <c r="Y286">
        <v>0</v>
      </c>
      <c r="Z286">
        <v>112</v>
      </c>
      <c r="AA286">
        <v>13.5</v>
      </c>
      <c r="AB286">
        <v>0</v>
      </c>
      <c r="AC286">
        <v>0</v>
      </c>
      <c r="AD286">
        <v>1</v>
      </c>
      <c r="AE286">
        <v>0</v>
      </c>
      <c r="AF286" t="s">
        <v>33</v>
      </c>
      <c r="AG286">
        <v>6.25E-2</v>
      </c>
      <c r="AH286">
        <v>2</v>
      </c>
      <c r="AI286">
        <v>42250845</v>
      </c>
      <c r="AJ286">
        <v>325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ROW(Source!A158)</f>
        <v>158</v>
      </c>
      <c r="B287">
        <v>42250857</v>
      </c>
      <c r="C287">
        <v>42250841</v>
      </c>
      <c r="D287">
        <v>39027321</v>
      </c>
      <c r="E287">
        <v>1</v>
      </c>
      <c r="F287">
        <v>1</v>
      </c>
      <c r="G287">
        <v>1</v>
      </c>
      <c r="H287">
        <v>2</v>
      </c>
      <c r="I287" t="s">
        <v>450</v>
      </c>
      <c r="J287" t="s">
        <v>451</v>
      </c>
      <c r="K287" t="s">
        <v>452</v>
      </c>
      <c r="L287">
        <v>1368</v>
      </c>
      <c r="N287">
        <v>1011</v>
      </c>
      <c r="O287" t="s">
        <v>425</v>
      </c>
      <c r="P287" t="s">
        <v>425</v>
      </c>
      <c r="Q287">
        <v>1</v>
      </c>
      <c r="X287">
        <v>1.6</v>
      </c>
      <c r="Y287">
        <v>0</v>
      </c>
      <c r="Z287">
        <v>30</v>
      </c>
      <c r="AA287">
        <v>0</v>
      </c>
      <c r="AB287">
        <v>0</v>
      </c>
      <c r="AC287">
        <v>0</v>
      </c>
      <c r="AD287">
        <v>1</v>
      </c>
      <c r="AE287">
        <v>0</v>
      </c>
      <c r="AF287" t="s">
        <v>33</v>
      </c>
      <c r="AG287">
        <v>2</v>
      </c>
      <c r="AH287">
        <v>2</v>
      </c>
      <c r="AI287">
        <v>42250846</v>
      </c>
      <c r="AJ287">
        <v>326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ROW(Source!A158)</f>
        <v>158</v>
      </c>
      <c r="B288">
        <v>42250858</v>
      </c>
      <c r="C288">
        <v>42250841</v>
      </c>
      <c r="D288">
        <v>39029121</v>
      </c>
      <c r="E288">
        <v>1</v>
      </c>
      <c r="F288">
        <v>1</v>
      </c>
      <c r="G288">
        <v>1</v>
      </c>
      <c r="H288">
        <v>2</v>
      </c>
      <c r="I288" t="s">
        <v>453</v>
      </c>
      <c r="J288" t="s">
        <v>454</v>
      </c>
      <c r="K288" t="s">
        <v>455</v>
      </c>
      <c r="L288">
        <v>1368</v>
      </c>
      <c r="N288">
        <v>1011</v>
      </c>
      <c r="O288" t="s">
        <v>425</v>
      </c>
      <c r="P288" t="s">
        <v>425</v>
      </c>
      <c r="Q288">
        <v>1</v>
      </c>
      <c r="X288">
        <v>0.09</v>
      </c>
      <c r="Y288">
        <v>0</v>
      </c>
      <c r="Z288">
        <v>87.17</v>
      </c>
      <c r="AA288">
        <v>11.6</v>
      </c>
      <c r="AB288">
        <v>0</v>
      </c>
      <c r="AC288">
        <v>0</v>
      </c>
      <c r="AD288">
        <v>1</v>
      </c>
      <c r="AE288">
        <v>0</v>
      </c>
      <c r="AF288" t="s">
        <v>33</v>
      </c>
      <c r="AG288">
        <v>0.11249999999999999</v>
      </c>
      <c r="AH288">
        <v>2</v>
      </c>
      <c r="AI288">
        <v>42250847</v>
      </c>
      <c r="AJ288">
        <v>327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ROW(Source!A158)</f>
        <v>158</v>
      </c>
      <c r="B289">
        <v>42250859</v>
      </c>
      <c r="C289">
        <v>42250841</v>
      </c>
      <c r="D289">
        <v>38957326</v>
      </c>
      <c r="E289">
        <v>1</v>
      </c>
      <c r="F289">
        <v>1</v>
      </c>
      <c r="G289">
        <v>1</v>
      </c>
      <c r="H289">
        <v>3</v>
      </c>
      <c r="I289" t="s">
        <v>67</v>
      </c>
      <c r="J289" t="s">
        <v>69</v>
      </c>
      <c r="K289" t="s">
        <v>68</v>
      </c>
      <c r="L289">
        <v>1348</v>
      </c>
      <c r="N289">
        <v>1009</v>
      </c>
      <c r="O289" t="s">
        <v>49</v>
      </c>
      <c r="P289" t="s">
        <v>49</v>
      </c>
      <c r="Q289">
        <v>1000</v>
      </c>
      <c r="X289">
        <v>0.19600000000000001</v>
      </c>
      <c r="Y289">
        <v>3390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3</v>
      </c>
      <c r="AG289">
        <v>0.19600000000000001</v>
      </c>
      <c r="AH289">
        <v>2</v>
      </c>
      <c r="AI289">
        <v>42250848</v>
      </c>
      <c r="AJ289">
        <v>328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ROW(Source!A158)</f>
        <v>158</v>
      </c>
      <c r="B290">
        <v>42250860</v>
      </c>
      <c r="C290">
        <v>42250841</v>
      </c>
      <c r="D290">
        <v>38958119</v>
      </c>
      <c r="E290">
        <v>1</v>
      </c>
      <c r="F290">
        <v>1</v>
      </c>
      <c r="G290">
        <v>1</v>
      </c>
      <c r="H290">
        <v>3</v>
      </c>
      <c r="I290" t="s">
        <v>89</v>
      </c>
      <c r="J290" t="s">
        <v>92</v>
      </c>
      <c r="K290" t="s">
        <v>90</v>
      </c>
      <c r="L290">
        <v>1327</v>
      </c>
      <c r="N290">
        <v>1005</v>
      </c>
      <c r="O290" t="s">
        <v>91</v>
      </c>
      <c r="P290" t="s">
        <v>91</v>
      </c>
      <c r="Q290">
        <v>1</v>
      </c>
      <c r="X290">
        <v>110</v>
      </c>
      <c r="Y290">
        <v>6.19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3</v>
      </c>
      <c r="AG290">
        <v>110</v>
      </c>
      <c r="AH290">
        <v>2</v>
      </c>
      <c r="AI290">
        <v>42250850</v>
      </c>
      <c r="AJ290">
        <v>330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ROW(Source!A165)</f>
        <v>165</v>
      </c>
      <c r="B291">
        <v>42250871</v>
      </c>
      <c r="C291">
        <v>42250864</v>
      </c>
      <c r="D291">
        <v>35545602</v>
      </c>
      <c r="E291">
        <v>1</v>
      </c>
      <c r="F291">
        <v>1</v>
      </c>
      <c r="G291">
        <v>1</v>
      </c>
      <c r="H291">
        <v>1</v>
      </c>
      <c r="I291" t="s">
        <v>478</v>
      </c>
      <c r="J291" t="s">
        <v>3</v>
      </c>
      <c r="K291" t="s">
        <v>479</v>
      </c>
      <c r="L291">
        <v>1369</v>
      </c>
      <c r="N291">
        <v>1013</v>
      </c>
      <c r="O291" t="s">
        <v>417</v>
      </c>
      <c r="P291" t="s">
        <v>417</v>
      </c>
      <c r="Q291">
        <v>1</v>
      </c>
      <c r="X291">
        <v>39.51</v>
      </c>
      <c r="Y291">
        <v>0</v>
      </c>
      <c r="Z291">
        <v>0</v>
      </c>
      <c r="AA291">
        <v>0</v>
      </c>
      <c r="AB291">
        <v>208.14</v>
      </c>
      <c r="AC291">
        <v>0</v>
      </c>
      <c r="AD291">
        <v>1</v>
      </c>
      <c r="AE291">
        <v>1</v>
      </c>
      <c r="AF291" t="s">
        <v>34</v>
      </c>
      <c r="AG291">
        <v>45.436499999999995</v>
      </c>
      <c r="AH291">
        <v>2</v>
      </c>
      <c r="AI291">
        <v>42250865</v>
      </c>
      <c r="AJ291">
        <v>333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ROW(Source!A165)</f>
        <v>165</v>
      </c>
      <c r="B292">
        <v>42250872</v>
      </c>
      <c r="C292">
        <v>42250864</v>
      </c>
      <c r="D292">
        <v>121548</v>
      </c>
      <c r="E292">
        <v>1</v>
      </c>
      <c r="F292">
        <v>1</v>
      </c>
      <c r="G292">
        <v>1</v>
      </c>
      <c r="H292">
        <v>1</v>
      </c>
      <c r="I292" t="s">
        <v>23</v>
      </c>
      <c r="J292" t="s">
        <v>3</v>
      </c>
      <c r="K292" t="s">
        <v>420</v>
      </c>
      <c r="L292">
        <v>608254</v>
      </c>
      <c r="N292">
        <v>1013</v>
      </c>
      <c r="O292" t="s">
        <v>421</v>
      </c>
      <c r="P292" t="s">
        <v>421</v>
      </c>
      <c r="Q292">
        <v>1</v>
      </c>
      <c r="X292">
        <v>1.27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2</v>
      </c>
      <c r="AF292" t="s">
        <v>33</v>
      </c>
      <c r="AG292">
        <v>1.5874999999999999</v>
      </c>
      <c r="AH292">
        <v>2</v>
      </c>
      <c r="AI292">
        <v>42250866</v>
      </c>
      <c r="AJ292">
        <v>334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ROW(Source!A165)</f>
        <v>165</v>
      </c>
      <c r="B293">
        <v>42250873</v>
      </c>
      <c r="C293">
        <v>42250864</v>
      </c>
      <c r="D293">
        <v>39026610</v>
      </c>
      <c r="E293">
        <v>1</v>
      </c>
      <c r="F293">
        <v>1</v>
      </c>
      <c r="G293">
        <v>1</v>
      </c>
      <c r="H293">
        <v>2</v>
      </c>
      <c r="I293" t="s">
        <v>439</v>
      </c>
      <c r="J293" t="s">
        <v>440</v>
      </c>
      <c r="K293" t="s">
        <v>441</v>
      </c>
      <c r="L293">
        <v>1368</v>
      </c>
      <c r="N293">
        <v>1011</v>
      </c>
      <c r="O293" t="s">
        <v>425</v>
      </c>
      <c r="P293" t="s">
        <v>425</v>
      </c>
      <c r="Q293">
        <v>1</v>
      </c>
      <c r="X293">
        <v>1.27</v>
      </c>
      <c r="Y293">
        <v>0</v>
      </c>
      <c r="Z293">
        <v>31.26</v>
      </c>
      <c r="AA293">
        <v>13.5</v>
      </c>
      <c r="AB293">
        <v>0</v>
      </c>
      <c r="AC293">
        <v>0</v>
      </c>
      <c r="AD293">
        <v>1</v>
      </c>
      <c r="AE293">
        <v>0</v>
      </c>
      <c r="AF293" t="s">
        <v>33</v>
      </c>
      <c r="AG293">
        <v>1.5874999999999999</v>
      </c>
      <c r="AH293">
        <v>2</v>
      </c>
      <c r="AI293">
        <v>42250867</v>
      </c>
      <c r="AJ293">
        <v>335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ROW(Source!A165)</f>
        <v>165</v>
      </c>
      <c r="B294">
        <v>42250874</v>
      </c>
      <c r="C294">
        <v>42250864</v>
      </c>
      <c r="D294">
        <v>39027219</v>
      </c>
      <c r="E294">
        <v>1</v>
      </c>
      <c r="F294">
        <v>1</v>
      </c>
      <c r="G294">
        <v>1</v>
      </c>
      <c r="H294">
        <v>2</v>
      </c>
      <c r="I294" t="s">
        <v>480</v>
      </c>
      <c r="J294" t="s">
        <v>481</v>
      </c>
      <c r="K294" t="s">
        <v>482</v>
      </c>
      <c r="L294">
        <v>1368</v>
      </c>
      <c r="N294">
        <v>1011</v>
      </c>
      <c r="O294" t="s">
        <v>425</v>
      </c>
      <c r="P294" t="s">
        <v>425</v>
      </c>
      <c r="Q294">
        <v>1</v>
      </c>
      <c r="X294">
        <v>9.07</v>
      </c>
      <c r="Y294">
        <v>0</v>
      </c>
      <c r="Z294">
        <v>0.5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33</v>
      </c>
      <c r="AG294">
        <v>11.3375</v>
      </c>
      <c r="AH294">
        <v>2</v>
      </c>
      <c r="AI294">
        <v>42250868</v>
      </c>
      <c r="AJ294">
        <v>336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ROW(Source!A165)</f>
        <v>165</v>
      </c>
      <c r="B295">
        <v>42250875</v>
      </c>
      <c r="C295">
        <v>42250864</v>
      </c>
      <c r="D295">
        <v>38996543</v>
      </c>
      <c r="E295">
        <v>1</v>
      </c>
      <c r="F295">
        <v>1</v>
      </c>
      <c r="G295">
        <v>1</v>
      </c>
      <c r="H295">
        <v>3</v>
      </c>
      <c r="I295" t="s">
        <v>483</v>
      </c>
      <c r="J295" t="s">
        <v>484</v>
      </c>
      <c r="K295" t="s">
        <v>485</v>
      </c>
      <c r="L295">
        <v>1339</v>
      </c>
      <c r="N295">
        <v>1007</v>
      </c>
      <c r="O295" t="s">
        <v>209</v>
      </c>
      <c r="P295" t="s">
        <v>209</v>
      </c>
      <c r="Q295">
        <v>1</v>
      </c>
      <c r="X295">
        <v>2.04</v>
      </c>
      <c r="Y295">
        <v>548.29999999999995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3</v>
      </c>
      <c r="AG295">
        <v>2.04</v>
      </c>
      <c r="AH295">
        <v>2</v>
      </c>
      <c r="AI295">
        <v>42250869</v>
      </c>
      <c r="AJ295">
        <v>337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ROW(Source!A165)</f>
        <v>165</v>
      </c>
      <c r="B296">
        <v>42250876</v>
      </c>
      <c r="C296">
        <v>42250864</v>
      </c>
      <c r="D296">
        <v>39001585</v>
      </c>
      <c r="E296">
        <v>1</v>
      </c>
      <c r="F296">
        <v>1</v>
      </c>
      <c r="G296">
        <v>1</v>
      </c>
      <c r="H296">
        <v>3</v>
      </c>
      <c r="I296" t="s">
        <v>445</v>
      </c>
      <c r="J296" t="s">
        <v>446</v>
      </c>
      <c r="K296" t="s">
        <v>447</v>
      </c>
      <c r="L296">
        <v>1339</v>
      </c>
      <c r="N296">
        <v>1007</v>
      </c>
      <c r="O296" t="s">
        <v>209</v>
      </c>
      <c r="P296" t="s">
        <v>209</v>
      </c>
      <c r="Q296">
        <v>1</v>
      </c>
      <c r="X296">
        <v>3.5</v>
      </c>
      <c r="Y296">
        <v>2.44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3</v>
      </c>
      <c r="AG296">
        <v>3.5</v>
      </c>
      <c r="AH296">
        <v>2</v>
      </c>
      <c r="AI296">
        <v>42250870</v>
      </c>
      <c r="AJ296">
        <v>338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ROW(Source!A166)</f>
        <v>166</v>
      </c>
      <c r="B297">
        <v>42250871</v>
      </c>
      <c r="C297">
        <v>42250864</v>
      </c>
      <c r="D297">
        <v>35545602</v>
      </c>
      <c r="E297">
        <v>1</v>
      </c>
      <c r="F297">
        <v>1</v>
      </c>
      <c r="G297">
        <v>1</v>
      </c>
      <c r="H297">
        <v>1</v>
      </c>
      <c r="I297" t="s">
        <v>478</v>
      </c>
      <c r="J297" t="s">
        <v>3</v>
      </c>
      <c r="K297" t="s">
        <v>479</v>
      </c>
      <c r="L297">
        <v>1369</v>
      </c>
      <c r="N297">
        <v>1013</v>
      </c>
      <c r="O297" t="s">
        <v>417</v>
      </c>
      <c r="P297" t="s">
        <v>417</v>
      </c>
      <c r="Q297">
        <v>1</v>
      </c>
      <c r="X297">
        <v>39.51</v>
      </c>
      <c r="Y297">
        <v>0</v>
      </c>
      <c r="Z297">
        <v>0</v>
      </c>
      <c r="AA297">
        <v>0</v>
      </c>
      <c r="AB297">
        <v>238.6</v>
      </c>
      <c r="AC297">
        <v>0</v>
      </c>
      <c r="AD297">
        <v>1</v>
      </c>
      <c r="AE297">
        <v>1</v>
      </c>
      <c r="AF297" t="s">
        <v>34</v>
      </c>
      <c r="AG297">
        <v>45.436499999999995</v>
      </c>
      <c r="AH297">
        <v>2</v>
      </c>
      <c r="AI297">
        <v>42250865</v>
      </c>
      <c r="AJ297">
        <v>339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ROW(Source!A166)</f>
        <v>166</v>
      </c>
      <c r="B298">
        <v>42250872</v>
      </c>
      <c r="C298">
        <v>42250864</v>
      </c>
      <c r="D298">
        <v>121548</v>
      </c>
      <c r="E298">
        <v>1</v>
      </c>
      <c r="F298">
        <v>1</v>
      </c>
      <c r="G298">
        <v>1</v>
      </c>
      <c r="H298">
        <v>1</v>
      </c>
      <c r="I298" t="s">
        <v>23</v>
      </c>
      <c r="J298" t="s">
        <v>3</v>
      </c>
      <c r="K298" t="s">
        <v>420</v>
      </c>
      <c r="L298">
        <v>608254</v>
      </c>
      <c r="N298">
        <v>1013</v>
      </c>
      <c r="O298" t="s">
        <v>421</v>
      </c>
      <c r="P298" t="s">
        <v>421</v>
      </c>
      <c r="Q298">
        <v>1</v>
      </c>
      <c r="X298">
        <v>1.27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2</v>
      </c>
      <c r="AF298" t="s">
        <v>33</v>
      </c>
      <c r="AG298">
        <v>1.5874999999999999</v>
      </c>
      <c r="AH298">
        <v>2</v>
      </c>
      <c r="AI298">
        <v>42250866</v>
      </c>
      <c r="AJ298">
        <v>340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ROW(Source!A166)</f>
        <v>166</v>
      </c>
      <c r="B299">
        <v>42250873</v>
      </c>
      <c r="C299">
        <v>42250864</v>
      </c>
      <c r="D299">
        <v>39026610</v>
      </c>
      <c r="E299">
        <v>1</v>
      </c>
      <c r="F299">
        <v>1</v>
      </c>
      <c r="G299">
        <v>1</v>
      </c>
      <c r="H299">
        <v>2</v>
      </c>
      <c r="I299" t="s">
        <v>439</v>
      </c>
      <c r="J299" t="s">
        <v>440</v>
      </c>
      <c r="K299" t="s">
        <v>441</v>
      </c>
      <c r="L299">
        <v>1368</v>
      </c>
      <c r="N299">
        <v>1011</v>
      </c>
      <c r="O299" t="s">
        <v>425</v>
      </c>
      <c r="P299" t="s">
        <v>425</v>
      </c>
      <c r="Q299">
        <v>1</v>
      </c>
      <c r="X299">
        <v>1.27</v>
      </c>
      <c r="Y299">
        <v>0</v>
      </c>
      <c r="Z299">
        <v>31.26</v>
      </c>
      <c r="AA299">
        <v>13.5</v>
      </c>
      <c r="AB299">
        <v>0</v>
      </c>
      <c r="AC299">
        <v>0</v>
      </c>
      <c r="AD299">
        <v>1</v>
      </c>
      <c r="AE299">
        <v>0</v>
      </c>
      <c r="AF299" t="s">
        <v>33</v>
      </c>
      <c r="AG299">
        <v>1.5874999999999999</v>
      </c>
      <c r="AH299">
        <v>2</v>
      </c>
      <c r="AI299">
        <v>42250867</v>
      </c>
      <c r="AJ299">
        <v>341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ROW(Source!A166)</f>
        <v>166</v>
      </c>
      <c r="B300">
        <v>42250874</v>
      </c>
      <c r="C300">
        <v>42250864</v>
      </c>
      <c r="D300">
        <v>39027219</v>
      </c>
      <c r="E300">
        <v>1</v>
      </c>
      <c r="F300">
        <v>1</v>
      </c>
      <c r="G300">
        <v>1</v>
      </c>
      <c r="H300">
        <v>2</v>
      </c>
      <c r="I300" t="s">
        <v>480</v>
      </c>
      <c r="J300" t="s">
        <v>481</v>
      </c>
      <c r="K300" t="s">
        <v>482</v>
      </c>
      <c r="L300">
        <v>1368</v>
      </c>
      <c r="N300">
        <v>1011</v>
      </c>
      <c r="O300" t="s">
        <v>425</v>
      </c>
      <c r="P300" t="s">
        <v>425</v>
      </c>
      <c r="Q300">
        <v>1</v>
      </c>
      <c r="X300">
        <v>9.07</v>
      </c>
      <c r="Y300">
        <v>0</v>
      </c>
      <c r="Z300">
        <v>0.5</v>
      </c>
      <c r="AA300">
        <v>0</v>
      </c>
      <c r="AB300">
        <v>0</v>
      </c>
      <c r="AC300">
        <v>0</v>
      </c>
      <c r="AD300">
        <v>1</v>
      </c>
      <c r="AE300">
        <v>0</v>
      </c>
      <c r="AF300" t="s">
        <v>33</v>
      </c>
      <c r="AG300">
        <v>11.3375</v>
      </c>
      <c r="AH300">
        <v>2</v>
      </c>
      <c r="AI300">
        <v>42250868</v>
      </c>
      <c r="AJ300">
        <v>342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ROW(Source!A166)</f>
        <v>166</v>
      </c>
      <c r="B301">
        <v>42250875</v>
      </c>
      <c r="C301">
        <v>42250864</v>
      </c>
      <c r="D301">
        <v>38996543</v>
      </c>
      <c r="E301">
        <v>1</v>
      </c>
      <c r="F301">
        <v>1</v>
      </c>
      <c r="G301">
        <v>1</v>
      </c>
      <c r="H301">
        <v>3</v>
      </c>
      <c r="I301" t="s">
        <v>483</v>
      </c>
      <c r="J301" t="s">
        <v>484</v>
      </c>
      <c r="K301" t="s">
        <v>485</v>
      </c>
      <c r="L301">
        <v>1339</v>
      </c>
      <c r="N301">
        <v>1007</v>
      </c>
      <c r="O301" t="s">
        <v>209</v>
      </c>
      <c r="P301" t="s">
        <v>209</v>
      </c>
      <c r="Q301">
        <v>1</v>
      </c>
      <c r="X301">
        <v>2.04</v>
      </c>
      <c r="Y301">
        <v>548.29999999999995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 t="s">
        <v>3</v>
      </c>
      <c r="AG301">
        <v>2.04</v>
      </c>
      <c r="AH301">
        <v>2</v>
      </c>
      <c r="AI301">
        <v>42250869</v>
      </c>
      <c r="AJ301">
        <v>343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ROW(Source!A166)</f>
        <v>166</v>
      </c>
      <c r="B302">
        <v>42250876</v>
      </c>
      <c r="C302">
        <v>42250864</v>
      </c>
      <c r="D302">
        <v>39001585</v>
      </c>
      <c r="E302">
        <v>1</v>
      </c>
      <c r="F302">
        <v>1</v>
      </c>
      <c r="G302">
        <v>1</v>
      </c>
      <c r="H302">
        <v>3</v>
      </c>
      <c r="I302" t="s">
        <v>445</v>
      </c>
      <c r="J302" t="s">
        <v>446</v>
      </c>
      <c r="K302" t="s">
        <v>447</v>
      </c>
      <c r="L302">
        <v>1339</v>
      </c>
      <c r="N302">
        <v>1007</v>
      </c>
      <c r="O302" t="s">
        <v>209</v>
      </c>
      <c r="P302" t="s">
        <v>209</v>
      </c>
      <c r="Q302">
        <v>1</v>
      </c>
      <c r="X302">
        <v>3.5</v>
      </c>
      <c r="Y302">
        <v>2.44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3</v>
      </c>
      <c r="AG302">
        <v>3.5</v>
      </c>
      <c r="AH302">
        <v>2</v>
      </c>
      <c r="AI302">
        <v>42250870</v>
      </c>
      <c r="AJ302">
        <v>344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ROW(Source!A167)</f>
        <v>167</v>
      </c>
      <c r="B303">
        <v>42250883</v>
      </c>
      <c r="C303">
        <v>42250877</v>
      </c>
      <c r="D303">
        <v>35545602</v>
      </c>
      <c r="E303">
        <v>1</v>
      </c>
      <c r="F303">
        <v>1</v>
      </c>
      <c r="G303">
        <v>1</v>
      </c>
      <c r="H303">
        <v>1</v>
      </c>
      <c r="I303" t="s">
        <v>478</v>
      </c>
      <c r="J303" t="s">
        <v>3</v>
      </c>
      <c r="K303" t="s">
        <v>479</v>
      </c>
      <c r="L303">
        <v>1369</v>
      </c>
      <c r="N303">
        <v>1013</v>
      </c>
      <c r="O303" t="s">
        <v>417</v>
      </c>
      <c r="P303" t="s">
        <v>417</v>
      </c>
      <c r="Q303">
        <v>1</v>
      </c>
      <c r="X303">
        <v>0.5</v>
      </c>
      <c r="Y303">
        <v>0</v>
      </c>
      <c r="Z303">
        <v>0</v>
      </c>
      <c r="AA303">
        <v>0</v>
      </c>
      <c r="AB303">
        <v>208.14</v>
      </c>
      <c r="AC303">
        <v>0</v>
      </c>
      <c r="AD303">
        <v>1</v>
      </c>
      <c r="AE303">
        <v>1</v>
      </c>
      <c r="AF303" t="s">
        <v>270</v>
      </c>
      <c r="AG303">
        <v>3.4499999999999997</v>
      </c>
      <c r="AH303">
        <v>2</v>
      </c>
      <c r="AI303">
        <v>42250878</v>
      </c>
      <c r="AJ303">
        <v>345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ROW(Source!A167)</f>
        <v>167</v>
      </c>
      <c r="B304">
        <v>42250884</v>
      </c>
      <c r="C304">
        <v>42250877</v>
      </c>
      <c r="D304">
        <v>121548</v>
      </c>
      <c r="E304">
        <v>1</v>
      </c>
      <c r="F304">
        <v>1</v>
      </c>
      <c r="G304">
        <v>1</v>
      </c>
      <c r="H304">
        <v>1</v>
      </c>
      <c r="I304" t="s">
        <v>23</v>
      </c>
      <c r="J304" t="s">
        <v>3</v>
      </c>
      <c r="K304" t="s">
        <v>420</v>
      </c>
      <c r="L304">
        <v>608254</v>
      </c>
      <c r="N304">
        <v>1013</v>
      </c>
      <c r="O304" t="s">
        <v>421</v>
      </c>
      <c r="P304" t="s">
        <v>421</v>
      </c>
      <c r="Q304">
        <v>1</v>
      </c>
      <c r="X304">
        <v>0.21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2</v>
      </c>
      <c r="AF304" t="s">
        <v>269</v>
      </c>
      <c r="AG304">
        <v>1.5750000000000002</v>
      </c>
      <c r="AH304">
        <v>2</v>
      </c>
      <c r="AI304">
        <v>42250879</v>
      </c>
      <c r="AJ304">
        <v>346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ROW(Source!A167)</f>
        <v>167</v>
      </c>
      <c r="B305">
        <v>42250885</v>
      </c>
      <c r="C305">
        <v>42250877</v>
      </c>
      <c r="D305">
        <v>39026610</v>
      </c>
      <c r="E305">
        <v>1</v>
      </c>
      <c r="F305">
        <v>1</v>
      </c>
      <c r="G305">
        <v>1</v>
      </c>
      <c r="H305">
        <v>2</v>
      </c>
      <c r="I305" t="s">
        <v>439</v>
      </c>
      <c r="J305" t="s">
        <v>440</v>
      </c>
      <c r="K305" t="s">
        <v>441</v>
      </c>
      <c r="L305">
        <v>1368</v>
      </c>
      <c r="N305">
        <v>1011</v>
      </c>
      <c r="O305" t="s">
        <v>425</v>
      </c>
      <c r="P305" t="s">
        <v>425</v>
      </c>
      <c r="Q305">
        <v>1</v>
      </c>
      <c r="X305">
        <v>0.21</v>
      </c>
      <c r="Y305">
        <v>0</v>
      </c>
      <c r="Z305">
        <v>31.26</v>
      </c>
      <c r="AA305">
        <v>13.5</v>
      </c>
      <c r="AB305">
        <v>0</v>
      </c>
      <c r="AC305">
        <v>0</v>
      </c>
      <c r="AD305">
        <v>1</v>
      </c>
      <c r="AE305">
        <v>0</v>
      </c>
      <c r="AF305" t="s">
        <v>269</v>
      </c>
      <c r="AG305">
        <v>1.5750000000000002</v>
      </c>
      <c r="AH305">
        <v>2</v>
      </c>
      <c r="AI305">
        <v>42250880</v>
      </c>
      <c r="AJ305">
        <v>347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ROW(Source!A167)</f>
        <v>167</v>
      </c>
      <c r="B306">
        <v>42250886</v>
      </c>
      <c r="C306">
        <v>42250877</v>
      </c>
      <c r="D306">
        <v>39027219</v>
      </c>
      <c r="E306">
        <v>1</v>
      </c>
      <c r="F306">
        <v>1</v>
      </c>
      <c r="G306">
        <v>1</v>
      </c>
      <c r="H306">
        <v>2</v>
      </c>
      <c r="I306" t="s">
        <v>480</v>
      </c>
      <c r="J306" t="s">
        <v>481</v>
      </c>
      <c r="K306" t="s">
        <v>482</v>
      </c>
      <c r="L306">
        <v>1368</v>
      </c>
      <c r="N306">
        <v>1011</v>
      </c>
      <c r="O306" t="s">
        <v>425</v>
      </c>
      <c r="P306" t="s">
        <v>425</v>
      </c>
      <c r="Q306">
        <v>1</v>
      </c>
      <c r="X306">
        <v>2.3199999999999998</v>
      </c>
      <c r="Y306">
        <v>0</v>
      </c>
      <c r="Z306">
        <v>0.5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269</v>
      </c>
      <c r="AG306">
        <v>17.399999999999999</v>
      </c>
      <c r="AH306">
        <v>2</v>
      </c>
      <c r="AI306">
        <v>42250881</v>
      </c>
      <c r="AJ306">
        <v>348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ROW(Source!A167)</f>
        <v>167</v>
      </c>
      <c r="B307">
        <v>42250887</v>
      </c>
      <c r="C307">
        <v>42250877</v>
      </c>
      <c r="D307">
        <v>38996543</v>
      </c>
      <c r="E307">
        <v>1</v>
      </c>
      <c r="F307">
        <v>1</v>
      </c>
      <c r="G307">
        <v>1</v>
      </c>
      <c r="H307">
        <v>3</v>
      </c>
      <c r="I307" t="s">
        <v>483</v>
      </c>
      <c r="J307" t="s">
        <v>484</v>
      </c>
      <c r="K307" t="s">
        <v>485</v>
      </c>
      <c r="L307">
        <v>1339</v>
      </c>
      <c r="N307">
        <v>1007</v>
      </c>
      <c r="O307" t="s">
        <v>209</v>
      </c>
      <c r="P307" t="s">
        <v>209</v>
      </c>
      <c r="Q307">
        <v>1</v>
      </c>
      <c r="X307">
        <v>0.51</v>
      </c>
      <c r="Y307">
        <v>548.29999999999995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 t="s">
        <v>268</v>
      </c>
      <c r="AG307">
        <v>3.06</v>
      </c>
      <c r="AH307">
        <v>2</v>
      </c>
      <c r="AI307">
        <v>42250882</v>
      </c>
      <c r="AJ307">
        <v>349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ROW(Source!A168)</f>
        <v>168</v>
      </c>
      <c r="B308">
        <v>42250883</v>
      </c>
      <c r="C308">
        <v>42250877</v>
      </c>
      <c r="D308">
        <v>35545602</v>
      </c>
      <c r="E308">
        <v>1</v>
      </c>
      <c r="F308">
        <v>1</v>
      </c>
      <c r="G308">
        <v>1</v>
      </c>
      <c r="H308">
        <v>1</v>
      </c>
      <c r="I308" t="s">
        <v>478</v>
      </c>
      <c r="J308" t="s">
        <v>3</v>
      </c>
      <c r="K308" t="s">
        <v>479</v>
      </c>
      <c r="L308">
        <v>1369</v>
      </c>
      <c r="N308">
        <v>1013</v>
      </c>
      <c r="O308" t="s">
        <v>417</v>
      </c>
      <c r="P308" t="s">
        <v>417</v>
      </c>
      <c r="Q308">
        <v>1</v>
      </c>
      <c r="X308">
        <v>0.5</v>
      </c>
      <c r="Y308">
        <v>0</v>
      </c>
      <c r="Z308">
        <v>0</v>
      </c>
      <c r="AA308">
        <v>0</v>
      </c>
      <c r="AB308">
        <v>238.6</v>
      </c>
      <c r="AC308">
        <v>0</v>
      </c>
      <c r="AD308">
        <v>1</v>
      </c>
      <c r="AE308">
        <v>1</v>
      </c>
      <c r="AF308" t="s">
        <v>270</v>
      </c>
      <c r="AG308">
        <v>3.4499999999999997</v>
      </c>
      <c r="AH308">
        <v>2</v>
      </c>
      <c r="AI308">
        <v>42250878</v>
      </c>
      <c r="AJ308">
        <v>350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ROW(Source!A168)</f>
        <v>168</v>
      </c>
      <c r="B309">
        <v>42250884</v>
      </c>
      <c r="C309">
        <v>42250877</v>
      </c>
      <c r="D309">
        <v>121548</v>
      </c>
      <c r="E309">
        <v>1</v>
      </c>
      <c r="F309">
        <v>1</v>
      </c>
      <c r="G309">
        <v>1</v>
      </c>
      <c r="H309">
        <v>1</v>
      </c>
      <c r="I309" t="s">
        <v>23</v>
      </c>
      <c r="J309" t="s">
        <v>3</v>
      </c>
      <c r="K309" t="s">
        <v>420</v>
      </c>
      <c r="L309">
        <v>608254</v>
      </c>
      <c r="N309">
        <v>1013</v>
      </c>
      <c r="O309" t="s">
        <v>421</v>
      </c>
      <c r="P309" t="s">
        <v>421</v>
      </c>
      <c r="Q309">
        <v>1</v>
      </c>
      <c r="X309">
        <v>0.21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2</v>
      </c>
      <c r="AF309" t="s">
        <v>269</v>
      </c>
      <c r="AG309">
        <v>1.5750000000000002</v>
      </c>
      <c r="AH309">
        <v>2</v>
      </c>
      <c r="AI309">
        <v>42250879</v>
      </c>
      <c r="AJ309">
        <v>351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ROW(Source!A168)</f>
        <v>168</v>
      </c>
      <c r="B310">
        <v>42250885</v>
      </c>
      <c r="C310">
        <v>42250877</v>
      </c>
      <c r="D310">
        <v>39026610</v>
      </c>
      <c r="E310">
        <v>1</v>
      </c>
      <c r="F310">
        <v>1</v>
      </c>
      <c r="G310">
        <v>1</v>
      </c>
      <c r="H310">
        <v>2</v>
      </c>
      <c r="I310" t="s">
        <v>439</v>
      </c>
      <c r="J310" t="s">
        <v>440</v>
      </c>
      <c r="K310" t="s">
        <v>441</v>
      </c>
      <c r="L310">
        <v>1368</v>
      </c>
      <c r="N310">
        <v>1011</v>
      </c>
      <c r="O310" t="s">
        <v>425</v>
      </c>
      <c r="P310" t="s">
        <v>425</v>
      </c>
      <c r="Q310">
        <v>1</v>
      </c>
      <c r="X310">
        <v>0.21</v>
      </c>
      <c r="Y310">
        <v>0</v>
      </c>
      <c r="Z310">
        <v>31.26</v>
      </c>
      <c r="AA310">
        <v>13.5</v>
      </c>
      <c r="AB310">
        <v>0</v>
      </c>
      <c r="AC310">
        <v>0</v>
      </c>
      <c r="AD310">
        <v>1</v>
      </c>
      <c r="AE310">
        <v>0</v>
      </c>
      <c r="AF310" t="s">
        <v>269</v>
      </c>
      <c r="AG310">
        <v>1.5750000000000002</v>
      </c>
      <c r="AH310">
        <v>2</v>
      </c>
      <c r="AI310">
        <v>42250880</v>
      </c>
      <c r="AJ310">
        <v>352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ROW(Source!A168)</f>
        <v>168</v>
      </c>
      <c r="B311">
        <v>42250886</v>
      </c>
      <c r="C311">
        <v>42250877</v>
      </c>
      <c r="D311">
        <v>39027219</v>
      </c>
      <c r="E311">
        <v>1</v>
      </c>
      <c r="F311">
        <v>1</v>
      </c>
      <c r="G311">
        <v>1</v>
      </c>
      <c r="H311">
        <v>2</v>
      </c>
      <c r="I311" t="s">
        <v>480</v>
      </c>
      <c r="J311" t="s">
        <v>481</v>
      </c>
      <c r="K311" t="s">
        <v>482</v>
      </c>
      <c r="L311">
        <v>1368</v>
      </c>
      <c r="N311">
        <v>1011</v>
      </c>
      <c r="O311" t="s">
        <v>425</v>
      </c>
      <c r="P311" t="s">
        <v>425</v>
      </c>
      <c r="Q311">
        <v>1</v>
      </c>
      <c r="X311">
        <v>2.3199999999999998</v>
      </c>
      <c r="Y311">
        <v>0</v>
      </c>
      <c r="Z311">
        <v>0.5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269</v>
      </c>
      <c r="AG311">
        <v>17.399999999999999</v>
      </c>
      <c r="AH311">
        <v>2</v>
      </c>
      <c r="AI311">
        <v>42250881</v>
      </c>
      <c r="AJ311">
        <v>353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ROW(Source!A168)</f>
        <v>168</v>
      </c>
      <c r="B312">
        <v>42250887</v>
      </c>
      <c r="C312">
        <v>42250877</v>
      </c>
      <c r="D312">
        <v>38996543</v>
      </c>
      <c r="E312">
        <v>1</v>
      </c>
      <c r="F312">
        <v>1</v>
      </c>
      <c r="G312">
        <v>1</v>
      </c>
      <c r="H312">
        <v>3</v>
      </c>
      <c r="I312" t="s">
        <v>483</v>
      </c>
      <c r="J312" t="s">
        <v>484</v>
      </c>
      <c r="K312" t="s">
        <v>485</v>
      </c>
      <c r="L312">
        <v>1339</v>
      </c>
      <c r="N312">
        <v>1007</v>
      </c>
      <c r="O312" t="s">
        <v>209</v>
      </c>
      <c r="P312" t="s">
        <v>209</v>
      </c>
      <c r="Q312">
        <v>1</v>
      </c>
      <c r="X312">
        <v>0.51</v>
      </c>
      <c r="Y312">
        <v>548.29999999999995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 t="s">
        <v>268</v>
      </c>
      <c r="AG312">
        <v>3.06</v>
      </c>
      <c r="AH312">
        <v>2</v>
      </c>
      <c r="AI312">
        <v>42250882</v>
      </c>
      <c r="AJ312">
        <v>354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ROW(Source!A169)</f>
        <v>169</v>
      </c>
      <c r="B313">
        <v>42250897</v>
      </c>
      <c r="C313">
        <v>42250888</v>
      </c>
      <c r="D313">
        <v>35541888</v>
      </c>
      <c r="E313">
        <v>1</v>
      </c>
      <c r="F313">
        <v>1</v>
      </c>
      <c r="G313">
        <v>1</v>
      </c>
      <c r="H313">
        <v>1</v>
      </c>
      <c r="I313" t="s">
        <v>505</v>
      </c>
      <c r="J313" t="s">
        <v>3</v>
      </c>
      <c r="K313" t="s">
        <v>506</v>
      </c>
      <c r="L313">
        <v>1369</v>
      </c>
      <c r="N313">
        <v>1013</v>
      </c>
      <c r="O313" t="s">
        <v>417</v>
      </c>
      <c r="P313" t="s">
        <v>417</v>
      </c>
      <c r="Q313">
        <v>1</v>
      </c>
      <c r="X313">
        <v>15.72</v>
      </c>
      <c r="Y313">
        <v>0</v>
      </c>
      <c r="Z313">
        <v>0</v>
      </c>
      <c r="AA313">
        <v>0</v>
      </c>
      <c r="AB313">
        <v>210.24</v>
      </c>
      <c r="AC313">
        <v>0</v>
      </c>
      <c r="AD313">
        <v>1</v>
      </c>
      <c r="AE313">
        <v>1</v>
      </c>
      <c r="AF313" t="s">
        <v>34</v>
      </c>
      <c r="AG313">
        <v>18.077999999999999</v>
      </c>
      <c r="AH313">
        <v>2</v>
      </c>
      <c r="AI313">
        <v>42250889</v>
      </c>
      <c r="AJ313">
        <v>355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ROW(Source!A169)</f>
        <v>169</v>
      </c>
      <c r="B314">
        <v>42250898</v>
      </c>
      <c r="C314">
        <v>42250888</v>
      </c>
      <c r="D314">
        <v>121548</v>
      </c>
      <c r="E314">
        <v>1</v>
      </c>
      <c r="F314">
        <v>1</v>
      </c>
      <c r="G314">
        <v>1</v>
      </c>
      <c r="H314">
        <v>1</v>
      </c>
      <c r="I314" t="s">
        <v>23</v>
      </c>
      <c r="J314" t="s">
        <v>3</v>
      </c>
      <c r="K314" t="s">
        <v>420</v>
      </c>
      <c r="L314">
        <v>608254</v>
      </c>
      <c r="N314">
        <v>1013</v>
      </c>
      <c r="O314" t="s">
        <v>421</v>
      </c>
      <c r="P314" t="s">
        <v>421</v>
      </c>
      <c r="Q314">
        <v>1</v>
      </c>
      <c r="X314">
        <v>13.88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2</v>
      </c>
      <c r="AF314" t="s">
        <v>33</v>
      </c>
      <c r="AG314">
        <v>17.350000000000001</v>
      </c>
      <c r="AH314">
        <v>2</v>
      </c>
      <c r="AI314">
        <v>42250890</v>
      </c>
      <c r="AJ314">
        <v>356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ROW(Source!A169)</f>
        <v>169</v>
      </c>
      <c r="B315">
        <v>42250899</v>
      </c>
      <c r="C315">
        <v>42250888</v>
      </c>
      <c r="D315">
        <v>39026531</v>
      </c>
      <c r="E315">
        <v>1</v>
      </c>
      <c r="F315">
        <v>1</v>
      </c>
      <c r="G315">
        <v>1</v>
      </c>
      <c r="H315">
        <v>2</v>
      </c>
      <c r="I315" t="s">
        <v>436</v>
      </c>
      <c r="J315" t="s">
        <v>437</v>
      </c>
      <c r="K315" t="s">
        <v>438</v>
      </c>
      <c r="L315">
        <v>1368</v>
      </c>
      <c r="N315">
        <v>1011</v>
      </c>
      <c r="O315" t="s">
        <v>425</v>
      </c>
      <c r="P315" t="s">
        <v>425</v>
      </c>
      <c r="Q315">
        <v>1</v>
      </c>
      <c r="X315">
        <v>4.29</v>
      </c>
      <c r="Y315">
        <v>0</v>
      </c>
      <c r="Z315">
        <v>99.89</v>
      </c>
      <c r="AA315">
        <v>10.06</v>
      </c>
      <c r="AB315">
        <v>0</v>
      </c>
      <c r="AC315">
        <v>0</v>
      </c>
      <c r="AD315">
        <v>1</v>
      </c>
      <c r="AE315">
        <v>0</v>
      </c>
      <c r="AF315" t="s">
        <v>33</v>
      </c>
      <c r="AG315">
        <v>5.3624999999999998</v>
      </c>
      <c r="AH315">
        <v>2</v>
      </c>
      <c r="AI315">
        <v>42250891</v>
      </c>
      <c r="AJ315">
        <v>357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ROW(Source!A169)</f>
        <v>169</v>
      </c>
      <c r="B316">
        <v>42250900</v>
      </c>
      <c r="C316">
        <v>42250888</v>
      </c>
      <c r="D316">
        <v>39027250</v>
      </c>
      <c r="E316">
        <v>1</v>
      </c>
      <c r="F316">
        <v>1</v>
      </c>
      <c r="G316">
        <v>1</v>
      </c>
      <c r="H316">
        <v>2</v>
      </c>
      <c r="I316" t="s">
        <v>507</v>
      </c>
      <c r="J316" t="s">
        <v>508</v>
      </c>
      <c r="K316" t="s">
        <v>509</v>
      </c>
      <c r="L316">
        <v>1368</v>
      </c>
      <c r="N316">
        <v>1011</v>
      </c>
      <c r="O316" t="s">
        <v>425</v>
      </c>
      <c r="P316" t="s">
        <v>425</v>
      </c>
      <c r="Q316">
        <v>1</v>
      </c>
      <c r="X316">
        <v>1.77</v>
      </c>
      <c r="Y316">
        <v>0</v>
      </c>
      <c r="Z316">
        <v>123</v>
      </c>
      <c r="AA316">
        <v>13.5</v>
      </c>
      <c r="AB316">
        <v>0</v>
      </c>
      <c r="AC316">
        <v>0</v>
      </c>
      <c r="AD316">
        <v>1</v>
      </c>
      <c r="AE316">
        <v>0</v>
      </c>
      <c r="AF316" t="s">
        <v>33</v>
      </c>
      <c r="AG316">
        <v>2.2124999999999999</v>
      </c>
      <c r="AH316">
        <v>2</v>
      </c>
      <c r="AI316">
        <v>42250892</v>
      </c>
      <c r="AJ316">
        <v>358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ROW(Source!A169)</f>
        <v>169</v>
      </c>
      <c r="B317">
        <v>42250901</v>
      </c>
      <c r="C317">
        <v>42250888</v>
      </c>
      <c r="D317">
        <v>39027301</v>
      </c>
      <c r="E317">
        <v>1</v>
      </c>
      <c r="F317">
        <v>1</v>
      </c>
      <c r="G317">
        <v>1</v>
      </c>
      <c r="H317">
        <v>2</v>
      </c>
      <c r="I317" t="s">
        <v>510</v>
      </c>
      <c r="J317" t="s">
        <v>511</v>
      </c>
      <c r="K317" t="s">
        <v>512</v>
      </c>
      <c r="L317">
        <v>1368</v>
      </c>
      <c r="N317">
        <v>1011</v>
      </c>
      <c r="O317" t="s">
        <v>425</v>
      </c>
      <c r="P317" t="s">
        <v>425</v>
      </c>
      <c r="Q317">
        <v>1</v>
      </c>
      <c r="X317">
        <v>7.08</v>
      </c>
      <c r="Y317">
        <v>0</v>
      </c>
      <c r="Z317">
        <v>206.01</v>
      </c>
      <c r="AA317">
        <v>14.4</v>
      </c>
      <c r="AB317">
        <v>0</v>
      </c>
      <c r="AC317">
        <v>0</v>
      </c>
      <c r="AD317">
        <v>1</v>
      </c>
      <c r="AE317">
        <v>0</v>
      </c>
      <c r="AF317" t="s">
        <v>33</v>
      </c>
      <c r="AG317">
        <v>8.85</v>
      </c>
      <c r="AH317">
        <v>2</v>
      </c>
      <c r="AI317">
        <v>42250893</v>
      </c>
      <c r="AJ317">
        <v>359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ROW(Source!A169)</f>
        <v>169</v>
      </c>
      <c r="B318">
        <v>42250902</v>
      </c>
      <c r="C318">
        <v>42250888</v>
      </c>
      <c r="D318">
        <v>39027363</v>
      </c>
      <c r="E318">
        <v>1</v>
      </c>
      <c r="F318">
        <v>1</v>
      </c>
      <c r="G318">
        <v>1</v>
      </c>
      <c r="H318">
        <v>2</v>
      </c>
      <c r="I318" t="s">
        <v>486</v>
      </c>
      <c r="J318" t="s">
        <v>487</v>
      </c>
      <c r="K318" t="s">
        <v>488</v>
      </c>
      <c r="L318">
        <v>1368</v>
      </c>
      <c r="N318">
        <v>1011</v>
      </c>
      <c r="O318" t="s">
        <v>425</v>
      </c>
      <c r="P318" t="s">
        <v>425</v>
      </c>
      <c r="Q318">
        <v>1</v>
      </c>
      <c r="X318">
        <v>0.74</v>
      </c>
      <c r="Y318">
        <v>0</v>
      </c>
      <c r="Z318">
        <v>110</v>
      </c>
      <c r="AA318">
        <v>11.6</v>
      </c>
      <c r="AB318">
        <v>0</v>
      </c>
      <c r="AC318">
        <v>0</v>
      </c>
      <c r="AD318">
        <v>1</v>
      </c>
      <c r="AE318">
        <v>0</v>
      </c>
      <c r="AF318" t="s">
        <v>33</v>
      </c>
      <c r="AG318">
        <v>0.92500000000000004</v>
      </c>
      <c r="AH318">
        <v>2</v>
      </c>
      <c r="AI318">
        <v>42250894</v>
      </c>
      <c r="AJ318">
        <v>360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ROW(Source!A169)</f>
        <v>169</v>
      </c>
      <c r="B319">
        <v>42250903</v>
      </c>
      <c r="C319">
        <v>42250888</v>
      </c>
      <c r="D319">
        <v>39001133</v>
      </c>
      <c r="E319">
        <v>1</v>
      </c>
      <c r="F319">
        <v>1</v>
      </c>
      <c r="G319">
        <v>1</v>
      </c>
      <c r="H319">
        <v>3</v>
      </c>
      <c r="I319" t="s">
        <v>565</v>
      </c>
      <c r="J319" t="s">
        <v>566</v>
      </c>
      <c r="K319" t="s">
        <v>567</v>
      </c>
      <c r="L319">
        <v>1339</v>
      </c>
      <c r="N319">
        <v>1007</v>
      </c>
      <c r="O319" t="s">
        <v>209</v>
      </c>
      <c r="P319" t="s">
        <v>209</v>
      </c>
      <c r="Q319">
        <v>1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</v>
      </c>
      <c r="AD319">
        <v>0</v>
      </c>
      <c r="AE319">
        <v>0</v>
      </c>
      <c r="AF319" t="s">
        <v>3</v>
      </c>
      <c r="AG319">
        <v>0</v>
      </c>
      <c r="AH319">
        <v>3</v>
      </c>
      <c r="AI319">
        <v>-1</v>
      </c>
      <c r="AJ319" t="s">
        <v>3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ROW(Source!A169)</f>
        <v>169</v>
      </c>
      <c r="B320">
        <v>42250904</v>
      </c>
      <c r="C320">
        <v>42250888</v>
      </c>
      <c r="D320">
        <v>39001585</v>
      </c>
      <c r="E320">
        <v>1</v>
      </c>
      <c r="F320">
        <v>1</v>
      </c>
      <c r="G320">
        <v>1</v>
      </c>
      <c r="H320">
        <v>3</v>
      </c>
      <c r="I320" t="s">
        <v>445</v>
      </c>
      <c r="J320" t="s">
        <v>446</v>
      </c>
      <c r="K320" t="s">
        <v>447</v>
      </c>
      <c r="L320">
        <v>1339</v>
      </c>
      <c r="N320">
        <v>1007</v>
      </c>
      <c r="O320" t="s">
        <v>209</v>
      </c>
      <c r="P320" t="s">
        <v>209</v>
      </c>
      <c r="Q320">
        <v>1</v>
      </c>
      <c r="X320">
        <v>5</v>
      </c>
      <c r="Y320">
        <v>2.44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5</v>
      </c>
      <c r="AH320">
        <v>2</v>
      </c>
      <c r="AI320">
        <v>42250896</v>
      </c>
      <c r="AJ320">
        <v>362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ROW(Source!A170)</f>
        <v>170</v>
      </c>
      <c r="B321">
        <v>42250897</v>
      </c>
      <c r="C321">
        <v>42250888</v>
      </c>
      <c r="D321">
        <v>35541888</v>
      </c>
      <c r="E321">
        <v>1</v>
      </c>
      <c r="F321">
        <v>1</v>
      </c>
      <c r="G321">
        <v>1</v>
      </c>
      <c r="H321">
        <v>1</v>
      </c>
      <c r="I321" t="s">
        <v>505</v>
      </c>
      <c r="J321" t="s">
        <v>3</v>
      </c>
      <c r="K321" t="s">
        <v>506</v>
      </c>
      <c r="L321">
        <v>1369</v>
      </c>
      <c r="N321">
        <v>1013</v>
      </c>
      <c r="O321" t="s">
        <v>417</v>
      </c>
      <c r="P321" t="s">
        <v>417</v>
      </c>
      <c r="Q321">
        <v>1</v>
      </c>
      <c r="X321">
        <v>15.72</v>
      </c>
      <c r="Y321">
        <v>0</v>
      </c>
      <c r="Z321">
        <v>0</v>
      </c>
      <c r="AA321">
        <v>0</v>
      </c>
      <c r="AB321">
        <v>241</v>
      </c>
      <c r="AC321">
        <v>0</v>
      </c>
      <c r="AD321">
        <v>1</v>
      </c>
      <c r="AE321">
        <v>1</v>
      </c>
      <c r="AF321" t="s">
        <v>34</v>
      </c>
      <c r="AG321">
        <v>18.077999999999999</v>
      </c>
      <c r="AH321">
        <v>2</v>
      </c>
      <c r="AI321">
        <v>42250889</v>
      </c>
      <c r="AJ321">
        <v>363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ROW(Source!A170)</f>
        <v>170</v>
      </c>
      <c r="B322">
        <v>42250898</v>
      </c>
      <c r="C322">
        <v>42250888</v>
      </c>
      <c r="D322">
        <v>121548</v>
      </c>
      <c r="E322">
        <v>1</v>
      </c>
      <c r="F322">
        <v>1</v>
      </c>
      <c r="G322">
        <v>1</v>
      </c>
      <c r="H322">
        <v>1</v>
      </c>
      <c r="I322" t="s">
        <v>23</v>
      </c>
      <c r="J322" t="s">
        <v>3</v>
      </c>
      <c r="K322" t="s">
        <v>420</v>
      </c>
      <c r="L322">
        <v>608254</v>
      </c>
      <c r="N322">
        <v>1013</v>
      </c>
      <c r="O322" t="s">
        <v>421</v>
      </c>
      <c r="P322" t="s">
        <v>421</v>
      </c>
      <c r="Q322">
        <v>1</v>
      </c>
      <c r="X322">
        <v>13.88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2</v>
      </c>
      <c r="AF322" t="s">
        <v>33</v>
      </c>
      <c r="AG322">
        <v>17.350000000000001</v>
      </c>
      <c r="AH322">
        <v>2</v>
      </c>
      <c r="AI322">
        <v>42250890</v>
      </c>
      <c r="AJ322">
        <v>364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ROW(Source!A170)</f>
        <v>170</v>
      </c>
      <c r="B323">
        <v>42250899</v>
      </c>
      <c r="C323">
        <v>42250888</v>
      </c>
      <c r="D323">
        <v>39026531</v>
      </c>
      <c r="E323">
        <v>1</v>
      </c>
      <c r="F323">
        <v>1</v>
      </c>
      <c r="G323">
        <v>1</v>
      </c>
      <c r="H323">
        <v>2</v>
      </c>
      <c r="I323" t="s">
        <v>436</v>
      </c>
      <c r="J323" t="s">
        <v>437</v>
      </c>
      <c r="K323" t="s">
        <v>438</v>
      </c>
      <c r="L323">
        <v>1368</v>
      </c>
      <c r="N323">
        <v>1011</v>
      </c>
      <c r="O323" t="s">
        <v>425</v>
      </c>
      <c r="P323" t="s">
        <v>425</v>
      </c>
      <c r="Q323">
        <v>1</v>
      </c>
      <c r="X323">
        <v>4.29</v>
      </c>
      <c r="Y323">
        <v>0</v>
      </c>
      <c r="Z323">
        <v>99.89</v>
      </c>
      <c r="AA323">
        <v>10.06</v>
      </c>
      <c r="AB323">
        <v>0</v>
      </c>
      <c r="AC323">
        <v>0</v>
      </c>
      <c r="AD323">
        <v>1</v>
      </c>
      <c r="AE323">
        <v>0</v>
      </c>
      <c r="AF323" t="s">
        <v>33</v>
      </c>
      <c r="AG323">
        <v>5.3624999999999998</v>
      </c>
      <c r="AH323">
        <v>2</v>
      </c>
      <c r="AI323">
        <v>42250891</v>
      </c>
      <c r="AJ323">
        <v>365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ROW(Source!A170)</f>
        <v>170</v>
      </c>
      <c r="B324">
        <v>42250900</v>
      </c>
      <c r="C324">
        <v>42250888</v>
      </c>
      <c r="D324">
        <v>39027250</v>
      </c>
      <c r="E324">
        <v>1</v>
      </c>
      <c r="F324">
        <v>1</v>
      </c>
      <c r="G324">
        <v>1</v>
      </c>
      <c r="H324">
        <v>2</v>
      </c>
      <c r="I324" t="s">
        <v>507</v>
      </c>
      <c r="J324" t="s">
        <v>508</v>
      </c>
      <c r="K324" t="s">
        <v>509</v>
      </c>
      <c r="L324">
        <v>1368</v>
      </c>
      <c r="N324">
        <v>1011</v>
      </c>
      <c r="O324" t="s">
        <v>425</v>
      </c>
      <c r="P324" t="s">
        <v>425</v>
      </c>
      <c r="Q324">
        <v>1</v>
      </c>
      <c r="X324">
        <v>1.77</v>
      </c>
      <c r="Y324">
        <v>0</v>
      </c>
      <c r="Z324">
        <v>123</v>
      </c>
      <c r="AA324">
        <v>13.5</v>
      </c>
      <c r="AB324">
        <v>0</v>
      </c>
      <c r="AC324">
        <v>0</v>
      </c>
      <c r="AD324">
        <v>1</v>
      </c>
      <c r="AE324">
        <v>0</v>
      </c>
      <c r="AF324" t="s">
        <v>33</v>
      </c>
      <c r="AG324">
        <v>2.2124999999999999</v>
      </c>
      <c r="AH324">
        <v>2</v>
      </c>
      <c r="AI324">
        <v>42250892</v>
      </c>
      <c r="AJ324">
        <v>366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ROW(Source!A170)</f>
        <v>170</v>
      </c>
      <c r="B325">
        <v>42250901</v>
      </c>
      <c r="C325">
        <v>42250888</v>
      </c>
      <c r="D325">
        <v>39027301</v>
      </c>
      <c r="E325">
        <v>1</v>
      </c>
      <c r="F325">
        <v>1</v>
      </c>
      <c r="G325">
        <v>1</v>
      </c>
      <c r="H325">
        <v>2</v>
      </c>
      <c r="I325" t="s">
        <v>510</v>
      </c>
      <c r="J325" t="s">
        <v>511</v>
      </c>
      <c r="K325" t="s">
        <v>512</v>
      </c>
      <c r="L325">
        <v>1368</v>
      </c>
      <c r="N325">
        <v>1011</v>
      </c>
      <c r="O325" t="s">
        <v>425</v>
      </c>
      <c r="P325" t="s">
        <v>425</v>
      </c>
      <c r="Q325">
        <v>1</v>
      </c>
      <c r="X325">
        <v>7.08</v>
      </c>
      <c r="Y325">
        <v>0</v>
      </c>
      <c r="Z325">
        <v>206.01</v>
      </c>
      <c r="AA325">
        <v>14.4</v>
      </c>
      <c r="AB325">
        <v>0</v>
      </c>
      <c r="AC325">
        <v>0</v>
      </c>
      <c r="AD325">
        <v>1</v>
      </c>
      <c r="AE325">
        <v>0</v>
      </c>
      <c r="AF325" t="s">
        <v>33</v>
      </c>
      <c r="AG325">
        <v>8.85</v>
      </c>
      <c r="AH325">
        <v>2</v>
      </c>
      <c r="AI325">
        <v>42250893</v>
      </c>
      <c r="AJ325">
        <v>367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ROW(Source!A170)</f>
        <v>170</v>
      </c>
      <c r="B326">
        <v>42250902</v>
      </c>
      <c r="C326">
        <v>42250888</v>
      </c>
      <c r="D326">
        <v>39027363</v>
      </c>
      <c r="E326">
        <v>1</v>
      </c>
      <c r="F326">
        <v>1</v>
      </c>
      <c r="G326">
        <v>1</v>
      </c>
      <c r="H326">
        <v>2</v>
      </c>
      <c r="I326" t="s">
        <v>486</v>
      </c>
      <c r="J326" t="s">
        <v>487</v>
      </c>
      <c r="K326" t="s">
        <v>488</v>
      </c>
      <c r="L326">
        <v>1368</v>
      </c>
      <c r="N326">
        <v>1011</v>
      </c>
      <c r="O326" t="s">
        <v>425</v>
      </c>
      <c r="P326" t="s">
        <v>425</v>
      </c>
      <c r="Q326">
        <v>1</v>
      </c>
      <c r="X326">
        <v>0.74</v>
      </c>
      <c r="Y326">
        <v>0</v>
      </c>
      <c r="Z326">
        <v>110</v>
      </c>
      <c r="AA326">
        <v>11.6</v>
      </c>
      <c r="AB326">
        <v>0</v>
      </c>
      <c r="AC326">
        <v>0</v>
      </c>
      <c r="AD326">
        <v>1</v>
      </c>
      <c r="AE326">
        <v>0</v>
      </c>
      <c r="AF326" t="s">
        <v>33</v>
      </c>
      <c r="AG326">
        <v>0.92500000000000004</v>
      </c>
      <c r="AH326">
        <v>2</v>
      </c>
      <c r="AI326">
        <v>42250894</v>
      </c>
      <c r="AJ326">
        <v>368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ROW(Source!A170)</f>
        <v>170</v>
      </c>
      <c r="B327">
        <v>42250903</v>
      </c>
      <c r="C327">
        <v>42250888</v>
      </c>
      <c r="D327">
        <v>39001133</v>
      </c>
      <c r="E327">
        <v>1</v>
      </c>
      <c r="F327">
        <v>1</v>
      </c>
      <c r="G327">
        <v>1</v>
      </c>
      <c r="H327">
        <v>3</v>
      </c>
      <c r="I327" t="s">
        <v>565</v>
      </c>
      <c r="J327" t="s">
        <v>566</v>
      </c>
      <c r="K327" t="s">
        <v>567</v>
      </c>
      <c r="L327">
        <v>1339</v>
      </c>
      <c r="N327">
        <v>1007</v>
      </c>
      <c r="O327" t="s">
        <v>209</v>
      </c>
      <c r="P327" t="s">
        <v>209</v>
      </c>
      <c r="Q327">
        <v>1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</v>
      </c>
      <c r="AD327">
        <v>0</v>
      </c>
      <c r="AE327">
        <v>0</v>
      </c>
      <c r="AF327" t="s">
        <v>3</v>
      </c>
      <c r="AG327">
        <v>0</v>
      </c>
      <c r="AH327">
        <v>3</v>
      </c>
      <c r="AI327">
        <v>-1</v>
      </c>
      <c r="AJ327" t="s">
        <v>3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ROW(Source!A170)</f>
        <v>170</v>
      </c>
      <c r="B328">
        <v>42250904</v>
      </c>
      <c r="C328">
        <v>42250888</v>
      </c>
      <c r="D328">
        <v>39001585</v>
      </c>
      <c r="E328">
        <v>1</v>
      </c>
      <c r="F328">
        <v>1</v>
      </c>
      <c r="G328">
        <v>1</v>
      </c>
      <c r="H328">
        <v>3</v>
      </c>
      <c r="I328" t="s">
        <v>445</v>
      </c>
      <c r="J328" t="s">
        <v>446</v>
      </c>
      <c r="K328" t="s">
        <v>447</v>
      </c>
      <c r="L328">
        <v>1339</v>
      </c>
      <c r="N328">
        <v>1007</v>
      </c>
      <c r="O328" t="s">
        <v>209</v>
      </c>
      <c r="P328" t="s">
        <v>209</v>
      </c>
      <c r="Q328">
        <v>1</v>
      </c>
      <c r="X328">
        <v>5</v>
      </c>
      <c r="Y328">
        <v>2.44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5</v>
      </c>
      <c r="AH328">
        <v>2</v>
      </c>
      <c r="AI328">
        <v>42250896</v>
      </c>
      <c r="AJ328">
        <v>370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ROW(Source!A173)</f>
        <v>173</v>
      </c>
      <c r="B329">
        <v>42250916</v>
      </c>
      <c r="C329">
        <v>42250906</v>
      </c>
      <c r="D329">
        <v>35544110</v>
      </c>
      <c r="E329">
        <v>1</v>
      </c>
      <c r="F329">
        <v>1</v>
      </c>
      <c r="G329">
        <v>1</v>
      </c>
      <c r="H329">
        <v>1</v>
      </c>
      <c r="I329" t="s">
        <v>448</v>
      </c>
      <c r="J329" t="s">
        <v>3</v>
      </c>
      <c r="K329" t="s">
        <v>449</v>
      </c>
      <c r="L329">
        <v>1369</v>
      </c>
      <c r="N329">
        <v>1013</v>
      </c>
      <c r="O329" t="s">
        <v>417</v>
      </c>
      <c r="P329" t="s">
        <v>417</v>
      </c>
      <c r="Q329">
        <v>1</v>
      </c>
      <c r="X329">
        <v>10.5</v>
      </c>
      <c r="Y329">
        <v>0</v>
      </c>
      <c r="Z329">
        <v>0</v>
      </c>
      <c r="AA329">
        <v>0</v>
      </c>
      <c r="AB329">
        <v>249.3</v>
      </c>
      <c r="AC329">
        <v>0</v>
      </c>
      <c r="AD329">
        <v>1</v>
      </c>
      <c r="AE329">
        <v>1</v>
      </c>
      <c r="AF329" t="s">
        <v>34</v>
      </c>
      <c r="AG329">
        <v>12.074999999999999</v>
      </c>
      <c r="AH329">
        <v>2</v>
      </c>
      <c r="AI329">
        <v>42250907</v>
      </c>
      <c r="AJ329">
        <v>371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ROW(Source!A173)</f>
        <v>173</v>
      </c>
      <c r="B330">
        <v>42250917</v>
      </c>
      <c r="C330">
        <v>42250906</v>
      </c>
      <c r="D330">
        <v>121548</v>
      </c>
      <c r="E330">
        <v>1</v>
      </c>
      <c r="F330">
        <v>1</v>
      </c>
      <c r="G330">
        <v>1</v>
      </c>
      <c r="H330">
        <v>1</v>
      </c>
      <c r="I330" t="s">
        <v>23</v>
      </c>
      <c r="J330" t="s">
        <v>3</v>
      </c>
      <c r="K330" t="s">
        <v>420</v>
      </c>
      <c r="L330">
        <v>608254</v>
      </c>
      <c r="N330">
        <v>1013</v>
      </c>
      <c r="O330" t="s">
        <v>421</v>
      </c>
      <c r="P330" t="s">
        <v>421</v>
      </c>
      <c r="Q330">
        <v>1</v>
      </c>
      <c r="X330">
        <v>0.06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2</v>
      </c>
      <c r="AF330" t="s">
        <v>33</v>
      </c>
      <c r="AG330">
        <v>7.4999999999999997E-2</v>
      </c>
      <c r="AH330">
        <v>2</v>
      </c>
      <c r="AI330">
        <v>42250908</v>
      </c>
      <c r="AJ330">
        <v>372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ROW(Source!A173)</f>
        <v>173</v>
      </c>
      <c r="B331">
        <v>42250918</v>
      </c>
      <c r="C331">
        <v>42250906</v>
      </c>
      <c r="D331">
        <v>39026531</v>
      </c>
      <c r="E331">
        <v>1</v>
      </c>
      <c r="F331">
        <v>1</v>
      </c>
      <c r="G331">
        <v>1</v>
      </c>
      <c r="H331">
        <v>2</v>
      </c>
      <c r="I331" t="s">
        <v>436</v>
      </c>
      <c r="J331" t="s">
        <v>437</v>
      </c>
      <c r="K331" t="s">
        <v>438</v>
      </c>
      <c r="L331">
        <v>1368</v>
      </c>
      <c r="N331">
        <v>1011</v>
      </c>
      <c r="O331" t="s">
        <v>425</v>
      </c>
      <c r="P331" t="s">
        <v>425</v>
      </c>
      <c r="Q331">
        <v>1</v>
      </c>
      <c r="X331">
        <v>0.03</v>
      </c>
      <c r="Y331">
        <v>0</v>
      </c>
      <c r="Z331">
        <v>99.89</v>
      </c>
      <c r="AA331">
        <v>10.06</v>
      </c>
      <c r="AB331">
        <v>0</v>
      </c>
      <c r="AC331">
        <v>0</v>
      </c>
      <c r="AD331">
        <v>1</v>
      </c>
      <c r="AE331">
        <v>0</v>
      </c>
      <c r="AF331" t="s">
        <v>33</v>
      </c>
      <c r="AG331">
        <v>3.7499999999999999E-2</v>
      </c>
      <c r="AH331">
        <v>2</v>
      </c>
      <c r="AI331">
        <v>42250909</v>
      </c>
      <c r="AJ331">
        <v>373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ROW(Source!A173)</f>
        <v>173</v>
      </c>
      <c r="B332">
        <v>42250919</v>
      </c>
      <c r="C332">
        <v>42250906</v>
      </c>
      <c r="D332">
        <v>39027363</v>
      </c>
      <c r="E332">
        <v>1</v>
      </c>
      <c r="F332">
        <v>1</v>
      </c>
      <c r="G332">
        <v>1</v>
      </c>
      <c r="H332">
        <v>2</v>
      </c>
      <c r="I332" t="s">
        <v>486</v>
      </c>
      <c r="J332" t="s">
        <v>487</v>
      </c>
      <c r="K332" t="s">
        <v>488</v>
      </c>
      <c r="L332">
        <v>1368</v>
      </c>
      <c r="N332">
        <v>1011</v>
      </c>
      <c r="O332" t="s">
        <v>425</v>
      </c>
      <c r="P332" t="s">
        <v>425</v>
      </c>
      <c r="Q332">
        <v>1</v>
      </c>
      <c r="X332">
        <v>0.03</v>
      </c>
      <c r="Y332">
        <v>0</v>
      </c>
      <c r="Z332">
        <v>110</v>
      </c>
      <c r="AA332">
        <v>11.6</v>
      </c>
      <c r="AB332">
        <v>0</v>
      </c>
      <c r="AC332">
        <v>0</v>
      </c>
      <c r="AD332">
        <v>1</v>
      </c>
      <c r="AE332">
        <v>0</v>
      </c>
      <c r="AF332" t="s">
        <v>33</v>
      </c>
      <c r="AG332">
        <v>3.7499999999999999E-2</v>
      </c>
      <c r="AH332">
        <v>2</v>
      </c>
      <c r="AI332">
        <v>42250910</v>
      </c>
      <c r="AJ332">
        <v>374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ROW(Source!A173)</f>
        <v>173</v>
      </c>
      <c r="B333">
        <v>42250920</v>
      </c>
      <c r="C333">
        <v>42250906</v>
      </c>
      <c r="D333">
        <v>39027437</v>
      </c>
      <c r="E333">
        <v>1</v>
      </c>
      <c r="F333">
        <v>1</v>
      </c>
      <c r="G333">
        <v>1</v>
      </c>
      <c r="H333">
        <v>2</v>
      </c>
      <c r="I333" t="s">
        <v>489</v>
      </c>
      <c r="J333" t="s">
        <v>490</v>
      </c>
      <c r="K333" t="s">
        <v>491</v>
      </c>
      <c r="L333">
        <v>1368</v>
      </c>
      <c r="N333">
        <v>1011</v>
      </c>
      <c r="O333" t="s">
        <v>425</v>
      </c>
      <c r="P333" t="s">
        <v>425</v>
      </c>
      <c r="Q333">
        <v>1</v>
      </c>
      <c r="X333">
        <v>0.56999999999999995</v>
      </c>
      <c r="Y333">
        <v>0</v>
      </c>
      <c r="Z333">
        <v>9.16</v>
      </c>
      <c r="AA333">
        <v>0</v>
      </c>
      <c r="AB333">
        <v>0</v>
      </c>
      <c r="AC333">
        <v>0</v>
      </c>
      <c r="AD333">
        <v>1</v>
      </c>
      <c r="AE333">
        <v>0</v>
      </c>
      <c r="AF333" t="s">
        <v>33</v>
      </c>
      <c r="AG333">
        <v>0.71249999999999991</v>
      </c>
      <c r="AH333">
        <v>2</v>
      </c>
      <c r="AI333">
        <v>42250911</v>
      </c>
      <c r="AJ333">
        <v>375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ROW(Source!A173)</f>
        <v>173</v>
      </c>
      <c r="B334">
        <v>42250921</v>
      </c>
      <c r="C334">
        <v>42250906</v>
      </c>
      <c r="D334">
        <v>39029121</v>
      </c>
      <c r="E334">
        <v>1</v>
      </c>
      <c r="F334">
        <v>1</v>
      </c>
      <c r="G334">
        <v>1</v>
      </c>
      <c r="H334">
        <v>2</v>
      </c>
      <c r="I334" t="s">
        <v>453</v>
      </c>
      <c r="J334" t="s">
        <v>454</v>
      </c>
      <c r="K334" t="s">
        <v>455</v>
      </c>
      <c r="L334">
        <v>1368</v>
      </c>
      <c r="N334">
        <v>1011</v>
      </c>
      <c r="O334" t="s">
        <v>425</v>
      </c>
      <c r="P334" t="s">
        <v>425</v>
      </c>
      <c r="Q334">
        <v>1</v>
      </c>
      <c r="X334">
        <v>0.03</v>
      </c>
      <c r="Y334">
        <v>0</v>
      </c>
      <c r="Z334">
        <v>87.17</v>
      </c>
      <c r="AA334">
        <v>11.6</v>
      </c>
      <c r="AB334">
        <v>0</v>
      </c>
      <c r="AC334">
        <v>0</v>
      </c>
      <c r="AD334">
        <v>1</v>
      </c>
      <c r="AE334">
        <v>0</v>
      </c>
      <c r="AF334" t="s">
        <v>33</v>
      </c>
      <c r="AG334">
        <v>3.7499999999999999E-2</v>
      </c>
      <c r="AH334">
        <v>2</v>
      </c>
      <c r="AI334">
        <v>42250912</v>
      </c>
      <c r="AJ334">
        <v>376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ROW(Source!A173)</f>
        <v>173</v>
      </c>
      <c r="B335">
        <v>42250922</v>
      </c>
      <c r="C335">
        <v>42250906</v>
      </c>
      <c r="D335">
        <v>38997328</v>
      </c>
      <c r="E335">
        <v>1</v>
      </c>
      <c r="F335">
        <v>1</v>
      </c>
      <c r="G335">
        <v>1</v>
      </c>
      <c r="H335">
        <v>3</v>
      </c>
      <c r="I335" t="s">
        <v>562</v>
      </c>
      <c r="J335" t="s">
        <v>563</v>
      </c>
      <c r="K335" t="s">
        <v>564</v>
      </c>
      <c r="L335">
        <v>1327</v>
      </c>
      <c r="N335">
        <v>1005</v>
      </c>
      <c r="O335" t="s">
        <v>91</v>
      </c>
      <c r="P335" t="s">
        <v>91</v>
      </c>
      <c r="Q335">
        <v>1</v>
      </c>
      <c r="X335">
        <v>10.199999999999999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 t="s">
        <v>3</v>
      </c>
      <c r="AG335">
        <v>10.199999999999999</v>
      </c>
      <c r="AH335">
        <v>3</v>
      </c>
      <c r="AI335">
        <v>-1</v>
      </c>
      <c r="AJ335" t="s">
        <v>3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ROW(Source!A173)</f>
        <v>173</v>
      </c>
      <c r="B336">
        <v>42250923</v>
      </c>
      <c r="C336">
        <v>42250906</v>
      </c>
      <c r="D336">
        <v>39001143</v>
      </c>
      <c r="E336">
        <v>1</v>
      </c>
      <c r="F336">
        <v>1</v>
      </c>
      <c r="G336">
        <v>1</v>
      </c>
      <c r="H336">
        <v>3</v>
      </c>
      <c r="I336" t="s">
        <v>207</v>
      </c>
      <c r="J336" t="s">
        <v>210</v>
      </c>
      <c r="K336" t="s">
        <v>208</v>
      </c>
      <c r="L336">
        <v>1339</v>
      </c>
      <c r="N336">
        <v>1007</v>
      </c>
      <c r="O336" t="s">
        <v>209</v>
      </c>
      <c r="P336" t="s">
        <v>209</v>
      </c>
      <c r="Q336">
        <v>1</v>
      </c>
      <c r="X336">
        <v>0.05</v>
      </c>
      <c r="Y336">
        <v>55.26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3</v>
      </c>
      <c r="AG336">
        <v>0.05</v>
      </c>
      <c r="AH336">
        <v>2</v>
      </c>
      <c r="AI336">
        <v>42250914</v>
      </c>
      <c r="AJ336">
        <v>379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ROW(Source!A173)</f>
        <v>173</v>
      </c>
      <c r="B337">
        <v>42250924</v>
      </c>
      <c r="C337">
        <v>42250906</v>
      </c>
      <c r="D337">
        <v>39001585</v>
      </c>
      <c r="E337">
        <v>1</v>
      </c>
      <c r="F337">
        <v>1</v>
      </c>
      <c r="G337">
        <v>1</v>
      </c>
      <c r="H337">
        <v>3</v>
      </c>
      <c r="I337" t="s">
        <v>445</v>
      </c>
      <c r="J337" t="s">
        <v>446</v>
      </c>
      <c r="K337" t="s">
        <v>447</v>
      </c>
      <c r="L337">
        <v>1339</v>
      </c>
      <c r="N337">
        <v>1007</v>
      </c>
      <c r="O337" t="s">
        <v>209</v>
      </c>
      <c r="P337" t="s">
        <v>209</v>
      </c>
      <c r="Q337">
        <v>1</v>
      </c>
      <c r="X337">
        <v>0.2</v>
      </c>
      <c r="Y337">
        <v>2.44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0.2</v>
      </c>
      <c r="AH337">
        <v>2</v>
      </c>
      <c r="AI337">
        <v>42250915</v>
      </c>
      <c r="AJ337">
        <v>380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ROW(Source!A174)</f>
        <v>174</v>
      </c>
      <c r="B338">
        <v>42250916</v>
      </c>
      <c r="C338">
        <v>42250906</v>
      </c>
      <c r="D338">
        <v>35544110</v>
      </c>
      <c r="E338">
        <v>1</v>
      </c>
      <c r="F338">
        <v>1</v>
      </c>
      <c r="G338">
        <v>1</v>
      </c>
      <c r="H338">
        <v>1</v>
      </c>
      <c r="I338" t="s">
        <v>448</v>
      </c>
      <c r="J338" t="s">
        <v>3</v>
      </c>
      <c r="K338" t="s">
        <v>449</v>
      </c>
      <c r="L338">
        <v>1369</v>
      </c>
      <c r="N338">
        <v>1013</v>
      </c>
      <c r="O338" t="s">
        <v>417</v>
      </c>
      <c r="P338" t="s">
        <v>417</v>
      </c>
      <c r="Q338">
        <v>1</v>
      </c>
      <c r="X338">
        <v>10.5</v>
      </c>
      <c r="Y338">
        <v>0</v>
      </c>
      <c r="Z338">
        <v>0</v>
      </c>
      <c r="AA338">
        <v>0</v>
      </c>
      <c r="AB338">
        <v>285.77</v>
      </c>
      <c r="AC338">
        <v>0</v>
      </c>
      <c r="AD338">
        <v>1</v>
      </c>
      <c r="AE338">
        <v>1</v>
      </c>
      <c r="AF338" t="s">
        <v>34</v>
      </c>
      <c r="AG338">
        <v>12.074999999999999</v>
      </c>
      <c r="AH338">
        <v>2</v>
      </c>
      <c r="AI338">
        <v>42250907</v>
      </c>
      <c r="AJ338">
        <v>381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ROW(Source!A174)</f>
        <v>174</v>
      </c>
      <c r="B339">
        <v>42250917</v>
      </c>
      <c r="C339">
        <v>42250906</v>
      </c>
      <c r="D339">
        <v>121548</v>
      </c>
      <c r="E339">
        <v>1</v>
      </c>
      <c r="F339">
        <v>1</v>
      </c>
      <c r="G339">
        <v>1</v>
      </c>
      <c r="H339">
        <v>1</v>
      </c>
      <c r="I339" t="s">
        <v>23</v>
      </c>
      <c r="J339" t="s">
        <v>3</v>
      </c>
      <c r="K339" t="s">
        <v>420</v>
      </c>
      <c r="L339">
        <v>608254</v>
      </c>
      <c r="N339">
        <v>1013</v>
      </c>
      <c r="O339" t="s">
        <v>421</v>
      </c>
      <c r="P339" t="s">
        <v>421</v>
      </c>
      <c r="Q339">
        <v>1</v>
      </c>
      <c r="X339">
        <v>0.06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2</v>
      </c>
      <c r="AF339" t="s">
        <v>33</v>
      </c>
      <c r="AG339">
        <v>7.4999999999999997E-2</v>
      </c>
      <c r="AH339">
        <v>2</v>
      </c>
      <c r="AI339">
        <v>42250908</v>
      </c>
      <c r="AJ339">
        <v>382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ROW(Source!A174)</f>
        <v>174</v>
      </c>
      <c r="B340">
        <v>42250918</v>
      </c>
      <c r="C340">
        <v>42250906</v>
      </c>
      <c r="D340">
        <v>39026531</v>
      </c>
      <c r="E340">
        <v>1</v>
      </c>
      <c r="F340">
        <v>1</v>
      </c>
      <c r="G340">
        <v>1</v>
      </c>
      <c r="H340">
        <v>2</v>
      </c>
      <c r="I340" t="s">
        <v>436</v>
      </c>
      <c r="J340" t="s">
        <v>437</v>
      </c>
      <c r="K340" t="s">
        <v>438</v>
      </c>
      <c r="L340">
        <v>1368</v>
      </c>
      <c r="N340">
        <v>1011</v>
      </c>
      <c r="O340" t="s">
        <v>425</v>
      </c>
      <c r="P340" t="s">
        <v>425</v>
      </c>
      <c r="Q340">
        <v>1</v>
      </c>
      <c r="X340">
        <v>0.03</v>
      </c>
      <c r="Y340">
        <v>0</v>
      </c>
      <c r="Z340">
        <v>99.89</v>
      </c>
      <c r="AA340">
        <v>10.06</v>
      </c>
      <c r="AB340">
        <v>0</v>
      </c>
      <c r="AC340">
        <v>0</v>
      </c>
      <c r="AD340">
        <v>1</v>
      </c>
      <c r="AE340">
        <v>0</v>
      </c>
      <c r="AF340" t="s">
        <v>33</v>
      </c>
      <c r="AG340">
        <v>3.7499999999999999E-2</v>
      </c>
      <c r="AH340">
        <v>2</v>
      </c>
      <c r="AI340">
        <v>42250909</v>
      </c>
      <c r="AJ340">
        <v>383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ROW(Source!A174)</f>
        <v>174</v>
      </c>
      <c r="B341">
        <v>42250919</v>
      </c>
      <c r="C341">
        <v>42250906</v>
      </c>
      <c r="D341">
        <v>39027363</v>
      </c>
      <c r="E341">
        <v>1</v>
      </c>
      <c r="F341">
        <v>1</v>
      </c>
      <c r="G341">
        <v>1</v>
      </c>
      <c r="H341">
        <v>2</v>
      </c>
      <c r="I341" t="s">
        <v>486</v>
      </c>
      <c r="J341" t="s">
        <v>487</v>
      </c>
      <c r="K341" t="s">
        <v>488</v>
      </c>
      <c r="L341">
        <v>1368</v>
      </c>
      <c r="N341">
        <v>1011</v>
      </c>
      <c r="O341" t="s">
        <v>425</v>
      </c>
      <c r="P341" t="s">
        <v>425</v>
      </c>
      <c r="Q341">
        <v>1</v>
      </c>
      <c r="X341">
        <v>0.03</v>
      </c>
      <c r="Y341">
        <v>0</v>
      </c>
      <c r="Z341">
        <v>110</v>
      </c>
      <c r="AA341">
        <v>11.6</v>
      </c>
      <c r="AB341">
        <v>0</v>
      </c>
      <c r="AC341">
        <v>0</v>
      </c>
      <c r="AD341">
        <v>1</v>
      </c>
      <c r="AE341">
        <v>0</v>
      </c>
      <c r="AF341" t="s">
        <v>33</v>
      </c>
      <c r="AG341">
        <v>3.7499999999999999E-2</v>
      </c>
      <c r="AH341">
        <v>2</v>
      </c>
      <c r="AI341">
        <v>42250910</v>
      </c>
      <c r="AJ341">
        <v>384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ROW(Source!A174)</f>
        <v>174</v>
      </c>
      <c r="B342">
        <v>42250920</v>
      </c>
      <c r="C342">
        <v>42250906</v>
      </c>
      <c r="D342">
        <v>39027437</v>
      </c>
      <c r="E342">
        <v>1</v>
      </c>
      <c r="F342">
        <v>1</v>
      </c>
      <c r="G342">
        <v>1</v>
      </c>
      <c r="H342">
        <v>2</v>
      </c>
      <c r="I342" t="s">
        <v>489</v>
      </c>
      <c r="J342" t="s">
        <v>490</v>
      </c>
      <c r="K342" t="s">
        <v>491</v>
      </c>
      <c r="L342">
        <v>1368</v>
      </c>
      <c r="N342">
        <v>1011</v>
      </c>
      <c r="O342" t="s">
        <v>425</v>
      </c>
      <c r="P342" t="s">
        <v>425</v>
      </c>
      <c r="Q342">
        <v>1</v>
      </c>
      <c r="X342">
        <v>0.56999999999999995</v>
      </c>
      <c r="Y342">
        <v>0</v>
      </c>
      <c r="Z342">
        <v>9.16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33</v>
      </c>
      <c r="AG342">
        <v>0.71249999999999991</v>
      </c>
      <c r="AH342">
        <v>2</v>
      </c>
      <c r="AI342">
        <v>42250911</v>
      </c>
      <c r="AJ342">
        <v>385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ROW(Source!A174)</f>
        <v>174</v>
      </c>
      <c r="B343">
        <v>42250921</v>
      </c>
      <c r="C343">
        <v>42250906</v>
      </c>
      <c r="D343">
        <v>39029121</v>
      </c>
      <c r="E343">
        <v>1</v>
      </c>
      <c r="F343">
        <v>1</v>
      </c>
      <c r="G343">
        <v>1</v>
      </c>
      <c r="H343">
        <v>2</v>
      </c>
      <c r="I343" t="s">
        <v>453</v>
      </c>
      <c r="J343" t="s">
        <v>454</v>
      </c>
      <c r="K343" t="s">
        <v>455</v>
      </c>
      <c r="L343">
        <v>1368</v>
      </c>
      <c r="N343">
        <v>1011</v>
      </c>
      <c r="O343" t="s">
        <v>425</v>
      </c>
      <c r="P343" t="s">
        <v>425</v>
      </c>
      <c r="Q343">
        <v>1</v>
      </c>
      <c r="X343">
        <v>0.03</v>
      </c>
      <c r="Y343">
        <v>0</v>
      </c>
      <c r="Z343">
        <v>87.17</v>
      </c>
      <c r="AA343">
        <v>11.6</v>
      </c>
      <c r="AB343">
        <v>0</v>
      </c>
      <c r="AC343">
        <v>0</v>
      </c>
      <c r="AD343">
        <v>1</v>
      </c>
      <c r="AE343">
        <v>0</v>
      </c>
      <c r="AF343" t="s">
        <v>33</v>
      </c>
      <c r="AG343">
        <v>3.7499999999999999E-2</v>
      </c>
      <c r="AH343">
        <v>2</v>
      </c>
      <c r="AI343">
        <v>42250912</v>
      </c>
      <c r="AJ343">
        <v>386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ROW(Source!A174)</f>
        <v>174</v>
      </c>
      <c r="B344">
        <v>42250922</v>
      </c>
      <c r="C344">
        <v>42250906</v>
      </c>
      <c r="D344">
        <v>38997328</v>
      </c>
      <c r="E344">
        <v>1</v>
      </c>
      <c r="F344">
        <v>1</v>
      </c>
      <c r="G344">
        <v>1</v>
      </c>
      <c r="H344">
        <v>3</v>
      </c>
      <c r="I344" t="s">
        <v>562</v>
      </c>
      <c r="J344" t="s">
        <v>563</v>
      </c>
      <c r="K344" t="s">
        <v>564</v>
      </c>
      <c r="L344">
        <v>1327</v>
      </c>
      <c r="N344">
        <v>1005</v>
      </c>
      <c r="O344" t="s">
        <v>91</v>
      </c>
      <c r="P344" t="s">
        <v>91</v>
      </c>
      <c r="Q344">
        <v>1</v>
      </c>
      <c r="X344">
        <v>10.199999999999999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 t="s">
        <v>3</v>
      </c>
      <c r="AG344">
        <v>10.199999999999999</v>
      </c>
      <c r="AH344">
        <v>3</v>
      </c>
      <c r="AI344">
        <v>-1</v>
      </c>
      <c r="AJ344" t="s">
        <v>3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ROW(Source!A174)</f>
        <v>174</v>
      </c>
      <c r="B345">
        <v>42250923</v>
      </c>
      <c r="C345">
        <v>42250906</v>
      </c>
      <c r="D345">
        <v>39001143</v>
      </c>
      <c r="E345">
        <v>1</v>
      </c>
      <c r="F345">
        <v>1</v>
      </c>
      <c r="G345">
        <v>1</v>
      </c>
      <c r="H345">
        <v>3</v>
      </c>
      <c r="I345" t="s">
        <v>207</v>
      </c>
      <c r="J345" t="s">
        <v>210</v>
      </c>
      <c r="K345" t="s">
        <v>208</v>
      </c>
      <c r="L345">
        <v>1339</v>
      </c>
      <c r="N345">
        <v>1007</v>
      </c>
      <c r="O345" t="s">
        <v>209</v>
      </c>
      <c r="P345" t="s">
        <v>209</v>
      </c>
      <c r="Q345">
        <v>1</v>
      </c>
      <c r="X345">
        <v>0.05</v>
      </c>
      <c r="Y345">
        <v>55.26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3</v>
      </c>
      <c r="AG345">
        <v>0.05</v>
      </c>
      <c r="AH345">
        <v>2</v>
      </c>
      <c r="AI345">
        <v>42250914</v>
      </c>
      <c r="AJ345">
        <v>389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ROW(Source!A174)</f>
        <v>174</v>
      </c>
      <c r="B346">
        <v>42250924</v>
      </c>
      <c r="C346">
        <v>42250906</v>
      </c>
      <c r="D346">
        <v>39001585</v>
      </c>
      <c r="E346">
        <v>1</v>
      </c>
      <c r="F346">
        <v>1</v>
      </c>
      <c r="G346">
        <v>1</v>
      </c>
      <c r="H346">
        <v>3</v>
      </c>
      <c r="I346" t="s">
        <v>445</v>
      </c>
      <c r="J346" t="s">
        <v>446</v>
      </c>
      <c r="K346" t="s">
        <v>447</v>
      </c>
      <c r="L346">
        <v>1339</v>
      </c>
      <c r="N346">
        <v>1007</v>
      </c>
      <c r="O346" t="s">
        <v>209</v>
      </c>
      <c r="P346" t="s">
        <v>209</v>
      </c>
      <c r="Q346">
        <v>1</v>
      </c>
      <c r="X346">
        <v>0.2</v>
      </c>
      <c r="Y346">
        <v>2.44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3</v>
      </c>
      <c r="AG346">
        <v>0.2</v>
      </c>
      <c r="AH346">
        <v>2</v>
      </c>
      <c r="AI346">
        <v>42250915</v>
      </c>
      <c r="AJ346">
        <v>390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ROW(Source!A179)</f>
        <v>179</v>
      </c>
      <c r="B347">
        <v>42250936</v>
      </c>
      <c r="C347">
        <v>42250926</v>
      </c>
      <c r="D347">
        <v>35544461</v>
      </c>
      <c r="E347">
        <v>1</v>
      </c>
      <c r="F347">
        <v>1</v>
      </c>
      <c r="G347">
        <v>1</v>
      </c>
      <c r="H347">
        <v>1</v>
      </c>
      <c r="I347" t="s">
        <v>535</v>
      </c>
      <c r="J347" t="s">
        <v>3</v>
      </c>
      <c r="K347" t="s">
        <v>536</v>
      </c>
      <c r="L347">
        <v>1369</v>
      </c>
      <c r="N347">
        <v>1013</v>
      </c>
      <c r="O347" t="s">
        <v>417</v>
      </c>
      <c r="P347" t="s">
        <v>417</v>
      </c>
      <c r="Q347">
        <v>1</v>
      </c>
      <c r="X347">
        <v>76.08</v>
      </c>
      <c r="Y347">
        <v>0</v>
      </c>
      <c r="Z347">
        <v>0</v>
      </c>
      <c r="AA347">
        <v>0</v>
      </c>
      <c r="AB347">
        <v>221.77</v>
      </c>
      <c r="AC347">
        <v>0</v>
      </c>
      <c r="AD347">
        <v>1</v>
      </c>
      <c r="AE347">
        <v>1</v>
      </c>
      <c r="AF347" t="s">
        <v>34</v>
      </c>
      <c r="AG347">
        <v>87.49199999999999</v>
      </c>
      <c r="AH347">
        <v>2</v>
      </c>
      <c r="AI347">
        <v>42250927</v>
      </c>
      <c r="AJ347">
        <v>391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ROW(Source!A179)</f>
        <v>179</v>
      </c>
      <c r="B348">
        <v>42250937</v>
      </c>
      <c r="C348">
        <v>42250926</v>
      </c>
      <c r="D348">
        <v>121548</v>
      </c>
      <c r="E348">
        <v>1</v>
      </c>
      <c r="F348">
        <v>1</v>
      </c>
      <c r="G348">
        <v>1</v>
      </c>
      <c r="H348">
        <v>1</v>
      </c>
      <c r="I348" t="s">
        <v>23</v>
      </c>
      <c r="J348" t="s">
        <v>3</v>
      </c>
      <c r="K348" t="s">
        <v>420</v>
      </c>
      <c r="L348">
        <v>608254</v>
      </c>
      <c r="N348">
        <v>1013</v>
      </c>
      <c r="O348" t="s">
        <v>421</v>
      </c>
      <c r="P348" t="s">
        <v>421</v>
      </c>
      <c r="Q348">
        <v>1</v>
      </c>
      <c r="X348">
        <v>0.68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2</v>
      </c>
      <c r="AF348" t="s">
        <v>33</v>
      </c>
      <c r="AG348">
        <v>0.85000000000000009</v>
      </c>
      <c r="AH348">
        <v>2</v>
      </c>
      <c r="AI348">
        <v>42250928</v>
      </c>
      <c r="AJ348">
        <v>392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ROW(Source!A179)</f>
        <v>179</v>
      </c>
      <c r="B349">
        <v>42250938</v>
      </c>
      <c r="C349">
        <v>42250926</v>
      </c>
      <c r="D349">
        <v>39026431</v>
      </c>
      <c r="E349">
        <v>1</v>
      </c>
      <c r="F349">
        <v>1</v>
      </c>
      <c r="G349">
        <v>1</v>
      </c>
      <c r="H349">
        <v>2</v>
      </c>
      <c r="I349" t="s">
        <v>472</v>
      </c>
      <c r="J349" t="s">
        <v>473</v>
      </c>
      <c r="K349" t="s">
        <v>474</v>
      </c>
      <c r="L349">
        <v>1368</v>
      </c>
      <c r="N349">
        <v>1011</v>
      </c>
      <c r="O349" t="s">
        <v>425</v>
      </c>
      <c r="P349" t="s">
        <v>425</v>
      </c>
      <c r="Q349">
        <v>1</v>
      </c>
      <c r="X349">
        <v>0.68</v>
      </c>
      <c r="Y349">
        <v>0</v>
      </c>
      <c r="Z349">
        <v>112</v>
      </c>
      <c r="AA349">
        <v>13.5</v>
      </c>
      <c r="AB349">
        <v>0</v>
      </c>
      <c r="AC349">
        <v>0</v>
      </c>
      <c r="AD349">
        <v>1</v>
      </c>
      <c r="AE349">
        <v>0</v>
      </c>
      <c r="AF349" t="s">
        <v>33</v>
      </c>
      <c r="AG349">
        <v>0.85000000000000009</v>
      </c>
      <c r="AH349">
        <v>2</v>
      </c>
      <c r="AI349">
        <v>42250929</v>
      </c>
      <c r="AJ349">
        <v>393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ROW(Source!A179)</f>
        <v>179</v>
      </c>
      <c r="B350">
        <v>42250939</v>
      </c>
      <c r="C350">
        <v>42250926</v>
      </c>
      <c r="D350">
        <v>39029121</v>
      </c>
      <c r="E350">
        <v>1</v>
      </c>
      <c r="F350">
        <v>1</v>
      </c>
      <c r="G350">
        <v>1</v>
      </c>
      <c r="H350">
        <v>2</v>
      </c>
      <c r="I350" t="s">
        <v>453</v>
      </c>
      <c r="J350" t="s">
        <v>454</v>
      </c>
      <c r="K350" t="s">
        <v>455</v>
      </c>
      <c r="L350">
        <v>1368</v>
      </c>
      <c r="N350">
        <v>1011</v>
      </c>
      <c r="O350" t="s">
        <v>425</v>
      </c>
      <c r="P350" t="s">
        <v>425</v>
      </c>
      <c r="Q350">
        <v>1</v>
      </c>
      <c r="X350">
        <v>0.04</v>
      </c>
      <c r="Y350">
        <v>0</v>
      </c>
      <c r="Z350">
        <v>87.17</v>
      </c>
      <c r="AA350">
        <v>11.6</v>
      </c>
      <c r="AB350">
        <v>0</v>
      </c>
      <c r="AC350">
        <v>0</v>
      </c>
      <c r="AD350">
        <v>1</v>
      </c>
      <c r="AE350">
        <v>0</v>
      </c>
      <c r="AF350" t="s">
        <v>33</v>
      </c>
      <c r="AG350">
        <v>0.05</v>
      </c>
      <c r="AH350">
        <v>2</v>
      </c>
      <c r="AI350">
        <v>42250930</v>
      </c>
      <c r="AJ350">
        <v>394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ROW(Source!A179)</f>
        <v>179</v>
      </c>
      <c r="B351">
        <v>42250940</v>
      </c>
      <c r="C351">
        <v>42250926</v>
      </c>
      <c r="D351">
        <v>38963663</v>
      </c>
      <c r="E351">
        <v>1</v>
      </c>
      <c r="F351">
        <v>1</v>
      </c>
      <c r="G351">
        <v>1</v>
      </c>
      <c r="H351">
        <v>3</v>
      </c>
      <c r="I351" t="s">
        <v>537</v>
      </c>
      <c r="J351" t="s">
        <v>538</v>
      </c>
      <c r="K351" t="s">
        <v>539</v>
      </c>
      <c r="L351">
        <v>1348</v>
      </c>
      <c r="N351">
        <v>1009</v>
      </c>
      <c r="O351" t="s">
        <v>49</v>
      </c>
      <c r="P351" t="s">
        <v>49</v>
      </c>
      <c r="Q351">
        <v>1000</v>
      </c>
      <c r="X351">
        <v>1E-3</v>
      </c>
      <c r="Y351">
        <v>11978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 t="s">
        <v>3</v>
      </c>
      <c r="AG351">
        <v>1E-3</v>
      </c>
      <c r="AH351">
        <v>2</v>
      </c>
      <c r="AI351">
        <v>42250931</v>
      </c>
      <c r="AJ351">
        <v>395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ROW(Source!A179)</f>
        <v>179</v>
      </c>
      <c r="B352">
        <v>42250941</v>
      </c>
      <c r="C352">
        <v>42250926</v>
      </c>
      <c r="D352">
        <v>38964885</v>
      </c>
      <c r="E352">
        <v>1</v>
      </c>
      <c r="F352">
        <v>1</v>
      </c>
      <c r="G352">
        <v>1</v>
      </c>
      <c r="H352">
        <v>3</v>
      </c>
      <c r="I352" t="s">
        <v>540</v>
      </c>
      <c r="J352" t="s">
        <v>541</v>
      </c>
      <c r="K352" t="s">
        <v>542</v>
      </c>
      <c r="L352">
        <v>1339</v>
      </c>
      <c r="N352">
        <v>1007</v>
      </c>
      <c r="O352" t="s">
        <v>209</v>
      </c>
      <c r="P352" t="s">
        <v>209</v>
      </c>
      <c r="Q352">
        <v>1</v>
      </c>
      <c r="X352">
        <v>0.17</v>
      </c>
      <c r="Y352">
        <v>879.99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 t="s">
        <v>3</v>
      </c>
      <c r="AG352">
        <v>0.17</v>
      </c>
      <c r="AH352">
        <v>2</v>
      </c>
      <c r="AI352">
        <v>42250932</v>
      </c>
      <c r="AJ352">
        <v>396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ROW(Source!A179)</f>
        <v>179</v>
      </c>
      <c r="B353">
        <v>42250942</v>
      </c>
      <c r="C353">
        <v>42250926</v>
      </c>
      <c r="D353">
        <v>38996342</v>
      </c>
      <c r="E353">
        <v>1</v>
      </c>
      <c r="F353">
        <v>1</v>
      </c>
      <c r="G353">
        <v>1</v>
      </c>
      <c r="H353">
        <v>3</v>
      </c>
      <c r="I353" t="s">
        <v>241</v>
      </c>
      <c r="J353" t="s">
        <v>243</v>
      </c>
      <c r="K353" t="s">
        <v>242</v>
      </c>
      <c r="L353">
        <v>1339</v>
      </c>
      <c r="N353">
        <v>1007</v>
      </c>
      <c r="O353" t="s">
        <v>209</v>
      </c>
      <c r="P353" t="s">
        <v>209</v>
      </c>
      <c r="Q353">
        <v>1</v>
      </c>
      <c r="X353">
        <v>5.9</v>
      </c>
      <c r="Y353">
        <v>638.4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F353" t="s">
        <v>3</v>
      </c>
      <c r="AG353">
        <v>5.9</v>
      </c>
      <c r="AH353">
        <v>2</v>
      </c>
      <c r="AI353">
        <v>42250933</v>
      </c>
      <c r="AJ353">
        <v>397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ROW(Source!A179)</f>
        <v>179</v>
      </c>
      <c r="B354">
        <v>42250943</v>
      </c>
      <c r="C354">
        <v>42250926</v>
      </c>
      <c r="D354">
        <v>38996542</v>
      </c>
      <c r="E354">
        <v>1</v>
      </c>
      <c r="F354">
        <v>1</v>
      </c>
      <c r="G354">
        <v>1</v>
      </c>
      <c r="H354">
        <v>3</v>
      </c>
      <c r="I354" t="s">
        <v>543</v>
      </c>
      <c r="J354" t="s">
        <v>544</v>
      </c>
      <c r="K354" t="s">
        <v>545</v>
      </c>
      <c r="L354">
        <v>1339</v>
      </c>
      <c r="N354">
        <v>1007</v>
      </c>
      <c r="O354" t="s">
        <v>209</v>
      </c>
      <c r="P354" t="s">
        <v>209</v>
      </c>
      <c r="Q354">
        <v>1</v>
      </c>
      <c r="X354">
        <v>0.06</v>
      </c>
      <c r="Y354">
        <v>519.79999999999995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F354" t="s">
        <v>3</v>
      </c>
      <c r="AG354">
        <v>0.06</v>
      </c>
      <c r="AH354">
        <v>2</v>
      </c>
      <c r="AI354">
        <v>42250934</v>
      </c>
      <c r="AJ354">
        <v>398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ROW(Source!A179)</f>
        <v>179</v>
      </c>
      <c r="B355">
        <v>42250944</v>
      </c>
      <c r="C355">
        <v>42250926</v>
      </c>
      <c r="D355">
        <v>39002720</v>
      </c>
      <c r="E355">
        <v>1</v>
      </c>
      <c r="F355">
        <v>1</v>
      </c>
      <c r="G355">
        <v>1</v>
      </c>
      <c r="H355">
        <v>3</v>
      </c>
      <c r="I355" t="s">
        <v>571</v>
      </c>
      <c r="J355" t="s">
        <v>572</v>
      </c>
      <c r="K355" t="s">
        <v>573</v>
      </c>
      <c r="L355">
        <v>1301</v>
      </c>
      <c r="N355">
        <v>1003</v>
      </c>
      <c r="O355" t="s">
        <v>574</v>
      </c>
      <c r="P355" t="s">
        <v>574</v>
      </c>
      <c r="Q355">
        <v>1</v>
      </c>
      <c r="X355">
        <v>100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 t="s">
        <v>3</v>
      </c>
      <c r="AG355">
        <v>100</v>
      </c>
      <c r="AH355">
        <v>3</v>
      </c>
      <c r="AI355">
        <v>-1</v>
      </c>
      <c r="AJ355" t="s">
        <v>3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ROW(Source!A180)</f>
        <v>180</v>
      </c>
      <c r="B356">
        <v>42250936</v>
      </c>
      <c r="C356">
        <v>42250926</v>
      </c>
      <c r="D356">
        <v>35544461</v>
      </c>
      <c r="E356">
        <v>1</v>
      </c>
      <c r="F356">
        <v>1</v>
      </c>
      <c r="G356">
        <v>1</v>
      </c>
      <c r="H356">
        <v>1</v>
      </c>
      <c r="I356" t="s">
        <v>535</v>
      </c>
      <c r="J356" t="s">
        <v>3</v>
      </c>
      <c r="K356" t="s">
        <v>536</v>
      </c>
      <c r="L356">
        <v>1369</v>
      </c>
      <c r="N356">
        <v>1013</v>
      </c>
      <c r="O356" t="s">
        <v>417</v>
      </c>
      <c r="P356" t="s">
        <v>417</v>
      </c>
      <c r="Q356">
        <v>1</v>
      </c>
      <c r="X356">
        <v>76.08</v>
      </c>
      <c r="Y356">
        <v>0</v>
      </c>
      <c r="Z356">
        <v>0</v>
      </c>
      <c r="AA356">
        <v>0</v>
      </c>
      <c r="AB356">
        <v>254.22</v>
      </c>
      <c r="AC356">
        <v>0</v>
      </c>
      <c r="AD356">
        <v>1</v>
      </c>
      <c r="AE356">
        <v>1</v>
      </c>
      <c r="AF356" t="s">
        <v>34</v>
      </c>
      <c r="AG356">
        <v>87.49199999999999</v>
      </c>
      <c r="AH356">
        <v>2</v>
      </c>
      <c r="AI356">
        <v>42250927</v>
      </c>
      <c r="AJ356">
        <v>400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ROW(Source!A180)</f>
        <v>180</v>
      </c>
      <c r="B357">
        <v>42250937</v>
      </c>
      <c r="C357">
        <v>42250926</v>
      </c>
      <c r="D357">
        <v>121548</v>
      </c>
      <c r="E357">
        <v>1</v>
      </c>
      <c r="F357">
        <v>1</v>
      </c>
      <c r="G357">
        <v>1</v>
      </c>
      <c r="H357">
        <v>1</v>
      </c>
      <c r="I357" t="s">
        <v>23</v>
      </c>
      <c r="J357" t="s">
        <v>3</v>
      </c>
      <c r="K357" t="s">
        <v>420</v>
      </c>
      <c r="L357">
        <v>608254</v>
      </c>
      <c r="N357">
        <v>1013</v>
      </c>
      <c r="O357" t="s">
        <v>421</v>
      </c>
      <c r="P357" t="s">
        <v>421</v>
      </c>
      <c r="Q357">
        <v>1</v>
      </c>
      <c r="X357">
        <v>0.68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2</v>
      </c>
      <c r="AF357" t="s">
        <v>33</v>
      </c>
      <c r="AG357">
        <v>0.85000000000000009</v>
      </c>
      <c r="AH357">
        <v>2</v>
      </c>
      <c r="AI357">
        <v>42250928</v>
      </c>
      <c r="AJ357">
        <v>401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ROW(Source!A180)</f>
        <v>180</v>
      </c>
      <c r="B358">
        <v>42250938</v>
      </c>
      <c r="C358">
        <v>42250926</v>
      </c>
      <c r="D358">
        <v>39026431</v>
      </c>
      <c r="E358">
        <v>1</v>
      </c>
      <c r="F358">
        <v>1</v>
      </c>
      <c r="G358">
        <v>1</v>
      </c>
      <c r="H358">
        <v>2</v>
      </c>
      <c r="I358" t="s">
        <v>472</v>
      </c>
      <c r="J358" t="s">
        <v>473</v>
      </c>
      <c r="K358" t="s">
        <v>474</v>
      </c>
      <c r="L358">
        <v>1368</v>
      </c>
      <c r="N358">
        <v>1011</v>
      </c>
      <c r="O358" t="s">
        <v>425</v>
      </c>
      <c r="P358" t="s">
        <v>425</v>
      </c>
      <c r="Q358">
        <v>1</v>
      </c>
      <c r="X358">
        <v>0.68</v>
      </c>
      <c r="Y358">
        <v>0</v>
      </c>
      <c r="Z358">
        <v>112</v>
      </c>
      <c r="AA358">
        <v>13.5</v>
      </c>
      <c r="AB358">
        <v>0</v>
      </c>
      <c r="AC358">
        <v>0</v>
      </c>
      <c r="AD358">
        <v>1</v>
      </c>
      <c r="AE358">
        <v>0</v>
      </c>
      <c r="AF358" t="s">
        <v>33</v>
      </c>
      <c r="AG358">
        <v>0.85000000000000009</v>
      </c>
      <c r="AH358">
        <v>2</v>
      </c>
      <c r="AI358">
        <v>42250929</v>
      </c>
      <c r="AJ358">
        <v>402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ROW(Source!A180)</f>
        <v>180</v>
      </c>
      <c r="B359">
        <v>42250939</v>
      </c>
      <c r="C359">
        <v>42250926</v>
      </c>
      <c r="D359">
        <v>39029121</v>
      </c>
      <c r="E359">
        <v>1</v>
      </c>
      <c r="F359">
        <v>1</v>
      </c>
      <c r="G359">
        <v>1</v>
      </c>
      <c r="H359">
        <v>2</v>
      </c>
      <c r="I359" t="s">
        <v>453</v>
      </c>
      <c r="J359" t="s">
        <v>454</v>
      </c>
      <c r="K359" t="s">
        <v>455</v>
      </c>
      <c r="L359">
        <v>1368</v>
      </c>
      <c r="N359">
        <v>1011</v>
      </c>
      <c r="O359" t="s">
        <v>425</v>
      </c>
      <c r="P359" t="s">
        <v>425</v>
      </c>
      <c r="Q359">
        <v>1</v>
      </c>
      <c r="X359">
        <v>0.04</v>
      </c>
      <c r="Y359">
        <v>0</v>
      </c>
      <c r="Z359">
        <v>87.17</v>
      </c>
      <c r="AA359">
        <v>11.6</v>
      </c>
      <c r="AB359">
        <v>0</v>
      </c>
      <c r="AC359">
        <v>0</v>
      </c>
      <c r="AD359">
        <v>1</v>
      </c>
      <c r="AE359">
        <v>0</v>
      </c>
      <c r="AF359" t="s">
        <v>33</v>
      </c>
      <c r="AG359">
        <v>0.05</v>
      </c>
      <c r="AH359">
        <v>2</v>
      </c>
      <c r="AI359">
        <v>42250930</v>
      </c>
      <c r="AJ359">
        <v>403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ROW(Source!A180)</f>
        <v>180</v>
      </c>
      <c r="B360">
        <v>42250940</v>
      </c>
      <c r="C360">
        <v>42250926</v>
      </c>
      <c r="D360">
        <v>38963663</v>
      </c>
      <c r="E360">
        <v>1</v>
      </c>
      <c r="F360">
        <v>1</v>
      </c>
      <c r="G360">
        <v>1</v>
      </c>
      <c r="H360">
        <v>3</v>
      </c>
      <c r="I360" t="s">
        <v>537</v>
      </c>
      <c r="J360" t="s">
        <v>538</v>
      </c>
      <c r="K360" t="s">
        <v>539</v>
      </c>
      <c r="L360">
        <v>1348</v>
      </c>
      <c r="N360">
        <v>1009</v>
      </c>
      <c r="O360" t="s">
        <v>49</v>
      </c>
      <c r="P360" t="s">
        <v>49</v>
      </c>
      <c r="Q360">
        <v>1000</v>
      </c>
      <c r="X360">
        <v>1E-3</v>
      </c>
      <c r="Y360">
        <v>11978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3</v>
      </c>
      <c r="AG360">
        <v>1E-3</v>
      </c>
      <c r="AH360">
        <v>2</v>
      </c>
      <c r="AI360">
        <v>42250931</v>
      </c>
      <c r="AJ360">
        <v>404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ROW(Source!A180)</f>
        <v>180</v>
      </c>
      <c r="B361">
        <v>42250941</v>
      </c>
      <c r="C361">
        <v>42250926</v>
      </c>
      <c r="D361">
        <v>38964885</v>
      </c>
      <c r="E361">
        <v>1</v>
      </c>
      <c r="F361">
        <v>1</v>
      </c>
      <c r="G361">
        <v>1</v>
      </c>
      <c r="H361">
        <v>3</v>
      </c>
      <c r="I361" t="s">
        <v>540</v>
      </c>
      <c r="J361" t="s">
        <v>541</v>
      </c>
      <c r="K361" t="s">
        <v>542</v>
      </c>
      <c r="L361">
        <v>1339</v>
      </c>
      <c r="N361">
        <v>1007</v>
      </c>
      <c r="O361" t="s">
        <v>209</v>
      </c>
      <c r="P361" t="s">
        <v>209</v>
      </c>
      <c r="Q361">
        <v>1</v>
      </c>
      <c r="X361">
        <v>0.17</v>
      </c>
      <c r="Y361">
        <v>879.99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3</v>
      </c>
      <c r="AG361">
        <v>0.17</v>
      </c>
      <c r="AH361">
        <v>2</v>
      </c>
      <c r="AI361">
        <v>42250932</v>
      </c>
      <c r="AJ361">
        <v>405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ROW(Source!A180)</f>
        <v>180</v>
      </c>
      <c r="B362">
        <v>42250942</v>
      </c>
      <c r="C362">
        <v>42250926</v>
      </c>
      <c r="D362">
        <v>38996342</v>
      </c>
      <c r="E362">
        <v>1</v>
      </c>
      <c r="F362">
        <v>1</v>
      </c>
      <c r="G362">
        <v>1</v>
      </c>
      <c r="H362">
        <v>3</v>
      </c>
      <c r="I362" t="s">
        <v>241</v>
      </c>
      <c r="J362" t="s">
        <v>243</v>
      </c>
      <c r="K362" t="s">
        <v>242</v>
      </c>
      <c r="L362">
        <v>1339</v>
      </c>
      <c r="N362">
        <v>1007</v>
      </c>
      <c r="O362" t="s">
        <v>209</v>
      </c>
      <c r="P362" t="s">
        <v>209</v>
      </c>
      <c r="Q362">
        <v>1</v>
      </c>
      <c r="X362">
        <v>5.9</v>
      </c>
      <c r="Y362">
        <v>638.4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5.9</v>
      </c>
      <c r="AH362">
        <v>2</v>
      </c>
      <c r="AI362">
        <v>42250933</v>
      </c>
      <c r="AJ362">
        <v>406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ROW(Source!A180)</f>
        <v>180</v>
      </c>
      <c r="B363">
        <v>42250943</v>
      </c>
      <c r="C363">
        <v>42250926</v>
      </c>
      <c r="D363">
        <v>38996542</v>
      </c>
      <c r="E363">
        <v>1</v>
      </c>
      <c r="F363">
        <v>1</v>
      </c>
      <c r="G363">
        <v>1</v>
      </c>
      <c r="H363">
        <v>3</v>
      </c>
      <c r="I363" t="s">
        <v>543</v>
      </c>
      <c r="J363" t="s">
        <v>544</v>
      </c>
      <c r="K363" t="s">
        <v>545</v>
      </c>
      <c r="L363">
        <v>1339</v>
      </c>
      <c r="N363">
        <v>1007</v>
      </c>
      <c r="O363" t="s">
        <v>209</v>
      </c>
      <c r="P363" t="s">
        <v>209</v>
      </c>
      <c r="Q363">
        <v>1</v>
      </c>
      <c r="X363">
        <v>0.06</v>
      </c>
      <c r="Y363">
        <v>519.79999999999995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 t="s">
        <v>3</v>
      </c>
      <c r="AG363">
        <v>0.06</v>
      </c>
      <c r="AH363">
        <v>2</v>
      </c>
      <c r="AI363">
        <v>42250934</v>
      </c>
      <c r="AJ363">
        <v>407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ROW(Source!A180)</f>
        <v>180</v>
      </c>
      <c r="B364">
        <v>42250944</v>
      </c>
      <c r="C364">
        <v>42250926</v>
      </c>
      <c r="D364">
        <v>39002720</v>
      </c>
      <c r="E364">
        <v>1</v>
      </c>
      <c r="F364">
        <v>1</v>
      </c>
      <c r="G364">
        <v>1</v>
      </c>
      <c r="H364">
        <v>3</v>
      </c>
      <c r="I364" t="s">
        <v>571</v>
      </c>
      <c r="J364" t="s">
        <v>572</v>
      </c>
      <c r="K364" t="s">
        <v>573</v>
      </c>
      <c r="L364">
        <v>1301</v>
      </c>
      <c r="N364">
        <v>1003</v>
      </c>
      <c r="O364" t="s">
        <v>574</v>
      </c>
      <c r="P364" t="s">
        <v>574</v>
      </c>
      <c r="Q364">
        <v>1</v>
      </c>
      <c r="X364">
        <v>100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 t="s">
        <v>3</v>
      </c>
      <c r="AG364">
        <v>100</v>
      </c>
      <c r="AH364">
        <v>3</v>
      </c>
      <c r="AI364">
        <v>-1</v>
      </c>
      <c r="AJ364" t="s">
        <v>3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ROW(Source!A220)</f>
        <v>220</v>
      </c>
      <c r="B365">
        <v>42251160</v>
      </c>
      <c r="C365">
        <v>42251158</v>
      </c>
      <c r="D365">
        <v>35540618</v>
      </c>
      <c r="E365">
        <v>1</v>
      </c>
      <c r="F365">
        <v>1</v>
      </c>
      <c r="G365">
        <v>1</v>
      </c>
      <c r="H365">
        <v>1</v>
      </c>
      <c r="I365" t="s">
        <v>500</v>
      </c>
      <c r="J365" t="s">
        <v>3</v>
      </c>
      <c r="K365" t="s">
        <v>501</v>
      </c>
      <c r="L365">
        <v>1369</v>
      </c>
      <c r="N365">
        <v>1013</v>
      </c>
      <c r="O365" t="s">
        <v>417</v>
      </c>
      <c r="P365" t="s">
        <v>417</v>
      </c>
      <c r="Q365">
        <v>1</v>
      </c>
      <c r="X365">
        <v>154</v>
      </c>
      <c r="Y365">
        <v>0</v>
      </c>
      <c r="Z365">
        <v>0</v>
      </c>
      <c r="AA365">
        <v>0</v>
      </c>
      <c r="AB365">
        <v>204.47</v>
      </c>
      <c r="AC365">
        <v>0</v>
      </c>
      <c r="AD365">
        <v>1</v>
      </c>
      <c r="AE365">
        <v>1</v>
      </c>
      <c r="AF365" t="s">
        <v>34</v>
      </c>
      <c r="AG365">
        <v>177.1</v>
      </c>
      <c r="AH365">
        <v>2</v>
      </c>
      <c r="AI365">
        <v>42251159</v>
      </c>
      <c r="AJ365">
        <v>409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ROW(Source!A221)</f>
        <v>221</v>
      </c>
      <c r="B366">
        <v>42251160</v>
      </c>
      <c r="C366">
        <v>42251158</v>
      </c>
      <c r="D366">
        <v>35540618</v>
      </c>
      <c r="E366">
        <v>1</v>
      </c>
      <c r="F366">
        <v>1</v>
      </c>
      <c r="G366">
        <v>1</v>
      </c>
      <c r="H366">
        <v>1</v>
      </c>
      <c r="I366" t="s">
        <v>500</v>
      </c>
      <c r="J366" t="s">
        <v>3</v>
      </c>
      <c r="K366" t="s">
        <v>501</v>
      </c>
      <c r="L366">
        <v>1369</v>
      </c>
      <c r="N366">
        <v>1013</v>
      </c>
      <c r="O366" t="s">
        <v>417</v>
      </c>
      <c r="P366" t="s">
        <v>417</v>
      </c>
      <c r="Q366">
        <v>1</v>
      </c>
      <c r="X366">
        <v>154</v>
      </c>
      <c r="Y366">
        <v>0</v>
      </c>
      <c r="Z366">
        <v>0</v>
      </c>
      <c r="AA366">
        <v>0</v>
      </c>
      <c r="AB366">
        <v>234.39</v>
      </c>
      <c r="AC366">
        <v>0</v>
      </c>
      <c r="AD366">
        <v>1</v>
      </c>
      <c r="AE366">
        <v>1</v>
      </c>
      <c r="AF366" t="s">
        <v>34</v>
      </c>
      <c r="AG366">
        <v>177.1</v>
      </c>
      <c r="AH366">
        <v>2</v>
      </c>
      <c r="AI366">
        <v>42251159</v>
      </c>
      <c r="AJ366">
        <v>410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ROW(Source!A222)</f>
        <v>222</v>
      </c>
      <c r="B367">
        <v>42251165</v>
      </c>
      <c r="C367">
        <v>42251161</v>
      </c>
      <c r="D367">
        <v>35540964</v>
      </c>
      <c r="E367">
        <v>1</v>
      </c>
      <c r="F367">
        <v>1</v>
      </c>
      <c r="G367">
        <v>1</v>
      </c>
      <c r="H367">
        <v>1</v>
      </c>
      <c r="I367" t="s">
        <v>432</v>
      </c>
      <c r="J367" t="s">
        <v>3</v>
      </c>
      <c r="K367" t="s">
        <v>433</v>
      </c>
      <c r="L367">
        <v>1369</v>
      </c>
      <c r="N367">
        <v>1013</v>
      </c>
      <c r="O367" t="s">
        <v>417</v>
      </c>
      <c r="P367" t="s">
        <v>417</v>
      </c>
      <c r="Q367">
        <v>1</v>
      </c>
      <c r="X367">
        <v>3.45</v>
      </c>
      <c r="Y367">
        <v>0</v>
      </c>
      <c r="Z367">
        <v>0</v>
      </c>
      <c r="AA367">
        <v>0</v>
      </c>
      <c r="AB367">
        <v>223.61</v>
      </c>
      <c r="AC367">
        <v>0</v>
      </c>
      <c r="AD367">
        <v>1</v>
      </c>
      <c r="AE367">
        <v>1</v>
      </c>
      <c r="AF367" t="s">
        <v>34</v>
      </c>
      <c r="AG367">
        <v>3.9674999999999998</v>
      </c>
      <c r="AH367">
        <v>2</v>
      </c>
      <c r="AI367">
        <v>42251162</v>
      </c>
      <c r="AJ367">
        <v>411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ROW(Source!A222)</f>
        <v>222</v>
      </c>
      <c r="B368">
        <v>42251166</v>
      </c>
      <c r="C368">
        <v>42251161</v>
      </c>
      <c r="D368">
        <v>39029121</v>
      </c>
      <c r="E368">
        <v>1</v>
      </c>
      <c r="F368">
        <v>1</v>
      </c>
      <c r="G368">
        <v>1</v>
      </c>
      <c r="H368">
        <v>2</v>
      </c>
      <c r="I368" t="s">
        <v>453</v>
      </c>
      <c r="J368" t="s">
        <v>454</v>
      </c>
      <c r="K368" t="s">
        <v>455</v>
      </c>
      <c r="L368">
        <v>1368</v>
      </c>
      <c r="N368">
        <v>1011</v>
      </c>
      <c r="O368" t="s">
        <v>425</v>
      </c>
      <c r="P368" t="s">
        <v>425</v>
      </c>
      <c r="Q368">
        <v>1</v>
      </c>
      <c r="X368">
        <v>0.02</v>
      </c>
      <c r="Y368">
        <v>0</v>
      </c>
      <c r="Z368">
        <v>87.17</v>
      </c>
      <c r="AA368">
        <v>11.6</v>
      </c>
      <c r="AB368">
        <v>0</v>
      </c>
      <c r="AC368">
        <v>0</v>
      </c>
      <c r="AD368">
        <v>1</v>
      </c>
      <c r="AE368">
        <v>0</v>
      </c>
      <c r="AF368" t="s">
        <v>33</v>
      </c>
      <c r="AG368">
        <v>2.5000000000000001E-2</v>
      </c>
      <c r="AH368">
        <v>2</v>
      </c>
      <c r="AI368">
        <v>42251163</v>
      </c>
      <c r="AJ368">
        <v>412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ROW(Source!A222)</f>
        <v>222</v>
      </c>
      <c r="B369">
        <v>42251167</v>
      </c>
      <c r="C369">
        <v>42251161</v>
      </c>
      <c r="D369">
        <v>38972576</v>
      </c>
      <c r="E369">
        <v>1</v>
      </c>
      <c r="F369">
        <v>1</v>
      </c>
      <c r="G369">
        <v>1</v>
      </c>
      <c r="H369">
        <v>3</v>
      </c>
      <c r="I369" t="s">
        <v>502</v>
      </c>
      <c r="J369" t="s">
        <v>503</v>
      </c>
      <c r="K369" t="s">
        <v>504</v>
      </c>
      <c r="L369">
        <v>1327</v>
      </c>
      <c r="N369">
        <v>1005</v>
      </c>
      <c r="O369" t="s">
        <v>91</v>
      </c>
      <c r="P369" t="s">
        <v>91</v>
      </c>
      <c r="Q369">
        <v>1</v>
      </c>
      <c r="X369">
        <v>122.4</v>
      </c>
      <c r="Y369">
        <v>5.92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3</v>
      </c>
      <c r="AG369">
        <v>122.4</v>
      </c>
      <c r="AH369">
        <v>2</v>
      </c>
      <c r="AI369">
        <v>42251164</v>
      </c>
      <c r="AJ369">
        <v>413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ROW(Source!A223)</f>
        <v>223</v>
      </c>
      <c r="B370">
        <v>42251165</v>
      </c>
      <c r="C370">
        <v>42251161</v>
      </c>
      <c r="D370">
        <v>35540964</v>
      </c>
      <c r="E370">
        <v>1</v>
      </c>
      <c r="F370">
        <v>1</v>
      </c>
      <c r="G370">
        <v>1</v>
      </c>
      <c r="H370">
        <v>1</v>
      </c>
      <c r="I370" t="s">
        <v>432</v>
      </c>
      <c r="J370" t="s">
        <v>3</v>
      </c>
      <c r="K370" t="s">
        <v>433</v>
      </c>
      <c r="L370">
        <v>1369</v>
      </c>
      <c r="N370">
        <v>1013</v>
      </c>
      <c r="O370" t="s">
        <v>417</v>
      </c>
      <c r="P370" t="s">
        <v>417</v>
      </c>
      <c r="Q370">
        <v>1</v>
      </c>
      <c r="X370">
        <v>3.45</v>
      </c>
      <c r="Y370">
        <v>0</v>
      </c>
      <c r="Z370">
        <v>0</v>
      </c>
      <c r="AA370">
        <v>0</v>
      </c>
      <c r="AB370">
        <v>256.33</v>
      </c>
      <c r="AC370">
        <v>0</v>
      </c>
      <c r="AD370">
        <v>1</v>
      </c>
      <c r="AE370">
        <v>1</v>
      </c>
      <c r="AF370" t="s">
        <v>34</v>
      </c>
      <c r="AG370">
        <v>3.9674999999999998</v>
      </c>
      <c r="AH370">
        <v>2</v>
      </c>
      <c r="AI370">
        <v>42251162</v>
      </c>
      <c r="AJ370">
        <v>414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ROW(Source!A223)</f>
        <v>223</v>
      </c>
      <c r="B371">
        <v>42251166</v>
      </c>
      <c r="C371">
        <v>42251161</v>
      </c>
      <c r="D371">
        <v>39029121</v>
      </c>
      <c r="E371">
        <v>1</v>
      </c>
      <c r="F371">
        <v>1</v>
      </c>
      <c r="G371">
        <v>1</v>
      </c>
      <c r="H371">
        <v>2</v>
      </c>
      <c r="I371" t="s">
        <v>453</v>
      </c>
      <c r="J371" t="s">
        <v>454</v>
      </c>
      <c r="K371" t="s">
        <v>455</v>
      </c>
      <c r="L371">
        <v>1368</v>
      </c>
      <c r="N371">
        <v>1011</v>
      </c>
      <c r="O371" t="s">
        <v>425</v>
      </c>
      <c r="P371" t="s">
        <v>425</v>
      </c>
      <c r="Q371">
        <v>1</v>
      </c>
      <c r="X371">
        <v>0.02</v>
      </c>
      <c r="Y371">
        <v>0</v>
      </c>
      <c r="Z371">
        <v>87.17</v>
      </c>
      <c r="AA371">
        <v>11.6</v>
      </c>
      <c r="AB371">
        <v>0</v>
      </c>
      <c r="AC371">
        <v>0</v>
      </c>
      <c r="AD371">
        <v>1</v>
      </c>
      <c r="AE371">
        <v>0</v>
      </c>
      <c r="AF371" t="s">
        <v>33</v>
      </c>
      <c r="AG371">
        <v>2.5000000000000001E-2</v>
      </c>
      <c r="AH371">
        <v>2</v>
      </c>
      <c r="AI371">
        <v>42251163</v>
      </c>
      <c r="AJ371">
        <v>415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ROW(Source!A223)</f>
        <v>223</v>
      </c>
      <c r="B372">
        <v>42251167</v>
      </c>
      <c r="C372">
        <v>42251161</v>
      </c>
      <c r="D372">
        <v>38972576</v>
      </c>
      <c r="E372">
        <v>1</v>
      </c>
      <c r="F372">
        <v>1</v>
      </c>
      <c r="G372">
        <v>1</v>
      </c>
      <c r="H372">
        <v>3</v>
      </c>
      <c r="I372" t="s">
        <v>502</v>
      </c>
      <c r="J372" t="s">
        <v>503</v>
      </c>
      <c r="K372" t="s">
        <v>504</v>
      </c>
      <c r="L372">
        <v>1327</v>
      </c>
      <c r="N372">
        <v>1005</v>
      </c>
      <c r="O372" t="s">
        <v>91</v>
      </c>
      <c r="P372" t="s">
        <v>91</v>
      </c>
      <c r="Q372">
        <v>1</v>
      </c>
      <c r="X372">
        <v>122.4</v>
      </c>
      <c r="Y372">
        <v>5.92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122.4</v>
      </c>
      <c r="AH372">
        <v>2</v>
      </c>
      <c r="AI372">
        <v>42251164</v>
      </c>
      <c r="AJ372">
        <v>416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ROW(Source!A224)</f>
        <v>224</v>
      </c>
      <c r="B373">
        <v>42251170</v>
      </c>
      <c r="C373">
        <v>42251168</v>
      </c>
      <c r="D373">
        <v>35540964</v>
      </c>
      <c r="E373">
        <v>1</v>
      </c>
      <c r="F373">
        <v>1</v>
      </c>
      <c r="G373">
        <v>1</v>
      </c>
      <c r="H373">
        <v>1</v>
      </c>
      <c r="I373" t="s">
        <v>432</v>
      </c>
      <c r="J373" t="s">
        <v>3</v>
      </c>
      <c r="K373" t="s">
        <v>433</v>
      </c>
      <c r="L373">
        <v>1369</v>
      </c>
      <c r="N373">
        <v>1013</v>
      </c>
      <c r="O373" t="s">
        <v>417</v>
      </c>
      <c r="P373" t="s">
        <v>417</v>
      </c>
      <c r="Q373">
        <v>1</v>
      </c>
      <c r="X373">
        <v>0.9</v>
      </c>
      <c r="Y373">
        <v>0</v>
      </c>
      <c r="Z373">
        <v>0</v>
      </c>
      <c r="AA373">
        <v>0</v>
      </c>
      <c r="AB373">
        <v>223.61</v>
      </c>
      <c r="AC373">
        <v>0</v>
      </c>
      <c r="AD373">
        <v>1</v>
      </c>
      <c r="AE373">
        <v>1</v>
      </c>
      <c r="AF373" t="s">
        <v>34</v>
      </c>
      <c r="AG373">
        <v>1.0349999999999999</v>
      </c>
      <c r="AH373">
        <v>2</v>
      </c>
      <c r="AI373">
        <v>42251169</v>
      </c>
      <c r="AJ373">
        <v>417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ROW(Source!A225)</f>
        <v>225</v>
      </c>
      <c r="B374">
        <v>42251170</v>
      </c>
      <c r="C374">
        <v>42251168</v>
      </c>
      <c r="D374">
        <v>35540964</v>
      </c>
      <c r="E374">
        <v>1</v>
      </c>
      <c r="F374">
        <v>1</v>
      </c>
      <c r="G374">
        <v>1</v>
      </c>
      <c r="H374">
        <v>1</v>
      </c>
      <c r="I374" t="s">
        <v>432</v>
      </c>
      <c r="J374" t="s">
        <v>3</v>
      </c>
      <c r="K374" t="s">
        <v>433</v>
      </c>
      <c r="L374">
        <v>1369</v>
      </c>
      <c r="N374">
        <v>1013</v>
      </c>
      <c r="O374" t="s">
        <v>417</v>
      </c>
      <c r="P374" t="s">
        <v>417</v>
      </c>
      <c r="Q374">
        <v>1</v>
      </c>
      <c r="X374">
        <v>0.9</v>
      </c>
      <c r="Y374">
        <v>0</v>
      </c>
      <c r="Z374">
        <v>0</v>
      </c>
      <c r="AA374">
        <v>0</v>
      </c>
      <c r="AB374">
        <v>256.33</v>
      </c>
      <c r="AC374">
        <v>0</v>
      </c>
      <c r="AD374">
        <v>1</v>
      </c>
      <c r="AE374">
        <v>1</v>
      </c>
      <c r="AF374" t="s">
        <v>34</v>
      </c>
      <c r="AG374">
        <v>1.0349999999999999</v>
      </c>
      <c r="AH374">
        <v>2</v>
      </c>
      <c r="AI374">
        <v>42251169</v>
      </c>
      <c r="AJ374">
        <v>418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ROW(Source!A226)</f>
        <v>226</v>
      </c>
      <c r="B375">
        <v>42251180</v>
      </c>
      <c r="C375">
        <v>42251171</v>
      </c>
      <c r="D375">
        <v>35547190</v>
      </c>
      <c r="E375">
        <v>1</v>
      </c>
      <c r="F375">
        <v>1</v>
      </c>
      <c r="G375">
        <v>1</v>
      </c>
      <c r="H375">
        <v>1</v>
      </c>
      <c r="I375" t="s">
        <v>434</v>
      </c>
      <c r="J375" t="s">
        <v>3</v>
      </c>
      <c r="K375" t="s">
        <v>435</v>
      </c>
      <c r="L375">
        <v>1369</v>
      </c>
      <c r="N375">
        <v>1013</v>
      </c>
      <c r="O375" t="s">
        <v>417</v>
      </c>
      <c r="P375" t="s">
        <v>417</v>
      </c>
      <c r="Q375">
        <v>1</v>
      </c>
      <c r="X375">
        <v>51.89</v>
      </c>
      <c r="Y375">
        <v>0</v>
      </c>
      <c r="Z375">
        <v>0</v>
      </c>
      <c r="AA375">
        <v>0</v>
      </c>
      <c r="AB375">
        <v>240.65</v>
      </c>
      <c r="AC375">
        <v>0</v>
      </c>
      <c r="AD375">
        <v>1</v>
      </c>
      <c r="AE375">
        <v>1</v>
      </c>
      <c r="AF375" t="s">
        <v>34</v>
      </c>
      <c r="AG375">
        <v>59.673499999999997</v>
      </c>
      <c r="AH375">
        <v>2</v>
      </c>
      <c r="AI375">
        <v>42251172</v>
      </c>
      <c r="AJ375">
        <v>419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ROW(Source!A226)</f>
        <v>226</v>
      </c>
      <c r="B376">
        <v>42251181</v>
      </c>
      <c r="C376">
        <v>42251171</v>
      </c>
      <c r="D376">
        <v>121548</v>
      </c>
      <c r="E376">
        <v>1</v>
      </c>
      <c r="F376">
        <v>1</v>
      </c>
      <c r="G376">
        <v>1</v>
      </c>
      <c r="H376">
        <v>1</v>
      </c>
      <c r="I376" t="s">
        <v>23</v>
      </c>
      <c r="J376" t="s">
        <v>3</v>
      </c>
      <c r="K376" t="s">
        <v>420</v>
      </c>
      <c r="L376">
        <v>608254</v>
      </c>
      <c r="N376">
        <v>1013</v>
      </c>
      <c r="O376" t="s">
        <v>421</v>
      </c>
      <c r="P376" t="s">
        <v>421</v>
      </c>
      <c r="Q376">
        <v>1</v>
      </c>
      <c r="X376">
        <v>1.87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2</v>
      </c>
      <c r="AF376" t="s">
        <v>33</v>
      </c>
      <c r="AG376">
        <v>2.3375000000000004</v>
      </c>
      <c r="AH376">
        <v>2</v>
      </c>
      <c r="AI376">
        <v>42251173</v>
      </c>
      <c r="AJ376">
        <v>420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ROW(Source!A226)</f>
        <v>226</v>
      </c>
      <c r="B377">
        <v>42251182</v>
      </c>
      <c r="C377">
        <v>42251171</v>
      </c>
      <c r="D377">
        <v>39026531</v>
      </c>
      <c r="E377">
        <v>1</v>
      </c>
      <c r="F377">
        <v>1</v>
      </c>
      <c r="G377">
        <v>1</v>
      </c>
      <c r="H377">
        <v>2</v>
      </c>
      <c r="I377" t="s">
        <v>436</v>
      </c>
      <c r="J377" t="s">
        <v>437</v>
      </c>
      <c r="K377" t="s">
        <v>438</v>
      </c>
      <c r="L377">
        <v>1368</v>
      </c>
      <c r="N377">
        <v>1011</v>
      </c>
      <c r="O377" t="s">
        <v>425</v>
      </c>
      <c r="P377" t="s">
        <v>425</v>
      </c>
      <c r="Q377">
        <v>1</v>
      </c>
      <c r="X377">
        <v>0.04</v>
      </c>
      <c r="Y377">
        <v>0</v>
      </c>
      <c r="Z377">
        <v>99.89</v>
      </c>
      <c r="AA377">
        <v>10.06</v>
      </c>
      <c r="AB377">
        <v>0</v>
      </c>
      <c r="AC377">
        <v>0</v>
      </c>
      <c r="AD377">
        <v>1</v>
      </c>
      <c r="AE377">
        <v>0</v>
      </c>
      <c r="AF377" t="s">
        <v>33</v>
      </c>
      <c r="AG377">
        <v>0.05</v>
      </c>
      <c r="AH377">
        <v>2</v>
      </c>
      <c r="AI377">
        <v>42251174</v>
      </c>
      <c r="AJ377">
        <v>421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ROW(Source!A226)</f>
        <v>226</v>
      </c>
      <c r="B378">
        <v>42251183</v>
      </c>
      <c r="C378">
        <v>42251171</v>
      </c>
      <c r="D378">
        <v>39026610</v>
      </c>
      <c r="E378">
        <v>1</v>
      </c>
      <c r="F378">
        <v>1</v>
      </c>
      <c r="G378">
        <v>1</v>
      </c>
      <c r="H378">
        <v>2</v>
      </c>
      <c r="I378" t="s">
        <v>439</v>
      </c>
      <c r="J378" t="s">
        <v>440</v>
      </c>
      <c r="K378" t="s">
        <v>441</v>
      </c>
      <c r="L378">
        <v>1368</v>
      </c>
      <c r="N378">
        <v>1011</v>
      </c>
      <c r="O378" t="s">
        <v>425</v>
      </c>
      <c r="P378" t="s">
        <v>425</v>
      </c>
      <c r="Q378">
        <v>1</v>
      </c>
      <c r="X378">
        <v>0.16</v>
      </c>
      <c r="Y378">
        <v>0</v>
      </c>
      <c r="Z378">
        <v>31.26</v>
      </c>
      <c r="AA378">
        <v>13.5</v>
      </c>
      <c r="AB378">
        <v>0</v>
      </c>
      <c r="AC378">
        <v>0</v>
      </c>
      <c r="AD378">
        <v>1</v>
      </c>
      <c r="AE378">
        <v>0</v>
      </c>
      <c r="AF378" t="s">
        <v>33</v>
      </c>
      <c r="AG378">
        <v>0.2</v>
      </c>
      <c r="AH378">
        <v>2</v>
      </c>
      <c r="AI378">
        <v>42251175</v>
      </c>
      <c r="AJ378">
        <v>422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ROW(Source!A226)</f>
        <v>226</v>
      </c>
      <c r="B379">
        <v>42251184</v>
      </c>
      <c r="C379">
        <v>42251171</v>
      </c>
      <c r="D379">
        <v>39027208</v>
      </c>
      <c r="E379">
        <v>1</v>
      </c>
      <c r="F379">
        <v>1</v>
      </c>
      <c r="G379">
        <v>1</v>
      </c>
      <c r="H379">
        <v>2</v>
      </c>
      <c r="I379" t="s">
        <v>442</v>
      </c>
      <c r="J379" t="s">
        <v>443</v>
      </c>
      <c r="K379" t="s">
        <v>444</v>
      </c>
      <c r="L379">
        <v>1368</v>
      </c>
      <c r="N379">
        <v>1011</v>
      </c>
      <c r="O379" t="s">
        <v>425</v>
      </c>
      <c r="P379" t="s">
        <v>425</v>
      </c>
      <c r="Q379">
        <v>1</v>
      </c>
      <c r="X379">
        <v>1.67</v>
      </c>
      <c r="Y379">
        <v>0</v>
      </c>
      <c r="Z379">
        <v>12.4</v>
      </c>
      <c r="AA379">
        <v>10.06</v>
      </c>
      <c r="AB379">
        <v>0</v>
      </c>
      <c r="AC379">
        <v>0</v>
      </c>
      <c r="AD379">
        <v>1</v>
      </c>
      <c r="AE379">
        <v>0</v>
      </c>
      <c r="AF379" t="s">
        <v>33</v>
      </c>
      <c r="AG379">
        <v>2.0874999999999999</v>
      </c>
      <c r="AH379">
        <v>2</v>
      </c>
      <c r="AI379">
        <v>42251176</v>
      </c>
      <c r="AJ379">
        <v>423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ROW(Source!A226)</f>
        <v>226</v>
      </c>
      <c r="B380">
        <v>42251185</v>
      </c>
      <c r="C380">
        <v>42251171</v>
      </c>
      <c r="D380">
        <v>38958234</v>
      </c>
      <c r="E380">
        <v>1</v>
      </c>
      <c r="F380">
        <v>1</v>
      </c>
      <c r="G380">
        <v>1</v>
      </c>
      <c r="H380">
        <v>3</v>
      </c>
      <c r="I380" t="s">
        <v>559</v>
      </c>
      <c r="J380" t="s">
        <v>560</v>
      </c>
      <c r="K380" t="s">
        <v>561</v>
      </c>
      <c r="L380">
        <v>1348</v>
      </c>
      <c r="N380">
        <v>1009</v>
      </c>
      <c r="O380" t="s">
        <v>49</v>
      </c>
      <c r="P380" t="s">
        <v>49</v>
      </c>
      <c r="Q380">
        <v>1000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0</v>
      </c>
      <c r="AF380" t="s">
        <v>3</v>
      </c>
      <c r="AG380">
        <v>0</v>
      </c>
      <c r="AH380">
        <v>3</v>
      </c>
      <c r="AI380">
        <v>-1</v>
      </c>
      <c r="AJ380" t="s">
        <v>3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ROW(Source!A226)</f>
        <v>226</v>
      </c>
      <c r="B381">
        <v>42251186</v>
      </c>
      <c r="C381">
        <v>42251171</v>
      </c>
      <c r="D381">
        <v>38996748</v>
      </c>
      <c r="E381">
        <v>1</v>
      </c>
      <c r="F381">
        <v>1</v>
      </c>
      <c r="G381">
        <v>1</v>
      </c>
      <c r="H381">
        <v>3</v>
      </c>
      <c r="I381" t="s">
        <v>52</v>
      </c>
      <c r="J381" t="s">
        <v>54</v>
      </c>
      <c r="K381" t="s">
        <v>53</v>
      </c>
      <c r="L381">
        <v>1348</v>
      </c>
      <c r="N381">
        <v>1009</v>
      </c>
      <c r="O381" t="s">
        <v>49</v>
      </c>
      <c r="P381" t="s">
        <v>49</v>
      </c>
      <c r="Q381">
        <v>1000</v>
      </c>
      <c r="X381">
        <v>0.97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 t="s">
        <v>3</v>
      </c>
      <c r="AG381">
        <v>0.97</v>
      </c>
      <c r="AH381">
        <v>2</v>
      </c>
      <c r="AI381">
        <v>42251178</v>
      </c>
      <c r="AJ381">
        <v>425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ROW(Source!A226)</f>
        <v>226</v>
      </c>
      <c r="B382">
        <v>42251187</v>
      </c>
      <c r="C382">
        <v>42251171</v>
      </c>
      <c r="D382">
        <v>39001585</v>
      </c>
      <c r="E382">
        <v>1</v>
      </c>
      <c r="F382">
        <v>1</v>
      </c>
      <c r="G382">
        <v>1</v>
      </c>
      <c r="H382">
        <v>3</v>
      </c>
      <c r="I382" t="s">
        <v>445</v>
      </c>
      <c r="J382" t="s">
        <v>446</v>
      </c>
      <c r="K382" t="s">
        <v>447</v>
      </c>
      <c r="L382">
        <v>1339</v>
      </c>
      <c r="N382">
        <v>1007</v>
      </c>
      <c r="O382" t="s">
        <v>209</v>
      </c>
      <c r="P382" t="s">
        <v>209</v>
      </c>
      <c r="Q382">
        <v>1</v>
      </c>
      <c r="X382">
        <v>0.63</v>
      </c>
      <c r="Y382">
        <v>2.44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3</v>
      </c>
      <c r="AG382">
        <v>0.63</v>
      </c>
      <c r="AH382">
        <v>2</v>
      </c>
      <c r="AI382">
        <v>42251179</v>
      </c>
      <c r="AJ382">
        <v>426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ROW(Source!A227)</f>
        <v>227</v>
      </c>
      <c r="B383">
        <v>42251180</v>
      </c>
      <c r="C383">
        <v>42251171</v>
      </c>
      <c r="D383">
        <v>35547190</v>
      </c>
      <c r="E383">
        <v>1</v>
      </c>
      <c r="F383">
        <v>1</v>
      </c>
      <c r="G383">
        <v>1</v>
      </c>
      <c r="H383">
        <v>1</v>
      </c>
      <c r="I383" t="s">
        <v>434</v>
      </c>
      <c r="J383" t="s">
        <v>3</v>
      </c>
      <c r="K383" t="s">
        <v>435</v>
      </c>
      <c r="L383">
        <v>1369</v>
      </c>
      <c r="N383">
        <v>1013</v>
      </c>
      <c r="O383" t="s">
        <v>417</v>
      </c>
      <c r="P383" t="s">
        <v>417</v>
      </c>
      <c r="Q383">
        <v>1</v>
      </c>
      <c r="X383">
        <v>51.89</v>
      </c>
      <c r="Y383">
        <v>0</v>
      </c>
      <c r="Z383">
        <v>0</v>
      </c>
      <c r="AA383">
        <v>0</v>
      </c>
      <c r="AB383">
        <v>275.86</v>
      </c>
      <c r="AC383">
        <v>0</v>
      </c>
      <c r="AD383">
        <v>1</v>
      </c>
      <c r="AE383">
        <v>1</v>
      </c>
      <c r="AF383" t="s">
        <v>34</v>
      </c>
      <c r="AG383">
        <v>59.673499999999997</v>
      </c>
      <c r="AH383">
        <v>2</v>
      </c>
      <c r="AI383">
        <v>42251172</v>
      </c>
      <c r="AJ383">
        <v>427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ROW(Source!A227)</f>
        <v>227</v>
      </c>
      <c r="B384">
        <v>42251181</v>
      </c>
      <c r="C384">
        <v>42251171</v>
      </c>
      <c r="D384">
        <v>121548</v>
      </c>
      <c r="E384">
        <v>1</v>
      </c>
      <c r="F384">
        <v>1</v>
      </c>
      <c r="G384">
        <v>1</v>
      </c>
      <c r="H384">
        <v>1</v>
      </c>
      <c r="I384" t="s">
        <v>23</v>
      </c>
      <c r="J384" t="s">
        <v>3</v>
      </c>
      <c r="K384" t="s">
        <v>420</v>
      </c>
      <c r="L384">
        <v>608254</v>
      </c>
      <c r="N384">
        <v>1013</v>
      </c>
      <c r="O384" t="s">
        <v>421</v>
      </c>
      <c r="P384" t="s">
        <v>421</v>
      </c>
      <c r="Q384">
        <v>1</v>
      </c>
      <c r="X384">
        <v>1.87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2</v>
      </c>
      <c r="AF384" t="s">
        <v>33</v>
      </c>
      <c r="AG384">
        <v>2.3375000000000004</v>
      </c>
      <c r="AH384">
        <v>2</v>
      </c>
      <c r="AI384">
        <v>42251173</v>
      </c>
      <c r="AJ384">
        <v>428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ROW(Source!A227)</f>
        <v>227</v>
      </c>
      <c r="B385">
        <v>42251182</v>
      </c>
      <c r="C385">
        <v>42251171</v>
      </c>
      <c r="D385">
        <v>39026531</v>
      </c>
      <c r="E385">
        <v>1</v>
      </c>
      <c r="F385">
        <v>1</v>
      </c>
      <c r="G385">
        <v>1</v>
      </c>
      <c r="H385">
        <v>2</v>
      </c>
      <c r="I385" t="s">
        <v>436</v>
      </c>
      <c r="J385" t="s">
        <v>437</v>
      </c>
      <c r="K385" t="s">
        <v>438</v>
      </c>
      <c r="L385">
        <v>1368</v>
      </c>
      <c r="N385">
        <v>1011</v>
      </c>
      <c r="O385" t="s">
        <v>425</v>
      </c>
      <c r="P385" t="s">
        <v>425</v>
      </c>
      <c r="Q385">
        <v>1</v>
      </c>
      <c r="X385">
        <v>0.04</v>
      </c>
      <c r="Y385">
        <v>0</v>
      </c>
      <c r="Z385">
        <v>99.89</v>
      </c>
      <c r="AA385">
        <v>10.06</v>
      </c>
      <c r="AB385">
        <v>0</v>
      </c>
      <c r="AC385">
        <v>0</v>
      </c>
      <c r="AD385">
        <v>1</v>
      </c>
      <c r="AE385">
        <v>0</v>
      </c>
      <c r="AF385" t="s">
        <v>33</v>
      </c>
      <c r="AG385">
        <v>0.05</v>
      </c>
      <c r="AH385">
        <v>2</v>
      </c>
      <c r="AI385">
        <v>42251174</v>
      </c>
      <c r="AJ385">
        <v>429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ROW(Source!A227)</f>
        <v>227</v>
      </c>
      <c r="B386">
        <v>42251183</v>
      </c>
      <c r="C386">
        <v>42251171</v>
      </c>
      <c r="D386">
        <v>39026610</v>
      </c>
      <c r="E386">
        <v>1</v>
      </c>
      <c r="F386">
        <v>1</v>
      </c>
      <c r="G386">
        <v>1</v>
      </c>
      <c r="H386">
        <v>2</v>
      </c>
      <c r="I386" t="s">
        <v>439</v>
      </c>
      <c r="J386" t="s">
        <v>440</v>
      </c>
      <c r="K386" t="s">
        <v>441</v>
      </c>
      <c r="L386">
        <v>1368</v>
      </c>
      <c r="N386">
        <v>1011</v>
      </c>
      <c r="O386" t="s">
        <v>425</v>
      </c>
      <c r="P386" t="s">
        <v>425</v>
      </c>
      <c r="Q386">
        <v>1</v>
      </c>
      <c r="X386">
        <v>0.16</v>
      </c>
      <c r="Y386">
        <v>0</v>
      </c>
      <c r="Z386">
        <v>31.26</v>
      </c>
      <c r="AA386">
        <v>13.5</v>
      </c>
      <c r="AB386">
        <v>0</v>
      </c>
      <c r="AC386">
        <v>0</v>
      </c>
      <c r="AD386">
        <v>1</v>
      </c>
      <c r="AE386">
        <v>0</v>
      </c>
      <c r="AF386" t="s">
        <v>33</v>
      </c>
      <c r="AG386">
        <v>0.2</v>
      </c>
      <c r="AH386">
        <v>2</v>
      </c>
      <c r="AI386">
        <v>42251175</v>
      </c>
      <c r="AJ386">
        <v>430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ROW(Source!A227)</f>
        <v>227</v>
      </c>
      <c r="B387">
        <v>42251184</v>
      </c>
      <c r="C387">
        <v>42251171</v>
      </c>
      <c r="D387">
        <v>39027208</v>
      </c>
      <c r="E387">
        <v>1</v>
      </c>
      <c r="F387">
        <v>1</v>
      </c>
      <c r="G387">
        <v>1</v>
      </c>
      <c r="H387">
        <v>2</v>
      </c>
      <c r="I387" t="s">
        <v>442</v>
      </c>
      <c r="J387" t="s">
        <v>443</v>
      </c>
      <c r="K387" t="s">
        <v>444</v>
      </c>
      <c r="L387">
        <v>1368</v>
      </c>
      <c r="N387">
        <v>1011</v>
      </c>
      <c r="O387" t="s">
        <v>425</v>
      </c>
      <c r="P387" t="s">
        <v>425</v>
      </c>
      <c r="Q387">
        <v>1</v>
      </c>
      <c r="X387">
        <v>1.67</v>
      </c>
      <c r="Y387">
        <v>0</v>
      </c>
      <c r="Z387">
        <v>12.4</v>
      </c>
      <c r="AA387">
        <v>10.06</v>
      </c>
      <c r="AB387">
        <v>0</v>
      </c>
      <c r="AC387">
        <v>0</v>
      </c>
      <c r="AD387">
        <v>1</v>
      </c>
      <c r="AE387">
        <v>0</v>
      </c>
      <c r="AF387" t="s">
        <v>33</v>
      </c>
      <c r="AG387">
        <v>2.0874999999999999</v>
      </c>
      <c r="AH387">
        <v>2</v>
      </c>
      <c r="AI387">
        <v>42251176</v>
      </c>
      <c r="AJ387">
        <v>431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ROW(Source!A227)</f>
        <v>227</v>
      </c>
      <c r="B388">
        <v>42251185</v>
      </c>
      <c r="C388">
        <v>42251171</v>
      </c>
      <c r="D388">
        <v>38958234</v>
      </c>
      <c r="E388">
        <v>1</v>
      </c>
      <c r="F388">
        <v>1</v>
      </c>
      <c r="G388">
        <v>1</v>
      </c>
      <c r="H388">
        <v>3</v>
      </c>
      <c r="I388" t="s">
        <v>559</v>
      </c>
      <c r="J388" t="s">
        <v>560</v>
      </c>
      <c r="K388" t="s">
        <v>561</v>
      </c>
      <c r="L388">
        <v>1348</v>
      </c>
      <c r="N388">
        <v>1009</v>
      </c>
      <c r="O388" t="s">
        <v>49</v>
      </c>
      <c r="P388" t="s">
        <v>49</v>
      </c>
      <c r="Q388">
        <v>1000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</v>
      </c>
      <c r="AD388">
        <v>0</v>
      </c>
      <c r="AE388">
        <v>0</v>
      </c>
      <c r="AF388" t="s">
        <v>3</v>
      </c>
      <c r="AG388">
        <v>0</v>
      </c>
      <c r="AH388">
        <v>3</v>
      </c>
      <c r="AI388">
        <v>-1</v>
      </c>
      <c r="AJ388" t="s">
        <v>3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ROW(Source!A227)</f>
        <v>227</v>
      </c>
      <c r="B389">
        <v>42251186</v>
      </c>
      <c r="C389">
        <v>42251171</v>
      </c>
      <c r="D389">
        <v>38996748</v>
      </c>
      <c r="E389">
        <v>1</v>
      </c>
      <c r="F389">
        <v>1</v>
      </c>
      <c r="G389">
        <v>1</v>
      </c>
      <c r="H389">
        <v>3</v>
      </c>
      <c r="I389" t="s">
        <v>52</v>
      </c>
      <c r="J389" t="s">
        <v>54</v>
      </c>
      <c r="K389" t="s">
        <v>53</v>
      </c>
      <c r="L389">
        <v>1348</v>
      </c>
      <c r="N389">
        <v>1009</v>
      </c>
      <c r="O389" t="s">
        <v>49</v>
      </c>
      <c r="P389" t="s">
        <v>49</v>
      </c>
      <c r="Q389">
        <v>1000</v>
      </c>
      <c r="X389">
        <v>0.97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 t="s">
        <v>3</v>
      </c>
      <c r="AG389">
        <v>0.97</v>
      </c>
      <c r="AH389">
        <v>2</v>
      </c>
      <c r="AI389">
        <v>42251178</v>
      </c>
      <c r="AJ389">
        <v>433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ROW(Source!A227)</f>
        <v>227</v>
      </c>
      <c r="B390">
        <v>42251187</v>
      </c>
      <c r="C390">
        <v>42251171</v>
      </c>
      <c r="D390">
        <v>39001585</v>
      </c>
      <c r="E390">
        <v>1</v>
      </c>
      <c r="F390">
        <v>1</v>
      </c>
      <c r="G390">
        <v>1</v>
      </c>
      <c r="H390">
        <v>3</v>
      </c>
      <c r="I390" t="s">
        <v>445</v>
      </c>
      <c r="J390" t="s">
        <v>446</v>
      </c>
      <c r="K390" t="s">
        <v>447</v>
      </c>
      <c r="L390">
        <v>1339</v>
      </c>
      <c r="N390">
        <v>1007</v>
      </c>
      <c r="O390" t="s">
        <v>209</v>
      </c>
      <c r="P390" t="s">
        <v>209</v>
      </c>
      <c r="Q390">
        <v>1</v>
      </c>
      <c r="X390">
        <v>0.63</v>
      </c>
      <c r="Y390">
        <v>2.44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3</v>
      </c>
      <c r="AG390">
        <v>0.63</v>
      </c>
      <c r="AH390">
        <v>2</v>
      </c>
      <c r="AI390">
        <v>42251179</v>
      </c>
      <c r="AJ390">
        <v>434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ROW(Source!A232)</f>
        <v>232</v>
      </c>
      <c r="B391">
        <v>42251201</v>
      </c>
      <c r="C391">
        <v>42251190</v>
      </c>
      <c r="D391">
        <v>35544110</v>
      </c>
      <c r="E391">
        <v>1</v>
      </c>
      <c r="F391">
        <v>1</v>
      </c>
      <c r="G391">
        <v>1</v>
      </c>
      <c r="H391">
        <v>1</v>
      </c>
      <c r="I391" t="s">
        <v>448</v>
      </c>
      <c r="J391" t="s">
        <v>3</v>
      </c>
      <c r="K391" t="s">
        <v>449</v>
      </c>
      <c r="L391">
        <v>1369</v>
      </c>
      <c r="N391">
        <v>1013</v>
      </c>
      <c r="O391" t="s">
        <v>417</v>
      </c>
      <c r="P391" t="s">
        <v>417</v>
      </c>
      <c r="Q391">
        <v>1</v>
      </c>
      <c r="X391">
        <v>21.2</v>
      </c>
      <c r="Y391">
        <v>0</v>
      </c>
      <c r="Z391">
        <v>0</v>
      </c>
      <c r="AA391">
        <v>0</v>
      </c>
      <c r="AB391">
        <v>249.3</v>
      </c>
      <c r="AC391">
        <v>0</v>
      </c>
      <c r="AD391">
        <v>1</v>
      </c>
      <c r="AE391">
        <v>1</v>
      </c>
      <c r="AF391" t="s">
        <v>34</v>
      </c>
      <c r="AG391">
        <v>24.38</v>
      </c>
      <c r="AH391">
        <v>2</v>
      </c>
      <c r="AI391">
        <v>42251191</v>
      </c>
      <c r="AJ391">
        <v>435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ROW(Source!A232)</f>
        <v>232</v>
      </c>
      <c r="B392">
        <v>42251202</v>
      </c>
      <c r="C392">
        <v>42251190</v>
      </c>
      <c r="D392">
        <v>39027321</v>
      </c>
      <c r="E392">
        <v>1</v>
      </c>
      <c r="F392">
        <v>1</v>
      </c>
      <c r="G392">
        <v>1</v>
      </c>
      <c r="H392">
        <v>2</v>
      </c>
      <c r="I392" t="s">
        <v>450</v>
      </c>
      <c r="J392" t="s">
        <v>451</v>
      </c>
      <c r="K392" t="s">
        <v>452</v>
      </c>
      <c r="L392">
        <v>1368</v>
      </c>
      <c r="N392">
        <v>1011</v>
      </c>
      <c r="O392" t="s">
        <v>425</v>
      </c>
      <c r="P392" t="s">
        <v>425</v>
      </c>
      <c r="Q392">
        <v>1</v>
      </c>
      <c r="X392">
        <v>1.95</v>
      </c>
      <c r="Y392">
        <v>0</v>
      </c>
      <c r="Z392">
        <v>30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33</v>
      </c>
      <c r="AG392">
        <v>2.4375</v>
      </c>
      <c r="AH392">
        <v>2</v>
      </c>
      <c r="AI392">
        <v>42251192</v>
      </c>
      <c r="AJ392">
        <v>436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ROW(Source!A232)</f>
        <v>232</v>
      </c>
      <c r="B393">
        <v>42251203</v>
      </c>
      <c r="C393">
        <v>42251190</v>
      </c>
      <c r="D393">
        <v>39029121</v>
      </c>
      <c r="E393">
        <v>1</v>
      </c>
      <c r="F393">
        <v>1</v>
      </c>
      <c r="G393">
        <v>1</v>
      </c>
      <c r="H393">
        <v>2</v>
      </c>
      <c r="I393" t="s">
        <v>453</v>
      </c>
      <c r="J393" t="s">
        <v>454</v>
      </c>
      <c r="K393" t="s">
        <v>455</v>
      </c>
      <c r="L393">
        <v>1368</v>
      </c>
      <c r="N393">
        <v>1011</v>
      </c>
      <c r="O393" t="s">
        <v>425</v>
      </c>
      <c r="P393" t="s">
        <v>425</v>
      </c>
      <c r="Q393">
        <v>1</v>
      </c>
      <c r="X393">
        <v>0.2</v>
      </c>
      <c r="Y393">
        <v>0</v>
      </c>
      <c r="Z393">
        <v>87.17</v>
      </c>
      <c r="AA393">
        <v>11.6</v>
      </c>
      <c r="AB393">
        <v>0</v>
      </c>
      <c r="AC393">
        <v>0</v>
      </c>
      <c r="AD393">
        <v>1</v>
      </c>
      <c r="AE393">
        <v>0</v>
      </c>
      <c r="AF393" t="s">
        <v>33</v>
      </c>
      <c r="AG393">
        <v>0.25</v>
      </c>
      <c r="AH393">
        <v>2</v>
      </c>
      <c r="AI393">
        <v>42251193</v>
      </c>
      <c r="AJ393">
        <v>437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ROW(Source!A232)</f>
        <v>232</v>
      </c>
      <c r="B394">
        <v>42251204</v>
      </c>
      <c r="C394">
        <v>42251190</v>
      </c>
      <c r="D394">
        <v>38957298</v>
      </c>
      <c r="E394">
        <v>1</v>
      </c>
      <c r="F394">
        <v>1</v>
      </c>
      <c r="G394">
        <v>1</v>
      </c>
      <c r="H394">
        <v>3</v>
      </c>
      <c r="I394" t="s">
        <v>456</v>
      </c>
      <c r="J394" t="s">
        <v>457</v>
      </c>
      <c r="K394" t="s">
        <v>458</v>
      </c>
      <c r="L394">
        <v>1348</v>
      </c>
      <c r="N394">
        <v>1009</v>
      </c>
      <c r="O394" t="s">
        <v>49</v>
      </c>
      <c r="P394" t="s">
        <v>49</v>
      </c>
      <c r="Q394">
        <v>1000</v>
      </c>
      <c r="X394">
        <v>1.6E-2</v>
      </c>
      <c r="Y394">
        <v>1383.11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3</v>
      </c>
      <c r="AG394">
        <v>1.6E-2</v>
      </c>
      <c r="AH394">
        <v>2</v>
      </c>
      <c r="AI394">
        <v>42251194</v>
      </c>
      <c r="AJ394">
        <v>438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ROW(Source!A232)</f>
        <v>232</v>
      </c>
      <c r="B395">
        <v>42251205</v>
      </c>
      <c r="C395">
        <v>42251190</v>
      </c>
      <c r="D395">
        <v>38956243</v>
      </c>
      <c r="E395">
        <v>1</v>
      </c>
      <c r="F395">
        <v>1</v>
      </c>
      <c r="G395">
        <v>1</v>
      </c>
      <c r="H395">
        <v>3</v>
      </c>
      <c r="I395" t="s">
        <v>63</v>
      </c>
      <c r="J395" t="s">
        <v>65</v>
      </c>
      <c r="K395" t="s">
        <v>64</v>
      </c>
      <c r="L395">
        <v>1348</v>
      </c>
      <c r="N395">
        <v>1009</v>
      </c>
      <c r="O395" t="s">
        <v>49</v>
      </c>
      <c r="P395" t="s">
        <v>49</v>
      </c>
      <c r="Q395">
        <v>1000</v>
      </c>
      <c r="X395">
        <v>2.4E-2</v>
      </c>
      <c r="Y395">
        <v>2606.89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3</v>
      </c>
      <c r="AG395">
        <v>2.4E-2</v>
      </c>
      <c r="AH395">
        <v>2</v>
      </c>
      <c r="AI395">
        <v>42251195</v>
      </c>
      <c r="AJ395">
        <v>439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ROW(Source!A232)</f>
        <v>232</v>
      </c>
      <c r="B396">
        <v>42251206</v>
      </c>
      <c r="C396">
        <v>42251190</v>
      </c>
      <c r="D396">
        <v>38957326</v>
      </c>
      <c r="E396">
        <v>1</v>
      </c>
      <c r="F396">
        <v>1</v>
      </c>
      <c r="G396">
        <v>1</v>
      </c>
      <c r="H396">
        <v>3</v>
      </c>
      <c r="I396" t="s">
        <v>67</v>
      </c>
      <c r="J396" t="s">
        <v>69</v>
      </c>
      <c r="K396" t="s">
        <v>68</v>
      </c>
      <c r="L396">
        <v>1348</v>
      </c>
      <c r="N396">
        <v>1009</v>
      </c>
      <c r="O396" t="s">
        <v>49</v>
      </c>
      <c r="P396" t="s">
        <v>49</v>
      </c>
      <c r="Q396">
        <v>1000</v>
      </c>
      <c r="X396">
        <v>0.24</v>
      </c>
      <c r="Y396">
        <v>3390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3</v>
      </c>
      <c r="AG396">
        <v>0.24</v>
      </c>
      <c r="AH396">
        <v>2</v>
      </c>
      <c r="AI396">
        <v>42251197</v>
      </c>
      <c r="AJ396">
        <v>441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ROW(Source!A232)</f>
        <v>232</v>
      </c>
      <c r="B397">
        <v>42251207</v>
      </c>
      <c r="C397">
        <v>42251190</v>
      </c>
      <c r="D397">
        <v>38956650</v>
      </c>
      <c r="E397">
        <v>1</v>
      </c>
      <c r="F397">
        <v>1</v>
      </c>
      <c r="G397">
        <v>1</v>
      </c>
      <c r="H397">
        <v>3</v>
      </c>
      <c r="I397" t="s">
        <v>459</v>
      </c>
      <c r="J397" t="s">
        <v>460</v>
      </c>
      <c r="K397" t="s">
        <v>461</v>
      </c>
      <c r="L397">
        <v>1346</v>
      </c>
      <c r="N397">
        <v>1009</v>
      </c>
      <c r="O397" t="s">
        <v>73</v>
      </c>
      <c r="P397" t="s">
        <v>73</v>
      </c>
      <c r="Q397">
        <v>1</v>
      </c>
      <c r="X397">
        <v>0.1</v>
      </c>
      <c r="Y397">
        <v>1.81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3</v>
      </c>
      <c r="AG397">
        <v>0.1</v>
      </c>
      <c r="AH397">
        <v>2</v>
      </c>
      <c r="AI397">
        <v>42251199</v>
      </c>
      <c r="AJ397">
        <v>443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ROW(Source!A233)</f>
        <v>233</v>
      </c>
      <c r="B398">
        <v>42251201</v>
      </c>
      <c r="C398">
        <v>42251190</v>
      </c>
      <c r="D398">
        <v>35544110</v>
      </c>
      <c r="E398">
        <v>1</v>
      </c>
      <c r="F398">
        <v>1</v>
      </c>
      <c r="G398">
        <v>1</v>
      </c>
      <c r="H398">
        <v>1</v>
      </c>
      <c r="I398" t="s">
        <v>448</v>
      </c>
      <c r="J398" t="s">
        <v>3</v>
      </c>
      <c r="K398" t="s">
        <v>449</v>
      </c>
      <c r="L398">
        <v>1369</v>
      </c>
      <c r="N398">
        <v>1013</v>
      </c>
      <c r="O398" t="s">
        <v>417</v>
      </c>
      <c r="P398" t="s">
        <v>417</v>
      </c>
      <c r="Q398">
        <v>1</v>
      </c>
      <c r="X398">
        <v>21.2</v>
      </c>
      <c r="Y398">
        <v>0</v>
      </c>
      <c r="Z398">
        <v>0</v>
      </c>
      <c r="AA398">
        <v>0</v>
      </c>
      <c r="AB398">
        <v>285.77</v>
      </c>
      <c r="AC398">
        <v>0</v>
      </c>
      <c r="AD398">
        <v>1</v>
      </c>
      <c r="AE398">
        <v>1</v>
      </c>
      <c r="AF398" t="s">
        <v>34</v>
      </c>
      <c r="AG398">
        <v>24.38</v>
      </c>
      <c r="AH398">
        <v>2</v>
      </c>
      <c r="AI398">
        <v>42251191</v>
      </c>
      <c r="AJ398">
        <v>445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ROW(Source!A233)</f>
        <v>233</v>
      </c>
      <c r="B399">
        <v>42251202</v>
      </c>
      <c r="C399">
        <v>42251190</v>
      </c>
      <c r="D399">
        <v>39027321</v>
      </c>
      <c r="E399">
        <v>1</v>
      </c>
      <c r="F399">
        <v>1</v>
      </c>
      <c r="G399">
        <v>1</v>
      </c>
      <c r="H399">
        <v>2</v>
      </c>
      <c r="I399" t="s">
        <v>450</v>
      </c>
      <c r="J399" t="s">
        <v>451</v>
      </c>
      <c r="K399" t="s">
        <v>452</v>
      </c>
      <c r="L399">
        <v>1368</v>
      </c>
      <c r="N399">
        <v>1011</v>
      </c>
      <c r="O399" t="s">
        <v>425</v>
      </c>
      <c r="P399" t="s">
        <v>425</v>
      </c>
      <c r="Q399">
        <v>1</v>
      </c>
      <c r="X399">
        <v>1.95</v>
      </c>
      <c r="Y399">
        <v>0</v>
      </c>
      <c r="Z399">
        <v>30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33</v>
      </c>
      <c r="AG399">
        <v>2.4375</v>
      </c>
      <c r="AH399">
        <v>2</v>
      </c>
      <c r="AI399">
        <v>42251192</v>
      </c>
      <c r="AJ399">
        <v>446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ROW(Source!A233)</f>
        <v>233</v>
      </c>
      <c r="B400">
        <v>42251203</v>
      </c>
      <c r="C400">
        <v>42251190</v>
      </c>
      <c r="D400">
        <v>39029121</v>
      </c>
      <c r="E400">
        <v>1</v>
      </c>
      <c r="F400">
        <v>1</v>
      </c>
      <c r="G400">
        <v>1</v>
      </c>
      <c r="H400">
        <v>2</v>
      </c>
      <c r="I400" t="s">
        <v>453</v>
      </c>
      <c r="J400" t="s">
        <v>454</v>
      </c>
      <c r="K400" t="s">
        <v>455</v>
      </c>
      <c r="L400">
        <v>1368</v>
      </c>
      <c r="N400">
        <v>1011</v>
      </c>
      <c r="O400" t="s">
        <v>425</v>
      </c>
      <c r="P400" t="s">
        <v>425</v>
      </c>
      <c r="Q400">
        <v>1</v>
      </c>
      <c r="X400">
        <v>0.2</v>
      </c>
      <c r="Y400">
        <v>0</v>
      </c>
      <c r="Z400">
        <v>87.17</v>
      </c>
      <c r="AA400">
        <v>11.6</v>
      </c>
      <c r="AB400">
        <v>0</v>
      </c>
      <c r="AC400">
        <v>0</v>
      </c>
      <c r="AD400">
        <v>1</v>
      </c>
      <c r="AE400">
        <v>0</v>
      </c>
      <c r="AF400" t="s">
        <v>33</v>
      </c>
      <c r="AG400">
        <v>0.25</v>
      </c>
      <c r="AH400">
        <v>2</v>
      </c>
      <c r="AI400">
        <v>42251193</v>
      </c>
      <c r="AJ400">
        <v>447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ROW(Source!A233)</f>
        <v>233</v>
      </c>
      <c r="B401">
        <v>42251204</v>
      </c>
      <c r="C401">
        <v>42251190</v>
      </c>
      <c r="D401">
        <v>38957298</v>
      </c>
      <c r="E401">
        <v>1</v>
      </c>
      <c r="F401">
        <v>1</v>
      </c>
      <c r="G401">
        <v>1</v>
      </c>
      <c r="H401">
        <v>3</v>
      </c>
      <c r="I401" t="s">
        <v>456</v>
      </c>
      <c r="J401" t="s">
        <v>457</v>
      </c>
      <c r="K401" t="s">
        <v>458</v>
      </c>
      <c r="L401">
        <v>1348</v>
      </c>
      <c r="N401">
        <v>1009</v>
      </c>
      <c r="O401" t="s">
        <v>49</v>
      </c>
      <c r="P401" t="s">
        <v>49</v>
      </c>
      <c r="Q401">
        <v>1000</v>
      </c>
      <c r="X401">
        <v>1.6E-2</v>
      </c>
      <c r="Y401">
        <v>1383.11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3</v>
      </c>
      <c r="AG401">
        <v>1.6E-2</v>
      </c>
      <c r="AH401">
        <v>2</v>
      </c>
      <c r="AI401">
        <v>42251194</v>
      </c>
      <c r="AJ401">
        <v>448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ROW(Source!A233)</f>
        <v>233</v>
      </c>
      <c r="B402">
        <v>42251205</v>
      </c>
      <c r="C402">
        <v>42251190</v>
      </c>
      <c r="D402">
        <v>38956243</v>
      </c>
      <c r="E402">
        <v>1</v>
      </c>
      <c r="F402">
        <v>1</v>
      </c>
      <c r="G402">
        <v>1</v>
      </c>
      <c r="H402">
        <v>3</v>
      </c>
      <c r="I402" t="s">
        <v>63</v>
      </c>
      <c r="J402" t="s">
        <v>65</v>
      </c>
      <c r="K402" t="s">
        <v>64</v>
      </c>
      <c r="L402">
        <v>1348</v>
      </c>
      <c r="N402">
        <v>1009</v>
      </c>
      <c r="O402" t="s">
        <v>49</v>
      </c>
      <c r="P402" t="s">
        <v>49</v>
      </c>
      <c r="Q402">
        <v>1000</v>
      </c>
      <c r="X402">
        <v>2.4E-2</v>
      </c>
      <c r="Y402">
        <v>2606.89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3</v>
      </c>
      <c r="AG402">
        <v>2.4E-2</v>
      </c>
      <c r="AH402">
        <v>2</v>
      </c>
      <c r="AI402">
        <v>42251195</v>
      </c>
      <c r="AJ402">
        <v>449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ROW(Source!A233)</f>
        <v>233</v>
      </c>
      <c r="B403">
        <v>42251206</v>
      </c>
      <c r="C403">
        <v>42251190</v>
      </c>
      <c r="D403">
        <v>38957326</v>
      </c>
      <c r="E403">
        <v>1</v>
      </c>
      <c r="F403">
        <v>1</v>
      </c>
      <c r="G403">
        <v>1</v>
      </c>
      <c r="H403">
        <v>3</v>
      </c>
      <c r="I403" t="s">
        <v>67</v>
      </c>
      <c r="J403" t="s">
        <v>69</v>
      </c>
      <c r="K403" t="s">
        <v>68</v>
      </c>
      <c r="L403">
        <v>1348</v>
      </c>
      <c r="N403">
        <v>1009</v>
      </c>
      <c r="O403" t="s">
        <v>49</v>
      </c>
      <c r="P403" t="s">
        <v>49</v>
      </c>
      <c r="Q403">
        <v>1000</v>
      </c>
      <c r="X403">
        <v>0.24</v>
      </c>
      <c r="Y403">
        <v>3390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 t="s">
        <v>3</v>
      </c>
      <c r="AG403">
        <v>0.24</v>
      </c>
      <c r="AH403">
        <v>2</v>
      </c>
      <c r="AI403">
        <v>42251197</v>
      </c>
      <c r="AJ403">
        <v>451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ROW(Source!A233)</f>
        <v>233</v>
      </c>
      <c r="B404">
        <v>42251207</v>
      </c>
      <c r="C404">
        <v>42251190</v>
      </c>
      <c r="D404">
        <v>38956650</v>
      </c>
      <c r="E404">
        <v>1</v>
      </c>
      <c r="F404">
        <v>1</v>
      </c>
      <c r="G404">
        <v>1</v>
      </c>
      <c r="H404">
        <v>3</v>
      </c>
      <c r="I404" t="s">
        <v>459</v>
      </c>
      <c r="J404" t="s">
        <v>460</v>
      </c>
      <c r="K404" t="s">
        <v>461</v>
      </c>
      <c r="L404">
        <v>1346</v>
      </c>
      <c r="N404">
        <v>1009</v>
      </c>
      <c r="O404" t="s">
        <v>73</v>
      </c>
      <c r="P404" t="s">
        <v>73</v>
      </c>
      <c r="Q404">
        <v>1</v>
      </c>
      <c r="X404">
        <v>0.1</v>
      </c>
      <c r="Y404">
        <v>1.81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F404" t="s">
        <v>3</v>
      </c>
      <c r="AG404">
        <v>0.1</v>
      </c>
      <c r="AH404">
        <v>2</v>
      </c>
      <c r="AI404">
        <v>42251199</v>
      </c>
      <c r="AJ404">
        <v>453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ROW(Source!A240)</f>
        <v>240</v>
      </c>
      <c r="B405">
        <v>42251220</v>
      </c>
      <c r="C405">
        <v>42251211</v>
      </c>
      <c r="D405">
        <v>35541888</v>
      </c>
      <c r="E405">
        <v>1</v>
      </c>
      <c r="F405">
        <v>1</v>
      </c>
      <c r="G405">
        <v>1</v>
      </c>
      <c r="H405">
        <v>1</v>
      </c>
      <c r="I405" t="s">
        <v>505</v>
      </c>
      <c r="J405" t="s">
        <v>3</v>
      </c>
      <c r="K405" t="s">
        <v>506</v>
      </c>
      <c r="L405">
        <v>1369</v>
      </c>
      <c r="N405">
        <v>1013</v>
      </c>
      <c r="O405" t="s">
        <v>417</v>
      </c>
      <c r="P405" t="s">
        <v>417</v>
      </c>
      <c r="Q405">
        <v>1</v>
      </c>
      <c r="X405">
        <v>15.72</v>
      </c>
      <c r="Y405">
        <v>0</v>
      </c>
      <c r="Z405">
        <v>0</v>
      </c>
      <c r="AA405">
        <v>0</v>
      </c>
      <c r="AB405">
        <v>210.24</v>
      </c>
      <c r="AC405">
        <v>0</v>
      </c>
      <c r="AD405">
        <v>1</v>
      </c>
      <c r="AE405">
        <v>1</v>
      </c>
      <c r="AF405" t="s">
        <v>34</v>
      </c>
      <c r="AG405">
        <v>18.077999999999999</v>
      </c>
      <c r="AH405">
        <v>2</v>
      </c>
      <c r="AI405">
        <v>42251212</v>
      </c>
      <c r="AJ405">
        <v>455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ROW(Source!A240)</f>
        <v>240</v>
      </c>
      <c r="B406">
        <v>42251221</v>
      </c>
      <c r="C406">
        <v>42251211</v>
      </c>
      <c r="D406">
        <v>121548</v>
      </c>
      <c r="E406">
        <v>1</v>
      </c>
      <c r="F406">
        <v>1</v>
      </c>
      <c r="G406">
        <v>1</v>
      </c>
      <c r="H406">
        <v>1</v>
      </c>
      <c r="I406" t="s">
        <v>23</v>
      </c>
      <c r="J406" t="s">
        <v>3</v>
      </c>
      <c r="K406" t="s">
        <v>420</v>
      </c>
      <c r="L406">
        <v>608254</v>
      </c>
      <c r="N406">
        <v>1013</v>
      </c>
      <c r="O406" t="s">
        <v>421</v>
      </c>
      <c r="P406" t="s">
        <v>421</v>
      </c>
      <c r="Q406">
        <v>1</v>
      </c>
      <c r="X406">
        <v>13.88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2</v>
      </c>
      <c r="AF406" t="s">
        <v>33</v>
      </c>
      <c r="AG406">
        <v>17.350000000000001</v>
      </c>
      <c r="AH406">
        <v>2</v>
      </c>
      <c r="AI406">
        <v>42251213</v>
      </c>
      <c r="AJ406">
        <v>456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2">
      <c r="A407">
        <f>ROW(Source!A240)</f>
        <v>240</v>
      </c>
      <c r="B407">
        <v>42251222</v>
      </c>
      <c r="C407">
        <v>42251211</v>
      </c>
      <c r="D407">
        <v>39026531</v>
      </c>
      <c r="E407">
        <v>1</v>
      </c>
      <c r="F407">
        <v>1</v>
      </c>
      <c r="G407">
        <v>1</v>
      </c>
      <c r="H407">
        <v>2</v>
      </c>
      <c r="I407" t="s">
        <v>436</v>
      </c>
      <c r="J407" t="s">
        <v>437</v>
      </c>
      <c r="K407" t="s">
        <v>438</v>
      </c>
      <c r="L407">
        <v>1368</v>
      </c>
      <c r="N407">
        <v>1011</v>
      </c>
      <c r="O407" t="s">
        <v>425</v>
      </c>
      <c r="P407" t="s">
        <v>425</v>
      </c>
      <c r="Q407">
        <v>1</v>
      </c>
      <c r="X407">
        <v>4.29</v>
      </c>
      <c r="Y407">
        <v>0</v>
      </c>
      <c r="Z407">
        <v>99.89</v>
      </c>
      <c r="AA407">
        <v>10.06</v>
      </c>
      <c r="AB407">
        <v>0</v>
      </c>
      <c r="AC407">
        <v>0</v>
      </c>
      <c r="AD407">
        <v>1</v>
      </c>
      <c r="AE407">
        <v>0</v>
      </c>
      <c r="AF407" t="s">
        <v>33</v>
      </c>
      <c r="AG407">
        <v>5.3624999999999998</v>
      </c>
      <c r="AH407">
        <v>2</v>
      </c>
      <c r="AI407">
        <v>42251214</v>
      </c>
      <c r="AJ407">
        <v>457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2">
      <c r="A408">
        <f>ROW(Source!A240)</f>
        <v>240</v>
      </c>
      <c r="B408">
        <v>42251223</v>
      </c>
      <c r="C408">
        <v>42251211</v>
      </c>
      <c r="D408">
        <v>39027250</v>
      </c>
      <c r="E408">
        <v>1</v>
      </c>
      <c r="F408">
        <v>1</v>
      </c>
      <c r="G408">
        <v>1</v>
      </c>
      <c r="H408">
        <v>2</v>
      </c>
      <c r="I408" t="s">
        <v>507</v>
      </c>
      <c r="J408" t="s">
        <v>508</v>
      </c>
      <c r="K408" t="s">
        <v>509</v>
      </c>
      <c r="L408">
        <v>1368</v>
      </c>
      <c r="N408">
        <v>1011</v>
      </c>
      <c r="O408" t="s">
        <v>425</v>
      </c>
      <c r="P408" t="s">
        <v>425</v>
      </c>
      <c r="Q408">
        <v>1</v>
      </c>
      <c r="X408">
        <v>1.77</v>
      </c>
      <c r="Y408">
        <v>0</v>
      </c>
      <c r="Z408">
        <v>123</v>
      </c>
      <c r="AA408">
        <v>13.5</v>
      </c>
      <c r="AB408">
        <v>0</v>
      </c>
      <c r="AC408">
        <v>0</v>
      </c>
      <c r="AD408">
        <v>1</v>
      </c>
      <c r="AE408">
        <v>0</v>
      </c>
      <c r="AF408" t="s">
        <v>33</v>
      </c>
      <c r="AG408">
        <v>2.2124999999999999</v>
      </c>
      <c r="AH408">
        <v>2</v>
      </c>
      <c r="AI408">
        <v>42251215</v>
      </c>
      <c r="AJ408">
        <v>458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2">
      <c r="A409">
        <f>ROW(Source!A240)</f>
        <v>240</v>
      </c>
      <c r="B409">
        <v>42251224</v>
      </c>
      <c r="C409">
        <v>42251211</v>
      </c>
      <c r="D409">
        <v>39027301</v>
      </c>
      <c r="E409">
        <v>1</v>
      </c>
      <c r="F409">
        <v>1</v>
      </c>
      <c r="G409">
        <v>1</v>
      </c>
      <c r="H409">
        <v>2</v>
      </c>
      <c r="I409" t="s">
        <v>510</v>
      </c>
      <c r="J409" t="s">
        <v>511</v>
      </c>
      <c r="K409" t="s">
        <v>512</v>
      </c>
      <c r="L409">
        <v>1368</v>
      </c>
      <c r="N409">
        <v>1011</v>
      </c>
      <c r="O409" t="s">
        <v>425</v>
      </c>
      <c r="P409" t="s">
        <v>425</v>
      </c>
      <c r="Q409">
        <v>1</v>
      </c>
      <c r="X409">
        <v>7.08</v>
      </c>
      <c r="Y409">
        <v>0</v>
      </c>
      <c r="Z409">
        <v>206.01</v>
      </c>
      <c r="AA409">
        <v>14.4</v>
      </c>
      <c r="AB409">
        <v>0</v>
      </c>
      <c r="AC409">
        <v>0</v>
      </c>
      <c r="AD409">
        <v>1</v>
      </c>
      <c r="AE409">
        <v>0</v>
      </c>
      <c r="AF409" t="s">
        <v>33</v>
      </c>
      <c r="AG409">
        <v>8.85</v>
      </c>
      <c r="AH409">
        <v>2</v>
      </c>
      <c r="AI409">
        <v>42251216</v>
      </c>
      <c r="AJ409">
        <v>459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2">
      <c r="A410">
        <f>ROW(Source!A240)</f>
        <v>240</v>
      </c>
      <c r="B410">
        <v>42251225</v>
      </c>
      <c r="C410">
        <v>42251211</v>
      </c>
      <c r="D410">
        <v>39027363</v>
      </c>
      <c r="E410">
        <v>1</v>
      </c>
      <c r="F410">
        <v>1</v>
      </c>
      <c r="G410">
        <v>1</v>
      </c>
      <c r="H410">
        <v>2</v>
      </c>
      <c r="I410" t="s">
        <v>486</v>
      </c>
      <c r="J410" t="s">
        <v>487</v>
      </c>
      <c r="K410" t="s">
        <v>488</v>
      </c>
      <c r="L410">
        <v>1368</v>
      </c>
      <c r="N410">
        <v>1011</v>
      </c>
      <c r="O410" t="s">
        <v>425</v>
      </c>
      <c r="P410" t="s">
        <v>425</v>
      </c>
      <c r="Q410">
        <v>1</v>
      </c>
      <c r="X410">
        <v>0.74</v>
      </c>
      <c r="Y410">
        <v>0</v>
      </c>
      <c r="Z410">
        <v>110</v>
      </c>
      <c r="AA410">
        <v>11.6</v>
      </c>
      <c r="AB410">
        <v>0</v>
      </c>
      <c r="AC410">
        <v>0</v>
      </c>
      <c r="AD410">
        <v>1</v>
      </c>
      <c r="AE410">
        <v>0</v>
      </c>
      <c r="AF410" t="s">
        <v>33</v>
      </c>
      <c r="AG410">
        <v>0.92500000000000004</v>
      </c>
      <c r="AH410">
        <v>2</v>
      </c>
      <c r="AI410">
        <v>42251217</v>
      </c>
      <c r="AJ410">
        <v>460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2">
      <c r="A411">
        <f>ROW(Source!A240)</f>
        <v>240</v>
      </c>
      <c r="B411">
        <v>42251226</v>
      </c>
      <c r="C411">
        <v>42251211</v>
      </c>
      <c r="D411">
        <v>39001133</v>
      </c>
      <c r="E411">
        <v>1</v>
      </c>
      <c r="F411">
        <v>1</v>
      </c>
      <c r="G411">
        <v>1</v>
      </c>
      <c r="H411">
        <v>3</v>
      </c>
      <c r="I411" t="s">
        <v>565</v>
      </c>
      <c r="J411" t="s">
        <v>566</v>
      </c>
      <c r="K411" t="s">
        <v>567</v>
      </c>
      <c r="L411">
        <v>1339</v>
      </c>
      <c r="N411">
        <v>1007</v>
      </c>
      <c r="O411" t="s">
        <v>209</v>
      </c>
      <c r="P411" t="s">
        <v>209</v>
      </c>
      <c r="Q411">
        <v>1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</v>
      </c>
      <c r="AD411">
        <v>0</v>
      </c>
      <c r="AE411">
        <v>0</v>
      </c>
      <c r="AF411" t="s">
        <v>3</v>
      </c>
      <c r="AG411">
        <v>0</v>
      </c>
      <c r="AH411">
        <v>3</v>
      </c>
      <c r="AI411">
        <v>-1</v>
      </c>
      <c r="AJ411" t="s">
        <v>3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2">
      <c r="A412">
        <f>ROW(Source!A240)</f>
        <v>240</v>
      </c>
      <c r="B412">
        <v>42251227</v>
      </c>
      <c r="C412">
        <v>42251211</v>
      </c>
      <c r="D412">
        <v>39001585</v>
      </c>
      <c r="E412">
        <v>1</v>
      </c>
      <c r="F412">
        <v>1</v>
      </c>
      <c r="G412">
        <v>1</v>
      </c>
      <c r="H412">
        <v>3</v>
      </c>
      <c r="I412" t="s">
        <v>445</v>
      </c>
      <c r="J412" t="s">
        <v>446</v>
      </c>
      <c r="K412" t="s">
        <v>447</v>
      </c>
      <c r="L412">
        <v>1339</v>
      </c>
      <c r="N412">
        <v>1007</v>
      </c>
      <c r="O412" t="s">
        <v>209</v>
      </c>
      <c r="P412" t="s">
        <v>209</v>
      </c>
      <c r="Q412">
        <v>1</v>
      </c>
      <c r="X412">
        <v>5</v>
      </c>
      <c r="Y412">
        <v>2.44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3</v>
      </c>
      <c r="AG412">
        <v>5</v>
      </c>
      <c r="AH412">
        <v>2</v>
      </c>
      <c r="AI412">
        <v>42251219</v>
      </c>
      <c r="AJ412">
        <v>462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2">
      <c r="A413">
        <f>ROW(Source!A241)</f>
        <v>241</v>
      </c>
      <c r="B413">
        <v>42251220</v>
      </c>
      <c r="C413">
        <v>42251211</v>
      </c>
      <c r="D413">
        <v>35541888</v>
      </c>
      <c r="E413">
        <v>1</v>
      </c>
      <c r="F413">
        <v>1</v>
      </c>
      <c r="G413">
        <v>1</v>
      </c>
      <c r="H413">
        <v>1</v>
      </c>
      <c r="I413" t="s">
        <v>505</v>
      </c>
      <c r="J413" t="s">
        <v>3</v>
      </c>
      <c r="K413" t="s">
        <v>506</v>
      </c>
      <c r="L413">
        <v>1369</v>
      </c>
      <c r="N413">
        <v>1013</v>
      </c>
      <c r="O413" t="s">
        <v>417</v>
      </c>
      <c r="P413" t="s">
        <v>417</v>
      </c>
      <c r="Q413">
        <v>1</v>
      </c>
      <c r="X413">
        <v>15.72</v>
      </c>
      <c r="Y413">
        <v>0</v>
      </c>
      <c r="Z413">
        <v>0</v>
      </c>
      <c r="AA413">
        <v>0</v>
      </c>
      <c r="AB413">
        <v>241</v>
      </c>
      <c r="AC413">
        <v>0</v>
      </c>
      <c r="AD413">
        <v>1</v>
      </c>
      <c r="AE413">
        <v>1</v>
      </c>
      <c r="AF413" t="s">
        <v>34</v>
      </c>
      <c r="AG413">
        <v>18.077999999999999</v>
      </c>
      <c r="AH413">
        <v>2</v>
      </c>
      <c r="AI413">
        <v>42251212</v>
      </c>
      <c r="AJ413">
        <v>463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2">
      <c r="A414">
        <f>ROW(Source!A241)</f>
        <v>241</v>
      </c>
      <c r="B414">
        <v>42251221</v>
      </c>
      <c r="C414">
        <v>42251211</v>
      </c>
      <c r="D414">
        <v>121548</v>
      </c>
      <c r="E414">
        <v>1</v>
      </c>
      <c r="F414">
        <v>1</v>
      </c>
      <c r="G414">
        <v>1</v>
      </c>
      <c r="H414">
        <v>1</v>
      </c>
      <c r="I414" t="s">
        <v>23</v>
      </c>
      <c r="J414" t="s">
        <v>3</v>
      </c>
      <c r="K414" t="s">
        <v>420</v>
      </c>
      <c r="L414">
        <v>608254</v>
      </c>
      <c r="N414">
        <v>1013</v>
      </c>
      <c r="O414" t="s">
        <v>421</v>
      </c>
      <c r="P414" t="s">
        <v>421</v>
      </c>
      <c r="Q414">
        <v>1</v>
      </c>
      <c r="X414">
        <v>13.88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2</v>
      </c>
      <c r="AF414" t="s">
        <v>33</v>
      </c>
      <c r="AG414">
        <v>17.350000000000001</v>
      </c>
      <c r="AH414">
        <v>2</v>
      </c>
      <c r="AI414">
        <v>42251213</v>
      </c>
      <c r="AJ414">
        <v>464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2">
      <c r="A415">
        <f>ROW(Source!A241)</f>
        <v>241</v>
      </c>
      <c r="B415">
        <v>42251222</v>
      </c>
      <c r="C415">
        <v>42251211</v>
      </c>
      <c r="D415">
        <v>39026531</v>
      </c>
      <c r="E415">
        <v>1</v>
      </c>
      <c r="F415">
        <v>1</v>
      </c>
      <c r="G415">
        <v>1</v>
      </c>
      <c r="H415">
        <v>2</v>
      </c>
      <c r="I415" t="s">
        <v>436</v>
      </c>
      <c r="J415" t="s">
        <v>437</v>
      </c>
      <c r="K415" t="s">
        <v>438</v>
      </c>
      <c r="L415">
        <v>1368</v>
      </c>
      <c r="N415">
        <v>1011</v>
      </c>
      <c r="O415" t="s">
        <v>425</v>
      </c>
      <c r="P415" t="s">
        <v>425</v>
      </c>
      <c r="Q415">
        <v>1</v>
      </c>
      <c r="X415">
        <v>4.29</v>
      </c>
      <c r="Y415">
        <v>0</v>
      </c>
      <c r="Z415">
        <v>99.89</v>
      </c>
      <c r="AA415">
        <v>10.06</v>
      </c>
      <c r="AB415">
        <v>0</v>
      </c>
      <c r="AC415">
        <v>0</v>
      </c>
      <c r="AD415">
        <v>1</v>
      </c>
      <c r="AE415">
        <v>0</v>
      </c>
      <c r="AF415" t="s">
        <v>33</v>
      </c>
      <c r="AG415">
        <v>5.3624999999999998</v>
      </c>
      <c r="AH415">
        <v>2</v>
      </c>
      <c r="AI415">
        <v>42251214</v>
      </c>
      <c r="AJ415">
        <v>465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2">
      <c r="A416">
        <f>ROW(Source!A241)</f>
        <v>241</v>
      </c>
      <c r="B416">
        <v>42251223</v>
      </c>
      <c r="C416">
        <v>42251211</v>
      </c>
      <c r="D416">
        <v>39027250</v>
      </c>
      <c r="E416">
        <v>1</v>
      </c>
      <c r="F416">
        <v>1</v>
      </c>
      <c r="G416">
        <v>1</v>
      </c>
      <c r="H416">
        <v>2</v>
      </c>
      <c r="I416" t="s">
        <v>507</v>
      </c>
      <c r="J416" t="s">
        <v>508</v>
      </c>
      <c r="K416" t="s">
        <v>509</v>
      </c>
      <c r="L416">
        <v>1368</v>
      </c>
      <c r="N416">
        <v>1011</v>
      </c>
      <c r="O416" t="s">
        <v>425</v>
      </c>
      <c r="P416" t="s">
        <v>425</v>
      </c>
      <c r="Q416">
        <v>1</v>
      </c>
      <c r="X416">
        <v>1.77</v>
      </c>
      <c r="Y416">
        <v>0</v>
      </c>
      <c r="Z416">
        <v>123</v>
      </c>
      <c r="AA416">
        <v>13.5</v>
      </c>
      <c r="AB416">
        <v>0</v>
      </c>
      <c r="AC416">
        <v>0</v>
      </c>
      <c r="AD416">
        <v>1</v>
      </c>
      <c r="AE416">
        <v>0</v>
      </c>
      <c r="AF416" t="s">
        <v>33</v>
      </c>
      <c r="AG416">
        <v>2.2124999999999999</v>
      </c>
      <c r="AH416">
        <v>2</v>
      </c>
      <c r="AI416">
        <v>42251215</v>
      </c>
      <c r="AJ416">
        <v>466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2">
      <c r="A417">
        <f>ROW(Source!A241)</f>
        <v>241</v>
      </c>
      <c r="B417">
        <v>42251224</v>
      </c>
      <c r="C417">
        <v>42251211</v>
      </c>
      <c r="D417">
        <v>39027301</v>
      </c>
      <c r="E417">
        <v>1</v>
      </c>
      <c r="F417">
        <v>1</v>
      </c>
      <c r="G417">
        <v>1</v>
      </c>
      <c r="H417">
        <v>2</v>
      </c>
      <c r="I417" t="s">
        <v>510</v>
      </c>
      <c r="J417" t="s">
        <v>511</v>
      </c>
      <c r="K417" t="s">
        <v>512</v>
      </c>
      <c r="L417">
        <v>1368</v>
      </c>
      <c r="N417">
        <v>1011</v>
      </c>
      <c r="O417" t="s">
        <v>425</v>
      </c>
      <c r="P417" t="s">
        <v>425</v>
      </c>
      <c r="Q417">
        <v>1</v>
      </c>
      <c r="X417">
        <v>7.08</v>
      </c>
      <c r="Y417">
        <v>0</v>
      </c>
      <c r="Z417">
        <v>206.01</v>
      </c>
      <c r="AA417">
        <v>14.4</v>
      </c>
      <c r="AB417">
        <v>0</v>
      </c>
      <c r="AC417">
        <v>0</v>
      </c>
      <c r="AD417">
        <v>1</v>
      </c>
      <c r="AE417">
        <v>0</v>
      </c>
      <c r="AF417" t="s">
        <v>33</v>
      </c>
      <c r="AG417">
        <v>8.85</v>
      </c>
      <c r="AH417">
        <v>2</v>
      </c>
      <c r="AI417">
        <v>42251216</v>
      </c>
      <c r="AJ417">
        <v>467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2">
      <c r="A418">
        <f>ROW(Source!A241)</f>
        <v>241</v>
      </c>
      <c r="B418">
        <v>42251225</v>
      </c>
      <c r="C418">
        <v>42251211</v>
      </c>
      <c r="D418">
        <v>39027363</v>
      </c>
      <c r="E418">
        <v>1</v>
      </c>
      <c r="F418">
        <v>1</v>
      </c>
      <c r="G418">
        <v>1</v>
      </c>
      <c r="H418">
        <v>2</v>
      </c>
      <c r="I418" t="s">
        <v>486</v>
      </c>
      <c r="J418" t="s">
        <v>487</v>
      </c>
      <c r="K418" t="s">
        <v>488</v>
      </c>
      <c r="L418">
        <v>1368</v>
      </c>
      <c r="N418">
        <v>1011</v>
      </c>
      <c r="O418" t="s">
        <v>425</v>
      </c>
      <c r="P418" t="s">
        <v>425</v>
      </c>
      <c r="Q418">
        <v>1</v>
      </c>
      <c r="X418">
        <v>0.74</v>
      </c>
      <c r="Y418">
        <v>0</v>
      </c>
      <c r="Z418">
        <v>110</v>
      </c>
      <c r="AA418">
        <v>11.6</v>
      </c>
      <c r="AB418">
        <v>0</v>
      </c>
      <c r="AC418">
        <v>0</v>
      </c>
      <c r="AD418">
        <v>1</v>
      </c>
      <c r="AE418">
        <v>0</v>
      </c>
      <c r="AF418" t="s">
        <v>33</v>
      </c>
      <c r="AG418">
        <v>0.92500000000000004</v>
      </c>
      <c r="AH418">
        <v>2</v>
      </c>
      <c r="AI418">
        <v>42251217</v>
      </c>
      <c r="AJ418">
        <v>468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2">
      <c r="A419">
        <f>ROW(Source!A241)</f>
        <v>241</v>
      </c>
      <c r="B419">
        <v>42251226</v>
      </c>
      <c r="C419">
        <v>42251211</v>
      </c>
      <c r="D419">
        <v>39001133</v>
      </c>
      <c r="E419">
        <v>1</v>
      </c>
      <c r="F419">
        <v>1</v>
      </c>
      <c r="G419">
        <v>1</v>
      </c>
      <c r="H419">
        <v>3</v>
      </c>
      <c r="I419" t="s">
        <v>565</v>
      </c>
      <c r="J419" t="s">
        <v>566</v>
      </c>
      <c r="K419" t="s">
        <v>567</v>
      </c>
      <c r="L419">
        <v>1339</v>
      </c>
      <c r="N419">
        <v>1007</v>
      </c>
      <c r="O419" t="s">
        <v>209</v>
      </c>
      <c r="P419" t="s">
        <v>209</v>
      </c>
      <c r="Q419">
        <v>1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</v>
      </c>
      <c r="AD419">
        <v>0</v>
      </c>
      <c r="AE419">
        <v>0</v>
      </c>
      <c r="AF419" t="s">
        <v>3</v>
      </c>
      <c r="AG419">
        <v>0</v>
      </c>
      <c r="AH419">
        <v>3</v>
      </c>
      <c r="AI419">
        <v>-1</v>
      </c>
      <c r="AJ419" t="s">
        <v>3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2">
      <c r="A420">
        <f>ROW(Source!A241)</f>
        <v>241</v>
      </c>
      <c r="B420">
        <v>42251227</v>
      </c>
      <c r="C420">
        <v>42251211</v>
      </c>
      <c r="D420">
        <v>39001585</v>
      </c>
      <c r="E420">
        <v>1</v>
      </c>
      <c r="F420">
        <v>1</v>
      </c>
      <c r="G420">
        <v>1</v>
      </c>
      <c r="H420">
        <v>3</v>
      </c>
      <c r="I420" t="s">
        <v>445</v>
      </c>
      <c r="J420" t="s">
        <v>446</v>
      </c>
      <c r="K420" t="s">
        <v>447</v>
      </c>
      <c r="L420">
        <v>1339</v>
      </c>
      <c r="N420">
        <v>1007</v>
      </c>
      <c r="O420" t="s">
        <v>209</v>
      </c>
      <c r="P420" t="s">
        <v>209</v>
      </c>
      <c r="Q420">
        <v>1</v>
      </c>
      <c r="X420">
        <v>5</v>
      </c>
      <c r="Y420">
        <v>2.44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F420" t="s">
        <v>3</v>
      </c>
      <c r="AG420">
        <v>5</v>
      </c>
      <c r="AH420">
        <v>2</v>
      </c>
      <c r="AI420">
        <v>42251219</v>
      </c>
      <c r="AJ420">
        <v>470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2">
      <c r="A421">
        <f>ROW(Source!A244)</f>
        <v>244</v>
      </c>
      <c r="B421">
        <v>42251234</v>
      </c>
      <c r="C421">
        <v>42251229</v>
      </c>
      <c r="D421">
        <v>35540964</v>
      </c>
      <c r="E421">
        <v>1</v>
      </c>
      <c r="F421">
        <v>1</v>
      </c>
      <c r="G421">
        <v>1</v>
      </c>
      <c r="H421">
        <v>1</v>
      </c>
      <c r="I421" t="s">
        <v>432</v>
      </c>
      <c r="J421" t="s">
        <v>3</v>
      </c>
      <c r="K421" t="s">
        <v>433</v>
      </c>
      <c r="L421">
        <v>1369</v>
      </c>
      <c r="N421">
        <v>1013</v>
      </c>
      <c r="O421" t="s">
        <v>417</v>
      </c>
      <c r="P421" t="s">
        <v>417</v>
      </c>
      <c r="Q421">
        <v>1</v>
      </c>
      <c r="X421">
        <v>12.53</v>
      </c>
      <c r="Y421">
        <v>0</v>
      </c>
      <c r="Z421">
        <v>0</v>
      </c>
      <c r="AA421">
        <v>0</v>
      </c>
      <c r="AB421">
        <v>223.61</v>
      </c>
      <c r="AC421">
        <v>0</v>
      </c>
      <c r="AD421">
        <v>1</v>
      </c>
      <c r="AE421">
        <v>1</v>
      </c>
      <c r="AF421" t="s">
        <v>34</v>
      </c>
      <c r="AG421">
        <v>14.409499999999998</v>
      </c>
      <c r="AH421">
        <v>2</v>
      </c>
      <c r="AI421">
        <v>42251230</v>
      </c>
      <c r="AJ421">
        <v>471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2">
      <c r="A422">
        <f>ROW(Source!A244)</f>
        <v>244</v>
      </c>
      <c r="B422">
        <v>42251235</v>
      </c>
      <c r="C422">
        <v>42251229</v>
      </c>
      <c r="D422">
        <v>121548</v>
      </c>
      <c r="E422">
        <v>1</v>
      </c>
      <c r="F422">
        <v>1</v>
      </c>
      <c r="G422">
        <v>1</v>
      </c>
      <c r="H422">
        <v>1</v>
      </c>
      <c r="I422" t="s">
        <v>23</v>
      </c>
      <c r="J422" t="s">
        <v>3</v>
      </c>
      <c r="K422" t="s">
        <v>420</v>
      </c>
      <c r="L422">
        <v>608254</v>
      </c>
      <c r="N422">
        <v>1013</v>
      </c>
      <c r="O422" t="s">
        <v>421</v>
      </c>
      <c r="P422" t="s">
        <v>421</v>
      </c>
      <c r="Q422">
        <v>1</v>
      </c>
      <c r="X422">
        <v>3.04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2</v>
      </c>
      <c r="AF422" t="s">
        <v>33</v>
      </c>
      <c r="AG422">
        <v>3.8</v>
      </c>
      <c r="AH422">
        <v>2</v>
      </c>
      <c r="AI422">
        <v>42251231</v>
      </c>
      <c r="AJ422">
        <v>472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2">
      <c r="A423">
        <f>ROW(Source!A244)</f>
        <v>244</v>
      </c>
      <c r="B423">
        <v>42251236</v>
      </c>
      <c r="C423">
        <v>42251229</v>
      </c>
      <c r="D423">
        <v>39026775</v>
      </c>
      <c r="E423">
        <v>1</v>
      </c>
      <c r="F423">
        <v>1</v>
      </c>
      <c r="G423">
        <v>1</v>
      </c>
      <c r="H423">
        <v>2</v>
      </c>
      <c r="I423" t="s">
        <v>494</v>
      </c>
      <c r="J423" t="s">
        <v>495</v>
      </c>
      <c r="K423" t="s">
        <v>496</v>
      </c>
      <c r="L423">
        <v>1368</v>
      </c>
      <c r="N423">
        <v>1011</v>
      </c>
      <c r="O423" t="s">
        <v>425</v>
      </c>
      <c r="P423" t="s">
        <v>425</v>
      </c>
      <c r="Q423">
        <v>1</v>
      </c>
      <c r="X423">
        <v>3.04</v>
      </c>
      <c r="Y423">
        <v>0</v>
      </c>
      <c r="Z423">
        <v>46.56</v>
      </c>
      <c r="AA423">
        <v>10.06</v>
      </c>
      <c r="AB423">
        <v>0</v>
      </c>
      <c r="AC423">
        <v>0</v>
      </c>
      <c r="AD423">
        <v>1</v>
      </c>
      <c r="AE423">
        <v>0</v>
      </c>
      <c r="AF423" t="s">
        <v>33</v>
      </c>
      <c r="AG423">
        <v>3.8</v>
      </c>
      <c r="AH423">
        <v>2</v>
      </c>
      <c r="AI423">
        <v>42251232</v>
      </c>
      <c r="AJ423">
        <v>473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2">
      <c r="A424">
        <f>ROW(Source!A244)</f>
        <v>244</v>
      </c>
      <c r="B424">
        <v>42251237</v>
      </c>
      <c r="C424">
        <v>42251229</v>
      </c>
      <c r="D424">
        <v>39028696</v>
      </c>
      <c r="E424">
        <v>1</v>
      </c>
      <c r="F424">
        <v>1</v>
      </c>
      <c r="G424">
        <v>1</v>
      </c>
      <c r="H424">
        <v>2</v>
      </c>
      <c r="I424" t="s">
        <v>513</v>
      </c>
      <c r="J424" t="s">
        <v>514</v>
      </c>
      <c r="K424" t="s">
        <v>515</v>
      </c>
      <c r="L424">
        <v>1368</v>
      </c>
      <c r="N424">
        <v>1011</v>
      </c>
      <c r="O424" t="s">
        <v>425</v>
      </c>
      <c r="P424" t="s">
        <v>425</v>
      </c>
      <c r="Q424">
        <v>1</v>
      </c>
      <c r="X424">
        <v>12.18</v>
      </c>
      <c r="Y424">
        <v>0</v>
      </c>
      <c r="Z424">
        <v>0.55000000000000004</v>
      </c>
      <c r="AA424">
        <v>0</v>
      </c>
      <c r="AB424">
        <v>0</v>
      </c>
      <c r="AC424">
        <v>0</v>
      </c>
      <c r="AD424">
        <v>1</v>
      </c>
      <c r="AE424">
        <v>0</v>
      </c>
      <c r="AF424" t="s">
        <v>33</v>
      </c>
      <c r="AG424">
        <v>15.225</v>
      </c>
      <c r="AH424">
        <v>2</v>
      </c>
      <c r="AI424">
        <v>42251233</v>
      </c>
      <c r="AJ424">
        <v>474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2">
      <c r="A425">
        <f>ROW(Source!A245)</f>
        <v>245</v>
      </c>
      <c r="B425">
        <v>42251234</v>
      </c>
      <c r="C425">
        <v>42251229</v>
      </c>
      <c r="D425">
        <v>35540964</v>
      </c>
      <c r="E425">
        <v>1</v>
      </c>
      <c r="F425">
        <v>1</v>
      </c>
      <c r="G425">
        <v>1</v>
      </c>
      <c r="H425">
        <v>1</v>
      </c>
      <c r="I425" t="s">
        <v>432</v>
      </c>
      <c r="J425" t="s">
        <v>3</v>
      </c>
      <c r="K425" t="s">
        <v>433</v>
      </c>
      <c r="L425">
        <v>1369</v>
      </c>
      <c r="N425">
        <v>1013</v>
      </c>
      <c r="O425" t="s">
        <v>417</v>
      </c>
      <c r="P425" t="s">
        <v>417</v>
      </c>
      <c r="Q425">
        <v>1</v>
      </c>
      <c r="X425">
        <v>12.53</v>
      </c>
      <c r="Y425">
        <v>0</v>
      </c>
      <c r="Z425">
        <v>0</v>
      </c>
      <c r="AA425">
        <v>0</v>
      </c>
      <c r="AB425">
        <v>256.33</v>
      </c>
      <c r="AC425">
        <v>0</v>
      </c>
      <c r="AD425">
        <v>1</v>
      </c>
      <c r="AE425">
        <v>1</v>
      </c>
      <c r="AF425" t="s">
        <v>34</v>
      </c>
      <c r="AG425">
        <v>14.409499999999998</v>
      </c>
      <c r="AH425">
        <v>2</v>
      </c>
      <c r="AI425">
        <v>42251230</v>
      </c>
      <c r="AJ425">
        <v>475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">
      <c r="A426">
        <f>ROW(Source!A245)</f>
        <v>245</v>
      </c>
      <c r="B426">
        <v>42251235</v>
      </c>
      <c r="C426">
        <v>42251229</v>
      </c>
      <c r="D426">
        <v>121548</v>
      </c>
      <c r="E426">
        <v>1</v>
      </c>
      <c r="F426">
        <v>1</v>
      </c>
      <c r="G426">
        <v>1</v>
      </c>
      <c r="H426">
        <v>1</v>
      </c>
      <c r="I426" t="s">
        <v>23</v>
      </c>
      <c r="J426" t="s">
        <v>3</v>
      </c>
      <c r="K426" t="s">
        <v>420</v>
      </c>
      <c r="L426">
        <v>608254</v>
      </c>
      <c r="N426">
        <v>1013</v>
      </c>
      <c r="O426" t="s">
        <v>421</v>
      </c>
      <c r="P426" t="s">
        <v>421</v>
      </c>
      <c r="Q426">
        <v>1</v>
      </c>
      <c r="X426">
        <v>3.04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2</v>
      </c>
      <c r="AF426" t="s">
        <v>33</v>
      </c>
      <c r="AG426">
        <v>3.8</v>
      </c>
      <c r="AH426">
        <v>2</v>
      </c>
      <c r="AI426">
        <v>42251231</v>
      </c>
      <c r="AJ426">
        <v>476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2">
      <c r="A427">
        <f>ROW(Source!A245)</f>
        <v>245</v>
      </c>
      <c r="B427">
        <v>42251236</v>
      </c>
      <c r="C427">
        <v>42251229</v>
      </c>
      <c r="D427">
        <v>39026775</v>
      </c>
      <c r="E427">
        <v>1</v>
      </c>
      <c r="F427">
        <v>1</v>
      </c>
      <c r="G427">
        <v>1</v>
      </c>
      <c r="H427">
        <v>2</v>
      </c>
      <c r="I427" t="s">
        <v>494</v>
      </c>
      <c r="J427" t="s">
        <v>495</v>
      </c>
      <c r="K427" t="s">
        <v>496</v>
      </c>
      <c r="L427">
        <v>1368</v>
      </c>
      <c r="N427">
        <v>1011</v>
      </c>
      <c r="O427" t="s">
        <v>425</v>
      </c>
      <c r="P427" t="s">
        <v>425</v>
      </c>
      <c r="Q427">
        <v>1</v>
      </c>
      <c r="X427">
        <v>3.04</v>
      </c>
      <c r="Y427">
        <v>0</v>
      </c>
      <c r="Z427">
        <v>46.56</v>
      </c>
      <c r="AA427">
        <v>10.06</v>
      </c>
      <c r="AB427">
        <v>0</v>
      </c>
      <c r="AC427">
        <v>0</v>
      </c>
      <c r="AD427">
        <v>1</v>
      </c>
      <c r="AE427">
        <v>0</v>
      </c>
      <c r="AF427" t="s">
        <v>33</v>
      </c>
      <c r="AG427">
        <v>3.8</v>
      </c>
      <c r="AH427">
        <v>2</v>
      </c>
      <c r="AI427">
        <v>42251232</v>
      </c>
      <c r="AJ427">
        <v>477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">
      <c r="A428">
        <f>ROW(Source!A245)</f>
        <v>245</v>
      </c>
      <c r="B428">
        <v>42251237</v>
      </c>
      <c r="C428">
        <v>42251229</v>
      </c>
      <c r="D428">
        <v>39028696</v>
      </c>
      <c r="E428">
        <v>1</v>
      </c>
      <c r="F428">
        <v>1</v>
      </c>
      <c r="G428">
        <v>1</v>
      </c>
      <c r="H428">
        <v>2</v>
      </c>
      <c r="I428" t="s">
        <v>513</v>
      </c>
      <c r="J428" t="s">
        <v>514</v>
      </c>
      <c r="K428" t="s">
        <v>515</v>
      </c>
      <c r="L428">
        <v>1368</v>
      </c>
      <c r="N428">
        <v>1011</v>
      </c>
      <c r="O428" t="s">
        <v>425</v>
      </c>
      <c r="P428" t="s">
        <v>425</v>
      </c>
      <c r="Q428">
        <v>1</v>
      </c>
      <c r="X428">
        <v>12.18</v>
      </c>
      <c r="Y428">
        <v>0</v>
      </c>
      <c r="Z428">
        <v>0.55000000000000004</v>
      </c>
      <c r="AA428">
        <v>0</v>
      </c>
      <c r="AB428">
        <v>0</v>
      </c>
      <c r="AC428">
        <v>0</v>
      </c>
      <c r="AD428">
        <v>1</v>
      </c>
      <c r="AE428">
        <v>0</v>
      </c>
      <c r="AF428" t="s">
        <v>33</v>
      </c>
      <c r="AG428">
        <v>15.225</v>
      </c>
      <c r="AH428">
        <v>2</v>
      </c>
      <c r="AI428">
        <v>42251233</v>
      </c>
      <c r="AJ428">
        <v>478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">
      <c r="A429">
        <f>ROW(Source!A246)</f>
        <v>246</v>
      </c>
      <c r="B429">
        <v>42251246</v>
      </c>
      <c r="C429">
        <v>42251238</v>
      </c>
      <c r="D429">
        <v>35545602</v>
      </c>
      <c r="E429">
        <v>1</v>
      </c>
      <c r="F429">
        <v>1</v>
      </c>
      <c r="G429">
        <v>1</v>
      </c>
      <c r="H429">
        <v>1</v>
      </c>
      <c r="I429" t="s">
        <v>478</v>
      </c>
      <c r="J429" t="s">
        <v>3</v>
      </c>
      <c r="K429" t="s">
        <v>479</v>
      </c>
      <c r="L429">
        <v>1369</v>
      </c>
      <c r="N429">
        <v>1013</v>
      </c>
      <c r="O429" t="s">
        <v>417</v>
      </c>
      <c r="P429" t="s">
        <v>417</v>
      </c>
      <c r="Q429">
        <v>1</v>
      </c>
      <c r="X429">
        <v>30.75</v>
      </c>
      <c r="Y429">
        <v>0</v>
      </c>
      <c r="Z429">
        <v>0</v>
      </c>
      <c r="AA429">
        <v>0</v>
      </c>
      <c r="AB429">
        <v>208.14</v>
      </c>
      <c r="AC429">
        <v>0</v>
      </c>
      <c r="AD429">
        <v>1</v>
      </c>
      <c r="AE429">
        <v>1</v>
      </c>
      <c r="AF429" t="s">
        <v>34</v>
      </c>
      <c r="AG429">
        <v>35.362499999999997</v>
      </c>
      <c r="AH429">
        <v>2</v>
      </c>
      <c r="AI429">
        <v>42251239</v>
      </c>
      <c r="AJ429">
        <v>479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">
      <c r="A430">
        <f>ROW(Source!A246)</f>
        <v>246</v>
      </c>
      <c r="B430">
        <v>42251247</v>
      </c>
      <c r="C430">
        <v>42251238</v>
      </c>
      <c r="D430">
        <v>121548</v>
      </c>
      <c r="E430">
        <v>1</v>
      </c>
      <c r="F430">
        <v>1</v>
      </c>
      <c r="G430">
        <v>1</v>
      </c>
      <c r="H430">
        <v>1</v>
      </c>
      <c r="I430" t="s">
        <v>23</v>
      </c>
      <c r="J430" t="s">
        <v>3</v>
      </c>
      <c r="K430" t="s">
        <v>420</v>
      </c>
      <c r="L430">
        <v>608254</v>
      </c>
      <c r="N430">
        <v>1013</v>
      </c>
      <c r="O430" t="s">
        <v>421</v>
      </c>
      <c r="P430" t="s">
        <v>421</v>
      </c>
      <c r="Q430">
        <v>1</v>
      </c>
      <c r="X430">
        <v>4.41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2</v>
      </c>
      <c r="AF430" t="s">
        <v>33</v>
      </c>
      <c r="AG430">
        <v>5.5125000000000002</v>
      </c>
      <c r="AH430">
        <v>2</v>
      </c>
      <c r="AI430">
        <v>42251240</v>
      </c>
      <c r="AJ430">
        <v>480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2">
      <c r="A431">
        <f>ROW(Source!A246)</f>
        <v>246</v>
      </c>
      <c r="B431">
        <v>42251248</v>
      </c>
      <c r="C431">
        <v>42251238</v>
      </c>
      <c r="D431">
        <v>39026936</v>
      </c>
      <c r="E431">
        <v>1</v>
      </c>
      <c r="F431">
        <v>1</v>
      </c>
      <c r="G431">
        <v>1</v>
      </c>
      <c r="H431">
        <v>2</v>
      </c>
      <c r="I431" t="s">
        <v>426</v>
      </c>
      <c r="J431" t="s">
        <v>427</v>
      </c>
      <c r="K431" t="s">
        <v>428</v>
      </c>
      <c r="L431">
        <v>1368</v>
      </c>
      <c r="N431">
        <v>1011</v>
      </c>
      <c r="O431" t="s">
        <v>425</v>
      </c>
      <c r="P431" t="s">
        <v>425</v>
      </c>
      <c r="Q431">
        <v>1</v>
      </c>
      <c r="X431">
        <v>2.77</v>
      </c>
      <c r="Y431">
        <v>0</v>
      </c>
      <c r="Z431">
        <v>80.010000000000005</v>
      </c>
      <c r="AA431">
        <v>13.5</v>
      </c>
      <c r="AB431">
        <v>0</v>
      </c>
      <c r="AC431">
        <v>0</v>
      </c>
      <c r="AD431">
        <v>1</v>
      </c>
      <c r="AE431">
        <v>0</v>
      </c>
      <c r="AF431" t="s">
        <v>33</v>
      </c>
      <c r="AG431">
        <v>3.4624999999999999</v>
      </c>
      <c r="AH431">
        <v>2</v>
      </c>
      <c r="AI431">
        <v>42251241</v>
      </c>
      <c r="AJ431">
        <v>481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2">
      <c r="A432">
        <f>ROW(Source!A246)</f>
        <v>246</v>
      </c>
      <c r="B432">
        <v>42251249</v>
      </c>
      <c r="C432">
        <v>42251238</v>
      </c>
      <c r="D432">
        <v>39027300</v>
      </c>
      <c r="E432">
        <v>1</v>
      </c>
      <c r="F432">
        <v>1</v>
      </c>
      <c r="G432">
        <v>1</v>
      </c>
      <c r="H432">
        <v>2</v>
      </c>
      <c r="I432" t="s">
        <v>516</v>
      </c>
      <c r="J432" t="s">
        <v>517</v>
      </c>
      <c r="K432" t="s">
        <v>518</v>
      </c>
      <c r="L432">
        <v>1368</v>
      </c>
      <c r="N432">
        <v>1011</v>
      </c>
      <c r="O432" t="s">
        <v>425</v>
      </c>
      <c r="P432" t="s">
        <v>425</v>
      </c>
      <c r="Q432">
        <v>1</v>
      </c>
      <c r="X432">
        <v>1.64</v>
      </c>
      <c r="Y432">
        <v>0</v>
      </c>
      <c r="Z432">
        <v>156.32</v>
      </c>
      <c r="AA432">
        <v>14.4</v>
      </c>
      <c r="AB432">
        <v>0</v>
      </c>
      <c r="AC432">
        <v>0</v>
      </c>
      <c r="AD432">
        <v>1</v>
      </c>
      <c r="AE432">
        <v>0</v>
      </c>
      <c r="AF432" t="s">
        <v>33</v>
      </c>
      <c r="AG432">
        <v>2.0499999999999998</v>
      </c>
      <c r="AH432">
        <v>2</v>
      </c>
      <c r="AI432">
        <v>42251242</v>
      </c>
      <c r="AJ432">
        <v>482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2">
      <c r="A433">
        <f>ROW(Source!A246)</f>
        <v>246</v>
      </c>
      <c r="B433">
        <v>42251250</v>
      </c>
      <c r="C433">
        <v>42251238</v>
      </c>
      <c r="D433">
        <v>39029121</v>
      </c>
      <c r="E433">
        <v>1</v>
      </c>
      <c r="F433">
        <v>1</v>
      </c>
      <c r="G433">
        <v>1</v>
      </c>
      <c r="H433">
        <v>2</v>
      </c>
      <c r="I433" t="s">
        <v>453</v>
      </c>
      <c r="J433" t="s">
        <v>454</v>
      </c>
      <c r="K433" t="s">
        <v>455</v>
      </c>
      <c r="L433">
        <v>1368</v>
      </c>
      <c r="N433">
        <v>1011</v>
      </c>
      <c r="O433" t="s">
        <v>425</v>
      </c>
      <c r="P433" t="s">
        <v>425</v>
      </c>
      <c r="Q433">
        <v>1</v>
      </c>
      <c r="X433">
        <v>0.3</v>
      </c>
      <c r="Y433">
        <v>0</v>
      </c>
      <c r="Z433">
        <v>87.17</v>
      </c>
      <c r="AA433">
        <v>11.6</v>
      </c>
      <c r="AB433">
        <v>0</v>
      </c>
      <c r="AC433">
        <v>0</v>
      </c>
      <c r="AD433">
        <v>1</v>
      </c>
      <c r="AE433">
        <v>0</v>
      </c>
      <c r="AF433" t="s">
        <v>33</v>
      </c>
      <c r="AG433">
        <v>0.375</v>
      </c>
      <c r="AH433">
        <v>2</v>
      </c>
      <c r="AI433">
        <v>42251243</v>
      </c>
      <c r="AJ433">
        <v>483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">
      <c r="A434">
        <f>ROW(Source!A246)</f>
        <v>246</v>
      </c>
      <c r="B434">
        <v>42251251</v>
      </c>
      <c r="C434">
        <v>42251238</v>
      </c>
      <c r="D434">
        <v>38961967</v>
      </c>
      <c r="E434">
        <v>1</v>
      </c>
      <c r="F434">
        <v>1</v>
      </c>
      <c r="G434">
        <v>1</v>
      </c>
      <c r="H434">
        <v>3</v>
      </c>
      <c r="I434" t="s">
        <v>519</v>
      </c>
      <c r="J434" t="s">
        <v>520</v>
      </c>
      <c r="K434" t="s">
        <v>521</v>
      </c>
      <c r="L434">
        <v>1348</v>
      </c>
      <c r="N434">
        <v>1009</v>
      </c>
      <c r="O434" t="s">
        <v>49</v>
      </c>
      <c r="P434" t="s">
        <v>49</v>
      </c>
      <c r="Q434">
        <v>1000</v>
      </c>
      <c r="X434">
        <v>1.2999999999999999E-4</v>
      </c>
      <c r="Y434">
        <v>5989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0</v>
      </c>
      <c r="AF434" t="s">
        <v>3</v>
      </c>
      <c r="AG434">
        <v>1.2999999999999999E-4</v>
      </c>
      <c r="AH434">
        <v>2</v>
      </c>
      <c r="AI434">
        <v>42251244</v>
      </c>
      <c r="AJ434">
        <v>484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">
      <c r="A435">
        <f>ROW(Source!A246)</f>
        <v>246</v>
      </c>
      <c r="B435">
        <v>42251252</v>
      </c>
      <c r="C435">
        <v>42251238</v>
      </c>
      <c r="D435">
        <v>38961450</v>
      </c>
      <c r="E435">
        <v>1</v>
      </c>
      <c r="F435">
        <v>1</v>
      </c>
      <c r="G435">
        <v>1</v>
      </c>
      <c r="H435">
        <v>3</v>
      </c>
      <c r="I435" t="s">
        <v>568</v>
      </c>
      <c r="J435" t="s">
        <v>569</v>
      </c>
      <c r="K435" t="s">
        <v>570</v>
      </c>
      <c r="L435">
        <v>1330</v>
      </c>
      <c r="N435">
        <v>1005</v>
      </c>
      <c r="O435" t="s">
        <v>119</v>
      </c>
      <c r="P435" t="s">
        <v>119</v>
      </c>
      <c r="Q435">
        <v>10</v>
      </c>
      <c r="X435">
        <v>0</v>
      </c>
      <c r="Y435">
        <v>142.74</v>
      </c>
      <c r="Z435">
        <v>0</v>
      </c>
      <c r="AA435">
        <v>0</v>
      </c>
      <c r="AB435">
        <v>0</v>
      </c>
      <c r="AC435">
        <v>1</v>
      </c>
      <c r="AD435">
        <v>0</v>
      </c>
      <c r="AE435">
        <v>0</v>
      </c>
      <c r="AF435" t="s">
        <v>3</v>
      </c>
      <c r="AG435">
        <v>0</v>
      </c>
      <c r="AH435">
        <v>3</v>
      </c>
      <c r="AI435">
        <v>-1</v>
      </c>
      <c r="AJ435" t="s">
        <v>3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">
      <c r="A436">
        <f>ROW(Source!A247)</f>
        <v>247</v>
      </c>
      <c r="B436">
        <v>42251246</v>
      </c>
      <c r="C436">
        <v>42251238</v>
      </c>
      <c r="D436">
        <v>35545602</v>
      </c>
      <c r="E436">
        <v>1</v>
      </c>
      <c r="F436">
        <v>1</v>
      </c>
      <c r="G436">
        <v>1</v>
      </c>
      <c r="H436">
        <v>1</v>
      </c>
      <c r="I436" t="s">
        <v>478</v>
      </c>
      <c r="J436" t="s">
        <v>3</v>
      </c>
      <c r="K436" t="s">
        <v>479</v>
      </c>
      <c r="L436">
        <v>1369</v>
      </c>
      <c r="N436">
        <v>1013</v>
      </c>
      <c r="O436" t="s">
        <v>417</v>
      </c>
      <c r="P436" t="s">
        <v>417</v>
      </c>
      <c r="Q436">
        <v>1</v>
      </c>
      <c r="X436">
        <v>30.75</v>
      </c>
      <c r="Y436">
        <v>0</v>
      </c>
      <c r="Z436">
        <v>0</v>
      </c>
      <c r="AA436">
        <v>0</v>
      </c>
      <c r="AB436">
        <v>238.6</v>
      </c>
      <c r="AC436">
        <v>0</v>
      </c>
      <c r="AD436">
        <v>1</v>
      </c>
      <c r="AE436">
        <v>1</v>
      </c>
      <c r="AF436" t="s">
        <v>34</v>
      </c>
      <c r="AG436">
        <v>35.362499999999997</v>
      </c>
      <c r="AH436">
        <v>2</v>
      </c>
      <c r="AI436">
        <v>42251239</v>
      </c>
      <c r="AJ436">
        <v>486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2">
      <c r="A437">
        <f>ROW(Source!A247)</f>
        <v>247</v>
      </c>
      <c r="B437">
        <v>42251247</v>
      </c>
      <c r="C437">
        <v>42251238</v>
      </c>
      <c r="D437">
        <v>121548</v>
      </c>
      <c r="E437">
        <v>1</v>
      </c>
      <c r="F437">
        <v>1</v>
      </c>
      <c r="G437">
        <v>1</v>
      </c>
      <c r="H437">
        <v>1</v>
      </c>
      <c r="I437" t="s">
        <v>23</v>
      </c>
      <c r="J437" t="s">
        <v>3</v>
      </c>
      <c r="K437" t="s">
        <v>420</v>
      </c>
      <c r="L437">
        <v>608254</v>
      </c>
      <c r="N437">
        <v>1013</v>
      </c>
      <c r="O437" t="s">
        <v>421</v>
      </c>
      <c r="P437" t="s">
        <v>421</v>
      </c>
      <c r="Q437">
        <v>1</v>
      </c>
      <c r="X437">
        <v>4.41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2</v>
      </c>
      <c r="AF437" t="s">
        <v>33</v>
      </c>
      <c r="AG437">
        <v>5.5125000000000002</v>
      </c>
      <c r="AH437">
        <v>2</v>
      </c>
      <c r="AI437">
        <v>42251240</v>
      </c>
      <c r="AJ437">
        <v>487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">
      <c r="A438">
        <f>ROW(Source!A247)</f>
        <v>247</v>
      </c>
      <c r="B438">
        <v>42251248</v>
      </c>
      <c r="C438">
        <v>42251238</v>
      </c>
      <c r="D438">
        <v>39026936</v>
      </c>
      <c r="E438">
        <v>1</v>
      </c>
      <c r="F438">
        <v>1</v>
      </c>
      <c r="G438">
        <v>1</v>
      </c>
      <c r="H438">
        <v>2</v>
      </c>
      <c r="I438" t="s">
        <v>426</v>
      </c>
      <c r="J438" t="s">
        <v>427</v>
      </c>
      <c r="K438" t="s">
        <v>428</v>
      </c>
      <c r="L438">
        <v>1368</v>
      </c>
      <c r="N438">
        <v>1011</v>
      </c>
      <c r="O438" t="s">
        <v>425</v>
      </c>
      <c r="P438" t="s">
        <v>425</v>
      </c>
      <c r="Q438">
        <v>1</v>
      </c>
      <c r="X438">
        <v>2.77</v>
      </c>
      <c r="Y438">
        <v>0</v>
      </c>
      <c r="Z438">
        <v>80.010000000000005</v>
      </c>
      <c r="AA438">
        <v>13.5</v>
      </c>
      <c r="AB438">
        <v>0</v>
      </c>
      <c r="AC438">
        <v>0</v>
      </c>
      <c r="AD438">
        <v>1</v>
      </c>
      <c r="AE438">
        <v>0</v>
      </c>
      <c r="AF438" t="s">
        <v>33</v>
      </c>
      <c r="AG438">
        <v>3.4624999999999999</v>
      </c>
      <c r="AH438">
        <v>2</v>
      </c>
      <c r="AI438">
        <v>42251241</v>
      </c>
      <c r="AJ438">
        <v>488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">
      <c r="A439">
        <f>ROW(Source!A247)</f>
        <v>247</v>
      </c>
      <c r="B439">
        <v>42251249</v>
      </c>
      <c r="C439">
        <v>42251238</v>
      </c>
      <c r="D439">
        <v>39027300</v>
      </c>
      <c r="E439">
        <v>1</v>
      </c>
      <c r="F439">
        <v>1</v>
      </c>
      <c r="G439">
        <v>1</v>
      </c>
      <c r="H439">
        <v>2</v>
      </c>
      <c r="I439" t="s">
        <v>516</v>
      </c>
      <c r="J439" t="s">
        <v>517</v>
      </c>
      <c r="K439" t="s">
        <v>518</v>
      </c>
      <c r="L439">
        <v>1368</v>
      </c>
      <c r="N439">
        <v>1011</v>
      </c>
      <c r="O439" t="s">
        <v>425</v>
      </c>
      <c r="P439" t="s">
        <v>425</v>
      </c>
      <c r="Q439">
        <v>1</v>
      </c>
      <c r="X439">
        <v>1.64</v>
      </c>
      <c r="Y439">
        <v>0</v>
      </c>
      <c r="Z439">
        <v>156.32</v>
      </c>
      <c r="AA439">
        <v>14.4</v>
      </c>
      <c r="AB439">
        <v>0</v>
      </c>
      <c r="AC439">
        <v>0</v>
      </c>
      <c r="AD439">
        <v>1</v>
      </c>
      <c r="AE439">
        <v>0</v>
      </c>
      <c r="AF439" t="s">
        <v>33</v>
      </c>
      <c r="AG439">
        <v>2.0499999999999998</v>
      </c>
      <c r="AH439">
        <v>2</v>
      </c>
      <c r="AI439">
        <v>42251242</v>
      </c>
      <c r="AJ439">
        <v>489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2">
      <c r="A440">
        <f>ROW(Source!A247)</f>
        <v>247</v>
      </c>
      <c r="B440">
        <v>42251250</v>
      </c>
      <c r="C440">
        <v>42251238</v>
      </c>
      <c r="D440">
        <v>39029121</v>
      </c>
      <c r="E440">
        <v>1</v>
      </c>
      <c r="F440">
        <v>1</v>
      </c>
      <c r="G440">
        <v>1</v>
      </c>
      <c r="H440">
        <v>2</v>
      </c>
      <c r="I440" t="s">
        <v>453</v>
      </c>
      <c r="J440" t="s">
        <v>454</v>
      </c>
      <c r="K440" t="s">
        <v>455</v>
      </c>
      <c r="L440">
        <v>1368</v>
      </c>
      <c r="N440">
        <v>1011</v>
      </c>
      <c r="O440" t="s">
        <v>425</v>
      </c>
      <c r="P440" t="s">
        <v>425</v>
      </c>
      <c r="Q440">
        <v>1</v>
      </c>
      <c r="X440">
        <v>0.3</v>
      </c>
      <c r="Y440">
        <v>0</v>
      </c>
      <c r="Z440">
        <v>87.17</v>
      </c>
      <c r="AA440">
        <v>11.6</v>
      </c>
      <c r="AB440">
        <v>0</v>
      </c>
      <c r="AC440">
        <v>0</v>
      </c>
      <c r="AD440">
        <v>1</v>
      </c>
      <c r="AE440">
        <v>0</v>
      </c>
      <c r="AF440" t="s">
        <v>33</v>
      </c>
      <c r="AG440">
        <v>0.375</v>
      </c>
      <c r="AH440">
        <v>2</v>
      </c>
      <c r="AI440">
        <v>42251243</v>
      </c>
      <c r="AJ440">
        <v>490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2">
      <c r="A441">
        <f>ROW(Source!A247)</f>
        <v>247</v>
      </c>
      <c r="B441">
        <v>42251251</v>
      </c>
      <c r="C441">
        <v>42251238</v>
      </c>
      <c r="D441">
        <v>38961967</v>
      </c>
      <c r="E441">
        <v>1</v>
      </c>
      <c r="F441">
        <v>1</v>
      </c>
      <c r="G441">
        <v>1</v>
      </c>
      <c r="H441">
        <v>3</v>
      </c>
      <c r="I441" t="s">
        <v>519</v>
      </c>
      <c r="J441" t="s">
        <v>520</v>
      </c>
      <c r="K441" t="s">
        <v>521</v>
      </c>
      <c r="L441">
        <v>1348</v>
      </c>
      <c r="N441">
        <v>1009</v>
      </c>
      <c r="O441" t="s">
        <v>49</v>
      </c>
      <c r="P441" t="s">
        <v>49</v>
      </c>
      <c r="Q441">
        <v>1000</v>
      </c>
      <c r="X441">
        <v>1.2999999999999999E-4</v>
      </c>
      <c r="Y441">
        <v>5989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 t="s">
        <v>3</v>
      </c>
      <c r="AG441">
        <v>1.2999999999999999E-4</v>
      </c>
      <c r="AH441">
        <v>2</v>
      </c>
      <c r="AI441">
        <v>42251244</v>
      </c>
      <c r="AJ441">
        <v>491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">
      <c r="A442">
        <f>ROW(Source!A247)</f>
        <v>247</v>
      </c>
      <c r="B442">
        <v>42251252</v>
      </c>
      <c r="C442">
        <v>42251238</v>
      </c>
      <c r="D442">
        <v>38961450</v>
      </c>
      <c r="E442">
        <v>1</v>
      </c>
      <c r="F442">
        <v>1</v>
      </c>
      <c r="G442">
        <v>1</v>
      </c>
      <c r="H442">
        <v>3</v>
      </c>
      <c r="I442" t="s">
        <v>568</v>
      </c>
      <c r="J442" t="s">
        <v>569</v>
      </c>
      <c r="K442" t="s">
        <v>570</v>
      </c>
      <c r="L442">
        <v>1330</v>
      </c>
      <c r="N442">
        <v>1005</v>
      </c>
      <c r="O442" t="s">
        <v>119</v>
      </c>
      <c r="P442" t="s">
        <v>119</v>
      </c>
      <c r="Q442">
        <v>10</v>
      </c>
      <c r="X442">
        <v>0</v>
      </c>
      <c r="Y442">
        <v>142.74</v>
      </c>
      <c r="Z442">
        <v>0</v>
      </c>
      <c r="AA442">
        <v>0</v>
      </c>
      <c r="AB442">
        <v>0</v>
      </c>
      <c r="AC442">
        <v>1</v>
      </c>
      <c r="AD442">
        <v>0</v>
      </c>
      <c r="AE442">
        <v>0</v>
      </c>
      <c r="AF442" t="s">
        <v>3</v>
      </c>
      <c r="AG442">
        <v>0</v>
      </c>
      <c r="AH442">
        <v>3</v>
      </c>
      <c r="AI442">
        <v>-1</v>
      </c>
      <c r="AJ442" t="s">
        <v>3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">
      <c r="A443">
        <f>ROW(Source!A250)</f>
        <v>250</v>
      </c>
      <c r="B443">
        <v>42251262</v>
      </c>
      <c r="C443">
        <v>42251254</v>
      </c>
      <c r="D443">
        <v>35542113</v>
      </c>
      <c r="E443">
        <v>1</v>
      </c>
      <c r="F443">
        <v>1</v>
      </c>
      <c r="G443">
        <v>1</v>
      </c>
      <c r="H443">
        <v>1</v>
      </c>
      <c r="I443" t="s">
        <v>522</v>
      </c>
      <c r="J443" t="s">
        <v>3</v>
      </c>
      <c r="K443" t="s">
        <v>523</v>
      </c>
      <c r="L443">
        <v>1369</v>
      </c>
      <c r="N443">
        <v>1013</v>
      </c>
      <c r="O443" t="s">
        <v>417</v>
      </c>
      <c r="P443" t="s">
        <v>417</v>
      </c>
      <c r="Q443">
        <v>1</v>
      </c>
      <c r="X443">
        <v>2.4</v>
      </c>
      <c r="Y443">
        <v>0</v>
      </c>
      <c r="Z443">
        <v>0</v>
      </c>
      <c r="AA443">
        <v>0</v>
      </c>
      <c r="AB443">
        <v>214.17</v>
      </c>
      <c r="AC443">
        <v>0</v>
      </c>
      <c r="AD443">
        <v>1</v>
      </c>
      <c r="AE443">
        <v>1</v>
      </c>
      <c r="AF443" t="s">
        <v>34</v>
      </c>
      <c r="AG443">
        <v>2.76</v>
      </c>
      <c r="AH443">
        <v>2</v>
      </c>
      <c r="AI443">
        <v>42251255</v>
      </c>
      <c r="AJ443">
        <v>493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">
      <c r="A444">
        <f>ROW(Source!A250)</f>
        <v>250</v>
      </c>
      <c r="B444">
        <v>42251263</v>
      </c>
      <c r="C444">
        <v>42251254</v>
      </c>
      <c r="D444">
        <v>121548</v>
      </c>
      <c r="E444">
        <v>1</v>
      </c>
      <c r="F444">
        <v>1</v>
      </c>
      <c r="G444">
        <v>1</v>
      </c>
      <c r="H444">
        <v>1</v>
      </c>
      <c r="I444" t="s">
        <v>23</v>
      </c>
      <c r="J444" t="s">
        <v>3</v>
      </c>
      <c r="K444" t="s">
        <v>420</v>
      </c>
      <c r="L444">
        <v>608254</v>
      </c>
      <c r="N444">
        <v>1013</v>
      </c>
      <c r="O444" t="s">
        <v>421</v>
      </c>
      <c r="P444" t="s">
        <v>421</v>
      </c>
      <c r="Q444">
        <v>1</v>
      </c>
      <c r="X444">
        <v>0.54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2</v>
      </c>
      <c r="AF444" t="s">
        <v>33</v>
      </c>
      <c r="AG444">
        <v>0.67500000000000004</v>
      </c>
      <c r="AH444">
        <v>2</v>
      </c>
      <c r="AI444">
        <v>42251256</v>
      </c>
      <c r="AJ444">
        <v>494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2">
      <c r="A445">
        <f>ROW(Source!A250)</f>
        <v>250</v>
      </c>
      <c r="B445">
        <v>42251264</v>
      </c>
      <c r="C445">
        <v>42251254</v>
      </c>
      <c r="D445">
        <v>39026653</v>
      </c>
      <c r="E445">
        <v>1</v>
      </c>
      <c r="F445">
        <v>1</v>
      </c>
      <c r="G445">
        <v>1</v>
      </c>
      <c r="H445">
        <v>2</v>
      </c>
      <c r="I445" t="s">
        <v>524</v>
      </c>
      <c r="J445" t="s">
        <v>525</v>
      </c>
      <c r="K445" t="s">
        <v>526</v>
      </c>
      <c r="L445">
        <v>1368</v>
      </c>
      <c r="N445">
        <v>1011</v>
      </c>
      <c r="O445" t="s">
        <v>425</v>
      </c>
      <c r="P445" t="s">
        <v>425</v>
      </c>
      <c r="Q445">
        <v>1</v>
      </c>
      <c r="X445">
        <v>0.08</v>
      </c>
      <c r="Y445">
        <v>0</v>
      </c>
      <c r="Z445">
        <v>133.13</v>
      </c>
      <c r="AA445">
        <v>11.6</v>
      </c>
      <c r="AB445">
        <v>0</v>
      </c>
      <c r="AC445">
        <v>0</v>
      </c>
      <c r="AD445">
        <v>1</v>
      </c>
      <c r="AE445">
        <v>0</v>
      </c>
      <c r="AF445" t="s">
        <v>33</v>
      </c>
      <c r="AG445">
        <v>0.1</v>
      </c>
      <c r="AH445">
        <v>2</v>
      </c>
      <c r="AI445">
        <v>42251257</v>
      </c>
      <c r="AJ445">
        <v>495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">
      <c r="A446">
        <f>ROW(Source!A250)</f>
        <v>250</v>
      </c>
      <c r="B446">
        <v>42251265</v>
      </c>
      <c r="C446">
        <v>42251254</v>
      </c>
      <c r="D446">
        <v>39026775</v>
      </c>
      <c r="E446">
        <v>1</v>
      </c>
      <c r="F446">
        <v>1</v>
      </c>
      <c r="G446">
        <v>1</v>
      </c>
      <c r="H446">
        <v>2</v>
      </c>
      <c r="I446" t="s">
        <v>494</v>
      </c>
      <c r="J446" t="s">
        <v>495</v>
      </c>
      <c r="K446" t="s">
        <v>496</v>
      </c>
      <c r="L446">
        <v>1368</v>
      </c>
      <c r="N446">
        <v>1011</v>
      </c>
      <c r="O446" t="s">
        <v>425</v>
      </c>
      <c r="P446" t="s">
        <v>425</v>
      </c>
      <c r="Q446">
        <v>1</v>
      </c>
      <c r="X446">
        <v>0.46</v>
      </c>
      <c r="Y446">
        <v>0</v>
      </c>
      <c r="Z446">
        <v>46.56</v>
      </c>
      <c r="AA446">
        <v>10.06</v>
      </c>
      <c r="AB446">
        <v>0</v>
      </c>
      <c r="AC446">
        <v>0</v>
      </c>
      <c r="AD446">
        <v>1</v>
      </c>
      <c r="AE446">
        <v>0</v>
      </c>
      <c r="AF446" t="s">
        <v>33</v>
      </c>
      <c r="AG446">
        <v>0.57500000000000007</v>
      </c>
      <c r="AH446">
        <v>2</v>
      </c>
      <c r="AI446">
        <v>42251258</v>
      </c>
      <c r="AJ446">
        <v>496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2">
      <c r="A447">
        <f>ROW(Source!A250)</f>
        <v>250</v>
      </c>
      <c r="B447">
        <v>42251266</v>
      </c>
      <c r="C447">
        <v>42251254</v>
      </c>
      <c r="D447">
        <v>39028696</v>
      </c>
      <c r="E447">
        <v>1</v>
      </c>
      <c r="F447">
        <v>1</v>
      </c>
      <c r="G447">
        <v>1</v>
      </c>
      <c r="H447">
        <v>2</v>
      </c>
      <c r="I447" t="s">
        <v>513</v>
      </c>
      <c r="J447" t="s">
        <v>514</v>
      </c>
      <c r="K447" t="s">
        <v>515</v>
      </c>
      <c r="L447">
        <v>1368</v>
      </c>
      <c r="N447">
        <v>1011</v>
      </c>
      <c r="O447" t="s">
        <v>425</v>
      </c>
      <c r="P447" t="s">
        <v>425</v>
      </c>
      <c r="Q447">
        <v>1</v>
      </c>
      <c r="X447">
        <v>0.92</v>
      </c>
      <c r="Y447">
        <v>0</v>
      </c>
      <c r="Z447">
        <v>0.55000000000000004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33</v>
      </c>
      <c r="AG447">
        <v>1.1500000000000001</v>
      </c>
      <c r="AH447">
        <v>2</v>
      </c>
      <c r="AI447">
        <v>42251259</v>
      </c>
      <c r="AJ447">
        <v>497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2">
      <c r="A448">
        <f>ROW(Source!A250)</f>
        <v>250</v>
      </c>
      <c r="B448">
        <v>42251267</v>
      </c>
      <c r="C448">
        <v>42251254</v>
      </c>
      <c r="D448">
        <v>39001047</v>
      </c>
      <c r="E448">
        <v>1</v>
      </c>
      <c r="F448">
        <v>1</v>
      </c>
      <c r="G448">
        <v>1</v>
      </c>
      <c r="H448">
        <v>3</v>
      </c>
      <c r="I448" t="s">
        <v>527</v>
      </c>
      <c r="J448" t="s">
        <v>528</v>
      </c>
      <c r="K448" t="s">
        <v>529</v>
      </c>
      <c r="L448">
        <v>1339</v>
      </c>
      <c r="N448">
        <v>1007</v>
      </c>
      <c r="O448" t="s">
        <v>209</v>
      </c>
      <c r="P448" t="s">
        <v>209</v>
      </c>
      <c r="Q448">
        <v>1</v>
      </c>
      <c r="X448">
        <v>1.3</v>
      </c>
      <c r="Y448">
        <v>131.08000000000001</v>
      </c>
      <c r="Z448">
        <v>0</v>
      </c>
      <c r="AA448">
        <v>0</v>
      </c>
      <c r="AB448">
        <v>0</v>
      </c>
      <c r="AC448">
        <v>0</v>
      </c>
      <c r="AD448">
        <v>1</v>
      </c>
      <c r="AE448">
        <v>0</v>
      </c>
      <c r="AF448" t="s">
        <v>3</v>
      </c>
      <c r="AG448">
        <v>1.3</v>
      </c>
      <c r="AH448">
        <v>2</v>
      </c>
      <c r="AI448">
        <v>42251260</v>
      </c>
      <c r="AJ448">
        <v>498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x14ac:dyDescent="0.2">
      <c r="A449">
        <f>ROW(Source!A250)</f>
        <v>250</v>
      </c>
      <c r="B449">
        <v>42251268</v>
      </c>
      <c r="C449">
        <v>42251254</v>
      </c>
      <c r="D449">
        <v>39001585</v>
      </c>
      <c r="E449">
        <v>1</v>
      </c>
      <c r="F449">
        <v>1</v>
      </c>
      <c r="G449">
        <v>1</v>
      </c>
      <c r="H449">
        <v>3</v>
      </c>
      <c r="I449" t="s">
        <v>445</v>
      </c>
      <c r="J449" t="s">
        <v>446</v>
      </c>
      <c r="K449" t="s">
        <v>447</v>
      </c>
      <c r="L449">
        <v>1339</v>
      </c>
      <c r="N449">
        <v>1007</v>
      </c>
      <c r="O449" t="s">
        <v>209</v>
      </c>
      <c r="P449" t="s">
        <v>209</v>
      </c>
      <c r="Q449">
        <v>1</v>
      </c>
      <c r="X449">
        <v>0.15</v>
      </c>
      <c r="Y449">
        <v>2.44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3</v>
      </c>
      <c r="AG449">
        <v>0.15</v>
      </c>
      <c r="AH449">
        <v>2</v>
      </c>
      <c r="AI449">
        <v>42251261</v>
      </c>
      <c r="AJ449">
        <v>499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x14ac:dyDescent="0.2">
      <c r="A450">
        <f>ROW(Source!A251)</f>
        <v>251</v>
      </c>
      <c r="B450">
        <v>42251262</v>
      </c>
      <c r="C450">
        <v>42251254</v>
      </c>
      <c r="D450">
        <v>35542113</v>
      </c>
      <c r="E450">
        <v>1</v>
      </c>
      <c r="F450">
        <v>1</v>
      </c>
      <c r="G450">
        <v>1</v>
      </c>
      <c r="H450">
        <v>1</v>
      </c>
      <c r="I450" t="s">
        <v>522</v>
      </c>
      <c r="J450" t="s">
        <v>3</v>
      </c>
      <c r="K450" t="s">
        <v>523</v>
      </c>
      <c r="L450">
        <v>1369</v>
      </c>
      <c r="N450">
        <v>1013</v>
      </c>
      <c r="O450" t="s">
        <v>417</v>
      </c>
      <c r="P450" t="s">
        <v>417</v>
      </c>
      <c r="Q450">
        <v>1</v>
      </c>
      <c r="X450">
        <v>2.4</v>
      </c>
      <c r="Y450">
        <v>0</v>
      </c>
      <c r="Z450">
        <v>0</v>
      </c>
      <c r="AA450">
        <v>0</v>
      </c>
      <c r="AB450">
        <v>245.51</v>
      </c>
      <c r="AC450">
        <v>0</v>
      </c>
      <c r="AD450">
        <v>1</v>
      </c>
      <c r="AE450">
        <v>1</v>
      </c>
      <c r="AF450" t="s">
        <v>34</v>
      </c>
      <c r="AG450">
        <v>2.76</v>
      </c>
      <c r="AH450">
        <v>2</v>
      </c>
      <c r="AI450">
        <v>42251255</v>
      </c>
      <c r="AJ450">
        <v>500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x14ac:dyDescent="0.2">
      <c r="A451">
        <f>ROW(Source!A251)</f>
        <v>251</v>
      </c>
      <c r="B451">
        <v>42251263</v>
      </c>
      <c r="C451">
        <v>42251254</v>
      </c>
      <c r="D451">
        <v>121548</v>
      </c>
      <c r="E451">
        <v>1</v>
      </c>
      <c r="F451">
        <v>1</v>
      </c>
      <c r="G451">
        <v>1</v>
      </c>
      <c r="H451">
        <v>1</v>
      </c>
      <c r="I451" t="s">
        <v>23</v>
      </c>
      <c r="J451" t="s">
        <v>3</v>
      </c>
      <c r="K451" t="s">
        <v>420</v>
      </c>
      <c r="L451">
        <v>608254</v>
      </c>
      <c r="N451">
        <v>1013</v>
      </c>
      <c r="O451" t="s">
        <v>421</v>
      </c>
      <c r="P451" t="s">
        <v>421</v>
      </c>
      <c r="Q451">
        <v>1</v>
      </c>
      <c r="X451">
        <v>0.54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2</v>
      </c>
      <c r="AF451" t="s">
        <v>33</v>
      </c>
      <c r="AG451">
        <v>0.67500000000000004</v>
      </c>
      <c r="AH451">
        <v>2</v>
      </c>
      <c r="AI451">
        <v>42251256</v>
      </c>
      <c r="AJ451">
        <v>501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x14ac:dyDescent="0.2">
      <c r="A452">
        <f>ROW(Source!A251)</f>
        <v>251</v>
      </c>
      <c r="B452">
        <v>42251264</v>
      </c>
      <c r="C452">
        <v>42251254</v>
      </c>
      <c r="D452">
        <v>39026653</v>
      </c>
      <c r="E452">
        <v>1</v>
      </c>
      <c r="F452">
        <v>1</v>
      </c>
      <c r="G452">
        <v>1</v>
      </c>
      <c r="H452">
        <v>2</v>
      </c>
      <c r="I452" t="s">
        <v>524</v>
      </c>
      <c r="J452" t="s">
        <v>525</v>
      </c>
      <c r="K452" t="s">
        <v>526</v>
      </c>
      <c r="L452">
        <v>1368</v>
      </c>
      <c r="N452">
        <v>1011</v>
      </c>
      <c r="O452" t="s">
        <v>425</v>
      </c>
      <c r="P452" t="s">
        <v>425</v>
      </c>
      <c r="Q452">
        <v>1</v>
      </c>
      <c r="X452">
        <v>0.08</v>
      </c>
      <c r="Y452">
        <v>0</v>
      </c>
      <c r="Z452">
        <v>133.13</v>
      </c>
      <c r="AA452">
        <v>11.6</v>
      </c>
      <c r="AB452">
        <v>0</v>
      </c>
      <c r="AC452">
        <v>0</v>
      </c>
      <c r="AD452">
        <v>1</v>
      </c>
      <c r="AE452">
        <v>0</v>
      </c>
      <c r="AF452" t="s">
        <v>33</v>
      </c>
      <c r="AG452">
        <v>0.1</v>
      </c>
      <c r="AH452">
        <v>2</v>
      </c>
      <c r="AI452">
        <v>42251257</v>
      </c>
      <c r="AJ452">
        <v>502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x14ac:dyDescent="0.2">
      <c r="A453">
        <f>ROW(Source!A251)</f>
        <v>251</v>
      </c>
      <c r="B453">
        <v>42251265</v>
      </c>
      <c r="C453">
        <v>42251254</v>
      </c>
      <c r="D453">
        <v>39026775</v>
      </c>
      <c r="E453">
        <v>1</v>
      </c>
      <c r="F453">
        <v>1</v>
      </c>
      <c r="G453">
        <v>1</v>
      </c>
      <c r="H453">
        <v>2</v>
      </c>
      <c r="I453" t="s">
        <v>494</v>
      </c>
      <c r="J453" t="s">
        <v>495</v>
      </c>
      <c r="K453" t="s">
        <v>496</v>
      </c>
      <c r="L453">
        <v>1368</v>
      </c>
      <c r="N453">
        <v>1011</v>
      </c>
      <c r="O453" t="s">
        <v>425</v>
      </c>
      <c r="P453" t="s">
        <v>425</v>
      </c>
      <c r="Q453">
        <v>1</v>
      </c>
      <c r="X453">
        <v>0.46</v>
      </c>
      <c r="Y453">
        <v>0</v>
      </c>
      <c r="Z453">
        <v>46.56</v>
      </c>
      <c r="AA453">
        <v>10.06</v>
      </c>
      <c r="AB453">
        <v>0</v>
      </c>
      <c r="AC453">
        <v>0</v>
      </c>
      <c r="AD453">
        <v>1</v>
      </c>
      <c r="AE453">
        <v>0</v>
      </c>
      <c r="AF453" t="s">
        <v>33</v>
      </c>
      <c r="AG453">
        <v>0.57500000000000007</v>
      </c>
      <c r="AH453">
        <v>2</v>
      </c>
      <c r="AI453">
        <v>42251258</v>
      </c>
      <c r="AJ453">
        <v>503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2">
      <c r="A454">
        <f>ROW(Source!A251)</f>
        <v>251</v>
      </c>
      <c r="B454">
        <v>42251266</v>
      </c>
      <c r="C454">
        <v>42251254</v>
      </c>
      <c r="D454">
        <v>39028696</v>
      </c>
      <c r="E454">
        <v>1</v>
      </c>
      <c r="F454">
        <v>1</v>
      </c>
      <c r="G454">
        <v>1</v>
      </c>
      <c r="H454">
        <v>2</v>
      </c>
      <c r="I454" t="s">
        <v>513</v>
      </c>
      <c r="J454" t="s">
        <v>514</v>
      </c>
      <c r="K454" t="s">
        <v>515</v>
      </c>
      <c r="L454">
        <v>1368</v>
      </c>
      <c r="N454">
        <v>1011</v>
      </c>
      <c r="O454" t="s">
        <v>425</v>
      </c>
      <c r="P454" t="s">
        <v>425</v>
      </c>
      <c r="Q454">
        <v>1</v>
      </c>
      <c r="X454">
        <v>0.92</v>
      </c>
      <c r="Y454">
        <v>0</v>
      </c>
      <c r="Z454">
        <v>0.55000000000000004</v>
      </c>
      <c r="AA454">
        <v>0</v>
      </c>
      <c r="AB454">
        <v>0</v>
      </c>
      <c r="AC454">
        <v>0</v>
      </c>
      <c r="AD454">
        <v>1</v>
      </c>
      <c r="AE454">
        <v>0</v>
      </c>
      <c r="AF454" t="s">
        <v>33</v>
      </c>
      <c r="AG454">
        <v>1.1500000000000001</v>
      </c>
      <c r="AH454">
        <v>2</v>
      </c>
      <c r="AI454">
        <v>42251259</v>
      </c>
      <c r="AJ454">
        <v>504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2">
      <c r="A455">
        <f>ROW(Source!A251)</f>
        <v>251</v>
      </c>
      <c r="B455">
        <v>42251267</v>
      </c>
      <c r="C455">
        <v>42251254</v>
      </c>
      <c r="D455">
        <v>39001047</v>
      </c>
      <c r="E455">
        <v>1</v>
      </c>
      <c r="F455">
        <v>1</v>
      </c>
      <c r="G455">
        <v>1</v>
      </c>
      <c r="H455">
        <v>3</v>
      </c>
      <c r="I455" t="s">
        <v>527</v>
      </c>
      <c r="J455" t="s">
        <v>528</v>
      </c>
      <c r="K455" t="s">
        <v>529</v>
      </c>
      <c r="L455">
        <v>1339</v>
      </c>
      <c r="N455">
        <v>1007</v>
      </c>
      <c r="O455" t="s">
        <v>209</v>
      </c>
      <c r="P455" t="s">
        <v>209</v>
      </c>
      <c r="Q455">
        <v>1</v>
      </c>
      <c r="X455">
        <v>1.3</v>
      </c>
      <c r="Y455">
        <v>131.08000000000001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F455" t="s">
        <v>3</v>
      </c>
      <c r="AG455">
        <v>1.3</v>
      </c>
      <c r="AH455">
        <v>2</v>
      </c>
      <c r="AI455">
        <v>42251260</v>
      </c>
      <c r="AJ455">
        <v>505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2">
      <c r="A456">
        <f>ROW(Source!A251)</f>
        <v>251</v>
      </c>
      <c r="B456">
        <v>42251268</v>
      </c>
      <c r="C456">
        <v>42251254</v>
      </c>
      <c r="D456">
        <v>39001585</v>
      </c>
      <c r="E456">
        <v>1</v>
      </c>
      <c r="F456">
        <v>1</v>
      </c>
      <c r="G456">
        <v>1</v>
      </c>
      <c r="H456">
        <v>3</v>
      </c>
      <c r="I456" t="s">
        <v>445</v>
      </c>
      <c r="J456" t="s">
        <v>446</v>
      </c>
      <c r="K456" t="s">
        <v>447</v>
      </c>
      <c r="L456">
        <v>1339</v>
      </c>
      <c r="N456">
        <v>1007</v>
      </c>
      <c r="O456" t="s">
        <v>209</v>
      </c>
      <c r="P456" t="s">
        <v>209</v>
      </c>
      <c r="Q456">
        <v>1</v>
      </c>
      <c r="X456">
        <v>0.15</v>
      </c>
      <c r="Y456">
        <v>2.44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 t="s">
        <v>3</v>
      </c>
      <c r="AG456">
        <v>0.15</v>
      </c>
      <c r="AH456">
        <v>2</v>
      </c>
      <c r="AI456">
        <v>42251261</v>
      </c>
      <c r="AJ456">
        <v>506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2">
      <c r="A457">
        <f>ROW(Source!A252)</f>
        <v>252</v>
      </c>
      <c r="B457">
        <v>42251280</v>
      </c>
      <c r="C457">
        <v>42251269</v>
      </c>
      <c r="D457">
        <v>35540618</v>
      </c>
      <c r="E457">
        <v>1</v>
      </c>
      <c r="F457">
        <v>1</v>
      </c>
      <c r="G457">
        <v>1</v>
      </c>
      <c r="H457">
        <v>1</v>
      </c>
      <c r="I457" t="s">
        <v>500</v>
      </c>
      <c r="J457" t="s">
        <v>3</v>
      </c>
      <c r="K457" t="s">
        <v>501</v>
      </c>
      <c r="L457">
        <v>1369</v>
      </c>
      <c r="N457">
        <v>1013</v>
      </c>
      <c r="O457" t="s">
        <v>417</v>
      </c>
      <c r="P457" t="s">
        <v>417</v>
      </c>
      <c r="Q457">
        <v>1</v>
      </c>
      <c r="X457">
        <v>180</v>
      </c>
      <c r="Y457">
        <v>0</v>
      </c>
      <c r="Z457">
        <v>0</v>
      </c>
      <c r="AA457">
        <v>0</v>
      </c>
      <c r="AB457">
        <v>204.47</v>
      </c>
      <c r="AC457">
        <v>0</v>
      </c>
      <c r="AD457">
        <v>1</v>
      </c>
      <c r="AE457">
        <v>1</v>
      </c>
      <c r="AF457" t="s">
        <v>34</v>
      </c>
      <c r="AG457">
        <v>206.99999999999997</v>
      </c>
      <c r="AH457">
        <v>2</v>
      </c>
      <c r="AI457">
        <v>42251270</v>
      </c>
      <c r="AJ457">
        <v>507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2">
      <c r="A458">
        <f>ROW(Source!A252)</f>
        <v>252</v>
      </c>
      <c r="B458">
        <v>42251281</v>
      </c>
      <c r="C458">
        <v>42251269</v>
      </c>
      <c r="D458">
        <v>121548</v>
      </c>
      <c r="E458">
        <v>1</v>
      </c>
      <c r="F458">
        <v>1</v>
      </c>
      <c r="G458">
        <v>1</v>
      </c>
      <c r="H458">
        <v>1</v>
      </c>
      <c r="I458" t="s">
        <v>23</v>
      </c>
      <c r="J458" t="s">
        <v>3</v>
      </c>
      <c r="K458" t="s">
        <v>420</v>
      </c>
      <c r="L458">
        <v>608254</v>
      </c>
      <c r="N458">
        <v>1013</v>
      </c>
      <c r="O458" t="s">
        <v>421</v>
      </c>
      <c r="P458" t="s">
        <v>421</v>
      </c>
      <c r="Q458">
        <v>1</v>
      </c>
      <c r="X458">
        <v>18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2</v>
      </c>
      <c r="AF458" t="s">
        <v>33</v>
      </c>
      <c r="AG458">
        <v>22.5</v>
      </c>
      <c r="AH458">
        <v>2</v>
      </c>
      <c r="AI458">
        <v>42251271</v>
      </c>
      <c r="AJ458">
        <v>508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x14ac:dyDescent="0.2">
      <c r="A459">
        <f>ROW(Source!A252)</f>
        <v>252</v>
      </c>
      <c r="B459">
        <v>42251282</v>
      </c>
      <c r="C459">
        <v>42251269</v>
      </c>
      <c r="D459">
        <v>39026317</v>
      </c>
      <c r="E459">
        <v>1</v>
      </c>
      <c r="F459">
        <v>1</v>
      </c>
      <c r="G459">
        <v>1</v>
      </c>
      <c r="H459">
        <v>2</v>
      </c>
      <c r="I459" t="s">
        <v>469</v>
      </c>
      <c r="J459" t="s">
        <v>470</v>
      </c>
      <c r="K459" t="s">
        <v>471</v>
      </c>
      <c r="L459">
        <v>1368</v>
      </c>
      <c r="N459">
        <v>1011</v>
      </c>
      <c r="O459" t="s">
        <v>425</v>
      </c>
      <c r="P459" t="s">
        <v>425</v>
      </c>
      <c r="Q459">
        <v>1</v>
      </c>
      <c r="X459">
        <v>18</v>
      </c>
      <c r="Y459">
        <v>0</v>
      </c>
      <c r="Z459">
        <v>86.4</v>
      </c>
      <c r="AA459">
        <v>13.5</v>
      </c>
      <c r="AB459">
        <v>0</v>
      </c>
      <c r="AC459">
        <v>0</v>
      </c>
      <c r="AD459">
        <v>1</v>
      </c>
      <c r="AE459">
        <v>0</v>
      </c>
      <c r="AF459" t="s">
        <v>33</v>
      </c>
      <c r="AG459">
        <v>22.5</v>
      </c>
      <c r="AH459">
        <v>2</v>
      </c>
      <c r="AI459">
        <v>42251272</v>
      </c>
      <c r="AJ459">
        <v>509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2">
      <c r="A460">
        <f>ROW(Source!A252)</f>
        <v>252</v>
      </c>
      <c r="B460">
        <v>42251283</v>
      </c>
      <c r="C460">
        <v>42251269</v>
      </c>
      <c r="D460">
        <v>39027219</v>
      </c>
      <c r="E460">
        <v>1</v>
      </c>
      <c r="F460">
        <v>1</v>
      </c>
      <c r="G460">
        <v>1</v>
      </c>
      <c r="H460">
        <v>2</v>
      </c>
      <c r="I460" t="s">
        <v>480</v>
      </c>
      <c r="J460" t="s">
        <v>481</v>
      </c>
      <c r="K460" t="s">
        <v>482</v>
      </c>
      <c r="L460">
        <v>1368</v>
      </c>
      <c r="N460">
        <v>1011</v>
      </c>
      <c r="O460" t="s">
        <v>425</v>
      </c>
      <c r="P460" t="s">
        <v>425</v>
      </c>
      <c r="Q460">
        <v>1</v>
      </c>
      <c r="X460">
        <v>48</v>
      </c>
      <c r="Y460">
        <v>0</v>
      </c>
      <c r="Z460">
        <v>0.5</v>
      </c>
      <c r="AA460">
        <v>0</v>
      </c>
      <c r="AB460">
        <v>0</v>
      </c>
      <c r="AC460">
        <v>0</v>
      </c>
      <c r="AD460">
        <v>1</v>
      </c>
      <c r="AE460">
        <v>0</v>
      </c>
      <c r="AF460" t="s">
        <v>33</v>
      </c>
      <c r="AG460">
        <v>60</v>
      </c>
      <c r="AH460">
        <v>2</v>
      </c>
      <c r="AI460">
        <v>42251273</v>
      </c>
      <c r="AJ460">
        <v>510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2">
      <c r="A461">
        <f>ROW(Source!A252)</f>
        <v>252</v>
      </c>
      <c r="B461">
        <v>42251284</v>
      </c>
      <c r="C461">
        <v>42251269</v>
      </c>
      <c r="D461">
        <v>39029121</v>
      </c>
      <c r="E461">
        <v>1</v>
      </c>
      <c r="F461">
        <v>1</v>
      </c>
      <c r="G461">
        <v>1</v>
      </c>
      <c r="H461">
        <v>2</v>
      </c>
      <c r="I461" t="s">
        <v>453</v>
      </c>
      <c r="J461" t="s">
        <v>454</v>
      </c>
      <c r="K461" t="s">
        <v>455</v>
      </c>
      <c r="L461">
        <v>1368</v>
      </c>
      <c r="N461">
        <v>1011</v>
      </c>
      <c r="O461" t="s">
        <v>425</v>
      </c>
      <c r="P461" t="s">
        <v>425</v>
      </c>
      <c r="Q461">
        <v>1</v>
      </c>
      <c r="X461">
        <v>0.13</v>
      </c>
      <c r="Y461">
        <v>0</v>
      </c>
      <c r="Z461">
        <v>87.17</v>
      </c>
      <c r="AA461">
        <v>11.6</v>
      </c>
      <c r="AB461">
        <v>0</v>
      </c>
      <c r="AC461">
        <v>0</v>
      </c>
      <c r="AD461">
        <v>1</v>
      </c>
      <c r="AE461">
        <v>0</v>
      </c>
      <c r="AF461" t="s">
        <v>33</v>
      </c>
      <c r="AG461">
        <v>0.16250000000000001</v>
      </c>
      <c r="AH461">
        <v>2</v>
      </c>
      <c r="AI461">
        <v>42251274</v>
      </c>
      <c r="AJ461">
        <v>511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2">
      <c r="A462">
        <f>ROW(Source!A252)</f>
        <v>252</v>
      </c>
      <c r="B462">
        <v>42251285</v>
      </c>
      <c r="C462">
        <v>42251269</v>
      </c>
      <c r="D462">
        <v>38957118</v>
      </c>
      <c r="E462">
        <v>1</v>
      </c>
      <c r="F462">
        <v>1</v>
      </c>
      <c r="G462">
        <v>1</v>
      </c>
      <c r="H462">
        <v>3</v>
      </c>
      <c r="I462" t="s">
        <v>530</v>
      </c>
      <c r="J462" t="s">
        <v>531</v>
      </c>
      <c r="K462" t="s">
        <v>532</v>
      </c>
      <c r="L462">
        <v>1327</v>
      </c>
      <c r="N462">
        <v>1005</v>
      </c>
      <c r="O462" t="s">
        <v>91</v>
      </c>
      <c r="P462" t="s">
        <v>91</v>
      </c>
      <c r="Q462">
        <v>1</v>
      </c>
      <c r="X462">
        <v>250</v>
      </c>
      <c r="Y462">
        <v>10.199999999999999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F462" t="s">
        <v>3</v>
      </c>
      <c r="AG462">
        <v>250</v>
      </c>
      <c r="AH462">
        <v>2</v>
      </c>
      <c r="AI462">
        <v>42251275</v>
      </c>
      <c r="AJ462">
        <v>512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x14ac:dyDescent="0.2">
      <c r="A463">
        <f>ROW(Source!A252)</f>
        <v>252</v>
      </c>
      <c r="B463">
        <v>42251286</v>
      </c>
      <c r="C463">
        <v>42251269</v>
      </c>
      <c r="D463">
        <v>38996388</v>
      </c>
      <c r="E463">
        <v>1</v>
      </c>
      <c r="F463">
        <v>1</v>
      </c>
      <c r="G463">
        <v>1</v>
      </c>
      <c r="H463">
        <v>3</v>
      </c>
      <c r="I463" t="s">
        <v>237</v>
      </c>
      <c r="J463" t="s">
        <v>239</v>
      </c>
      <c r="K463" t="s">
        <v>238</v>
      </c>
      <c r="L463">
        <v>1339</v>
      </c>
      <c r="N463">
        <v>1007</v>
      </c>
      <c r="O463" t="s">
        <v>209</v>
      </c>
      <c r="P463" t="s">
        <v>209</v>
      </c>
      <c r="Q463">
        <v>1</v>
      </c>
      <c r="X463">
        <v>102</v>
      </c>
      <c r="Y463">
        <v>520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F463" t="s">
        <v>3</v>
      </c>
      <c r="AG463">
        <v>102</v>
      </c>
      <c r="AH463">
        <v>2</v>
      </c>
      <c r="AI463">
        <v>42251277</v>
      </c>
      <c r="AJ463">
        <v>514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x14ac:dyDescent="0.2">
      <c r="A464">
        <f>ROW(Source!A252)</f>
        <v>252</v>
      </c>
      <c r="B464">
        <v>42251287</v>
      </c>
      <c r="C464">
        <v>42251269</v>
      </c>
      <c r="D464">
        <v>39001585</v>
      </c>
      <c r="E464">
        <v>1</v>
      </c>
      <c r="F464">
        <v>1</v>
      </c>
      <c r="G464">
        <v>1</v>
      </c>
      <c r="H464">
        <v>3</v>
      </c>
      <c r="I464" t="s">
        <v>445</v>
      </c>
      <c r="J464" t="s">
        <v>446</v>
      </c>
      <c r="K464" t="s">
        <v>447</v>
      </c>
      <c r="L464">
        <v>1339</v>
      </c>
      <c r="N464">
        <v>1007</v>
      </c>
      <c r="O464" t="s">
        <v>209</v>
      </c>
      <c r="P464" t="s">
        <v>209</v>
      </c>
      <c r="Q464">
        <v>1</v>
      </c>
      <c r="X464">
        <v>0.2</v>
      </c>
      <c r="Y464">
        <v>2.44</v>
      </c>
      <c r="Z464">
        <v>0</v>
      </c>
      <c r="AA464">
        <v>0</v>
      </c>
      <c r="AB464">
        <v>0</v>
      </c>
      <c r="AC464">
        <v>0</v>
      </c>
      <c r="AD464">
        <v>1</v>
      </c>
      <c r="AE464">
        <v>0</v>
      </c>
      <c r="AF464" t="s">
        <v>3</v>
      </c>
      <c r="AG464">
        <v>0.2</v>
      </c>
      <c r="AH464">
        <v>2</v>
      </c>
      <c r="AI464">
        <v>42251279</v>
      </c>
      <c r="AJ464">
        <v>516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x14ac:dyDescent="0.2">
      <c r="A465">
        <f>ROW(Source!A253)</f>
        <v>253</v>
      </c>
      <c r="B465">
        <v>42251280</v>
      </c>
      <c r="C465">
        <v>42251269</v>
      </c>
      <c r="D465">
        <v>35540618</v>
      </c>
      <c r="E465">
        <v>1</v>
      </c>
      <c r="F465">
        <v>1</v>
      </c>
      <c r="G465">
        <v>1</v>
      </c>
      <c r="H465">
        <v>1</v>
      </c>
      <c r="I465" t="s">
        <v>500</v>
      </c>
      <c r="J465" t="s">
        <v>3</v>
      </c>
      <c r="K465" t="s">
        <v>501</v>
      </c>
      <c r="L465">
        <v>1369</v>
      </c>
      <c r="N465">
        <v>1013</v>
      </c>
      <c r="O465" t="s">
        <v>417</v>
      </c>
      <c r="P465" t="s">
        <v>417</v>
      </c>
      <c r="Q465">
        <v>1</v>
      </c>
      <c r="X465">
        <v>180</v>
      </c>
      <c r="Y465">
        <v>0</v>
      </c>
      <c r="Z465">
        <v>0</v>
      </c>
      <c r="AA465">
        <v>0</v>
      </c>
      <c r="AB465">
        <v>234.39</v>
      </c>
      <c r="AC465">
        <v>0</v>
      </c>
      <c r="AD465">
        <v>1</v>
      </c>
      <c r="AE465">
        <v>1</v>
      </c>
      <c r="AF465" t="s">
        <v>34</v>
      </c>
      <c r="AG465">
        <v>206.99999999999997</v>
      </c>
      <c r="AH465">
        <v>2</v>
      </c>
      <c r="AI465">
        <v>42251270</v>
      </c>
      <c r="AJ465">
        <v>517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2">
      <c r="A466">
        <f>ROW(Source!A253)</f>
        <v>253</v>
      </c>
      <c r="B466">
        <v>42251281</v>
      </c>
      <c r="C466">
        <v>42251269</v>
      </c>
      <c r="D466">
        <v>121548</v>
      </c>
      <c r="E466">
        <v>1</v>
      </c>
      <c r="F466">
        <v>1</v>
      </c>
      <c r="G466">
        <v>1</v>
      </c>
      <c r="H466">
        <v>1</v>
      </c>
      <c r="I466" t="s">
        <v>23</v>
      </c>
      <c r="J466" t="s">
        <v>3</v>
      </c>
      <c r="K466" t="s">
        <v>420</v>
      </c>
      <c r="L466">
        <v>608254</v>
      </c>
      <c r="N466">
        <v>1013</v>
      </c>
      <c r="O466" t="s">
        <v>421</v>
      </c>
      <c r="P466" t="s">
        <v>421</v>
      </c>
      <c r="Q466">
        <v>1</v>
      </c>
      <c r="X466">
        <v>18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2</v>
      </c>
      <c r="AF466" t="s">
        <v>33</v>
      </c>
      <c r="AG466">
        <v>22.5</v>
      </c>
      <c r="AH466">
        <v>2</v>
      </c>
      <c r="AI466">
        <v>42251271</v>
      </c>
      <c r="AJ466">
        <v>518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2">
      <c r="A467">
        <f>ROW(Source!A253)</f>
        <v>253</v>
      </c>
      <c r="B467">
        <v>42251282</v>
      </c>
      <c r="C467">
        <v>42251269</v>
      </c>
      <c r="D467">
        <v>39026317</v>
      </c>
      <c r="E467">
        <v>1</v>
      </c>
      <c r="F467">
        <v>1</v>
      </c>
      <c r="G467">
        <v>1</v>
      </c>
      <c r="H467">
        <v>2</v>
      </c>
      <c r="I467" t="s">
        <v>469</v>
      </c>
      <c r="J467" t="s">
        <v>470</v>
      </c>
      <c r="K467" t="s">
        <v>471</v>
      </c>
      <c r="L467">
        <v>1368</v>
      </c>
      <c r="N467">
        <v>1011</v>
      </c>
      <c r="O467" t="s">
        <v>425</v>
      </c>
      <c r="P467" t="s">
        <v>425</v>
      </c>
      <c r="Q467">
        <v>1</v>
      </c>
      <c r="X467">
        <v>18</v>
      </c>
      <c r="Y467">
        <v>0</v>
      </c>
      <c r="Z467">
        <v>86.4</v>
      </c>
      <c r="AA467">
        <v>13.5</v>
      </c>
      <c r="AB467">
        <v>0</v>
      </c>
      <c r="AC467">
        <v>0</v>
      </c>
      <c r="AD467">
        <v>1</v>
      </c>
      <c r="AE467">
        <v>0</v>
      </c>
      <c r="AF467" t="s">
        <v>33</v>
      </c>
      <c r="AG467">
        <v>22.5</v>
      </c>
      <c r="AH467">
        <v>2</v>
      </c>
      <c r="AI467">
        <v>42251272</v>
      </c>
      <c r="AJ467">
        <v>519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2">
      <c r="A468">
        <f>ROW(Source!A253)</f>
        <v>253</v>
      </c>
      <c r="B468">
        <v>42251283</v>
      </c>
      <c r="C468">
        <v>42251269</v>
      </c>
      <c r="D468">
        <v>39027219</v>
      </c>
      <c r="E468">
        <v>1</v>
      </c>
      <c r="F468">
        <v>1</v>
      </c>
      <c r="G468">
        <v>1</v>
      </c>
      <c r="H468">
        <v>2</v>
      </c>
      <c r="I468" t="s">
        <v>480</v>
      </c>
      <c r="J468" t="s">
        <v>481</v>
      </c>
      <c r="K468" t="s">
        <v>482</v>
      </c>
      <c r="L468">
        <v>1368</v>
      </c>
      <c r="N468">
        <v>1011</v>
      </c>
      <c r="O468" t="s">
        <v>425</v>
      </c>
      <c r="P468" t="s">
        <v>425</v>
      </c>
      <c r="Q468">
        <v>1</v>
      </c>
      <c r="X468">
        <v>48</v>
      </c>
      <c r="Y468">
        <v>0</v>
      </c>
      <c r="Z468">
        <v>0.5</v>
      </c>
      <c r="AA468">
        <v>0</v>
      </c>
      <c r="AB468">
        <v>0</v>
      </c>
      <c r="AC468">
        <v>0</v>
      </c>
      <c r="AD468">
        <v>1</v>
      </c>
      <c r="AE468">
        <v>0</v>
      </c>
      <c r="AF468" t="s">
        <v>33</v>
      </c>
      <c r="AG468">
        <v>60</v>
      </c>
      <c r="AH468">
        <v>2</v>
      </c>
      <c r="AI468">
        <v>42251273</v>
      </c>
      <c r="AJ468">
        <v>520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2">
      <c r="A469">
        <f>ROW(Source!A253)</f>
        <v>253</v>
      </c>
      <c r="B469">
        <v>42251284</v>
      </c>
      <c r="C469">
        <v>42251269</v>
      </c>
      <c r="D469">
        <v>39029121</v>
      </c>
      <c r="E469">
        <v>1</v>
      </c>
      <c r="F469">
        <v>1</v>
      </c>
      <c r="G469">
        <v>1</v>
      </c>
      <c r="H469">
        <v>2</v>
      </c>
      <c r="I469" t="s">
        <v>453</v>
      </c>
      <c r="J469" t="s">
        <v>454</v>
      </c>
      <c r="K469" t="s">
        <v>455</v>
      </c>
      <c r="L469">
        <v>1368</v>
      </c>
      <c r="N469">
        <v>1011</v>
      </c>
      <c r="O469" t="s">
        <v>425</v>
      </c>
      <c r="P469" t="s">
        <v>425</v>
      </c>
      <c r="Q469">
        <v>1</v>
      </c>
      <c r="X469">
        <v>0.13</v>
      </c>
      <c r="Y469">
        <v>0</v>
      </c>
      <c r="Z469">
        <v>87.17</v>
      </c>
      <c r="AA469">
        <v>11.6</v>
      </c>
      <c r="AB469">
        <v>0</v>
      </c>
      <c r="AC469">
        <v>0</v>
      </c>
      <c r="AD469">
        <v>1</v>
      </c>
      <c r="AE469">
        <v>0</v>
      </c>
      <c r="AF469" t="s">
        <v>33</v>
      </c>
      <c r="AG469">
        <v>0.16250000000000001</v>
      </c>
      <c r="AH469">
        <v>2</v>
      </c>
      <c r="AI469">
        <v>42251274</v>
      </c>
      <c r="AJ469">
        <v>521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2">
      <c r="A470">
        <f>ROW(Source!A253)</f>
        <v>253</v>
      </c>
      <c r="B470">
        <v>42251285</v>
      </c>
      <c r="C470">
        <v>42251269</v>
      </c>
      <c r="D470">
        <v>38957118</v>
      </c>
      <c r="E470">
        <v>1</v>
      </c>
      <c r="F470">
        <v>1</v>
      </c>
      <c r="G470">
        <v>1</v>
      </c>
      <c r="H470">
        <v>3</v>
      </c>
      <c r="I470" t="s">
        <v>530</v>
      </c>
      <c r="J470" t="s">
        <v>531</v>
      </c>
      <c r="K470" t="s">
        <v>532</v>
      </c>
      <c r="L470">
        <v>1327</v>
      </c>
      <c r="N470">
        <v>1005</v>
      </c>
      <c r="O470" t="s">
        <v>91</v>
      </c>
      <c r="P470" t="s">
        <v>91</v>
      </c>
      <c r="Q470">
        <v>1</v>
      </c>
      <c r="X470">
        <v>250</v>
      </c>
      <c r="Y470">
        <v>10.199999999999999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 t="s">
        <v>3</v>
      </c>
      <c r="AG470">
        <v>250</v>
      </c>
      <c r="AH470">
        <v>2</v>
      </c>
      <c r="AI470">
        <v>42251275</v>
      </c>
      <c r="AJ470">
        <v>522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2">
      <c r="A471">
        <f>ROW(Source!A253)</f>
        <v>253</v>
      </c>
      <c r="B471">
        <v>42251286</v>
      </c>
      <c r="C471">
        <v>42251269</v>
      </c>
      <c r="D471">
        <v>38996388</v>
      </c>
      <c r="E471">
        <v>1</v>
      </c>
      <c r="F471">
        <v>1</v>
      </c>
      <c r="G471">
        <v>1</v>
      </c>
      <c r="H471">
        <v>3</v>
      </c>
      <c r="I471" t="s">
        <v>237</v>
      </c>
      <c r="J471" t="s">
        <v>239</v>
      </c>
      <c r="K471" t="s">
        <v>238</v>
      </c>
      <c r="L471">
        <v>1339</v>
      </c>
      <c r="N471">
        <v>1007</v>
      </c>
      <c r="O471" t="s">
        <v>209</v>
      </c>
      <c r="P471" t="s">
        <v>209</v>
      </c>
      <c r="Q471">
        <v>1</v>
      </c>
      <c r="X471">
        <v>102</v>
      </c>
      <c r="Y471">
        <v>520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F471" t="s">
        <v>3</v>
      </c>
      <c r="AG471">
        <v>102</v>
      </c>
      <c r="AH471">
        <v>2</v>
      </c>
      <c r="AI471">
        <v>42251277</v>
      </c>
      <c r="AJ471">
        <v>524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x14ac:dyDescent="0.2">
      <c r="A472">
        <f>ROW(Source!A253)</f>
        <v>253</v>
      </c>
      <c r="B472">
        <v>42251287</v>
      </c>
      <c r="C472">
        <v>42251269</v>
      </c>
      <c r="D472">
        <v>39001585</v>
      </c>
      <c r="E472">
        <v>1</v>
      </c>
      <c r="F472">
        <v>1</v>
      </c>
      <c r="G472">
        <v>1</v>
      </c>
      <c r="H472">
        <v>3</v>
      </c>
      <c r="I472" t="s">
        <v>445</v>
      </c>
      <c r="J472" t="s">
        <v>446</v>
      </c>
      <c r="K472" t="s">
        <v>447</v>
      </c>
      <c r="L472">
        <v>1339</v>
      </c>
      <c r="N472">
        <v>1007</v>
      </c>
      <c r="O472" t="s">
        <v>209</v>
      </c>
      <c r="P472" t="s">
        <v>209</v>
      </c>
      <c r="Q472">
        <v>1</v>
      </c>
      <c r="X472">
        <v>0.2</v>
      </c>
      <c r="Y472">
        <v>2.44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0</v>
      </c>
      <c r="AF472" t="s">
        <v>3</v>
      </c>
      <c r="AG472">
        <v>0.2</v>
      </c>
      <c r="AH472">
        <v>2</v>
      </c>
      <c r="AI472">
        <v>42251279</v>
      </c>
      <c r="AJ472">
        <v>526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2">
      <c r="A473">
        <f>ROW(Source!A258)</f>
        <v>258</v>
      </c>
      <c r="B473">
        <v>42251300</v>
      </c>
      <c r="C473">
        <v>42251290</v>
      </c>
      <c r="D473">
        <v>35540599</v>
      </c>
      <c r="E473">
        <v>1</v>
      </c>
      <c r="F473">
        <v>1</v>
      </c>
      <c r="G473">
        <v>1</v>
      </c>
      <c r="H473">
        <v>1</v>
      </c>
      <c r="I473" t="s">
        <v>533</v>
      </c>
      <c r="J473" t="s">
        <v>3</v>
      </c>
      <c r="K473" t="s">
        <v>534</v>
      </c>
      <c r="L473">
        <v>1369</v>
      </c>
      <c r="N473">
        <v>1013</v>
      </c>
      <c r="O473" t="s">
        <v>417</v>
      </c>
      <c r="P473" t="s">
        <v>417</v>
      </c>
      <c r="Q473">
        <v>1</v>
      </c>
      <c r="X473">
        <v>12.64</v>
      </c>
      <c r="Y473">
        <v>0</v>
      </c>
      <c r="Z473">
        <v>0</v>
      </c>
      <c r="AA473">
        <v>0</v>
      </c>
      <c r="AB473">
        <v>232.26</v>
      </c>
      <c r="AC473">
        <v>0</v>
      </c>
      <c r="AD473">
        <v>1</v>
      </c>
      <c r="AE473">
        <v>1</v>
      </c>
      <c r="AF473" t="s">
        <v>34</v>
      </c>
      <c r="AG473">
        <v>14.536</v>
      </c>
      <c r="AH473">
        <v>2</v>
      </c>
      <c r="AI473">
        <v>42251291</v>
      </c>
      <c r="AJ473">
        <v>527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2">
      <c r="A474">
        <f>ROW(Source!A258)</f>
        <v>258</v>
      </c>
      <c r="B474">
        <v>42251301</v>
      </c>
      <c r="C474">
        <v>42251290</v>
      </c>
      <c r="D474">
        <v>121548</v>
      </c>
      <c r="E474">
        <v>1</v>
      </c>
      <c r="F474">
        <v>1</v>
      </c>
      <c r="G474">
        <v>1</v>
      </c>
      <c r="H474">
        <v>1</v>
      </c>
      <c r="I474" t="s">
        <v>23</v>
      </c>
      <c r="J474" t="s">
        <v>3</v>
      </c>
      <c r="K474" t="s">
        <v>420</v>
      </c>
      <c r="L474">
        <v>608254</v>
      </c>
      <c r="N474">
        <v>1013</v>
      </c>
      <c r="O474" t="s">
        <v>421</v>
      </c>
      <c r="P474" t="s">
        <v>421</v>
      </c>
      <c r="Q474">
        <v>1</v>
      </c>
      <c r="X474">
        <v>0.16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1</v>
      </c>
      <c r="AE474">
        <v>2</v>
      </c>
      <c r="AF474" t="s">
        <v>33</v>
      </c>
      <c r="AG474">
        <v>0.2</v>
      </c>
      <c r="AH474">
        <v>2</v>
      </c>
      <c r="AI474">
        <v>42251292</v>
      </c>
      <c r="AJ474">
        <v>528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x14ac:dyDescent="0.2">
      <c r="A475">
        <f>ROW(Source!A258)</f>
        <v>258</v>
      </c>
      <c r="B475">
        <v>42251302</v>
      </c>
      <c r="C475">
        <v>42251290</v>
      </c>
      <c r="D475">
        <v>39026431</v>
      </c>
      <c r="E475">
        <v>1</v>
      </c>
      <c r="F475">
        <v>1</v>
      </c>
      <c r="G475">
        <v>1</v>
      </c>
      <c r="H475">
        <v>2</v>
      </c>
      <c r="I475" t="s">
        <v>472</v>
      </c>
      <c r="J475" t="s">
        <v>473</v>
      </c>
      <c r="K475" t="s">
        <v>474</v>
      </c>
      <c r="L475">
        <v>1368</v>
      </c>
      <c r="N475">
        <v>1011</v>
      </c>
      <c r="O475" t="s">
        <v>425</v>
      </c>
      <c r="P475" t="s">
        <v>425</v>
      </c>
      <c r="Q475">
        <v>1</v>
      </c>
      <c r="X475">
        <v>0.16</v>
      </c>
      <c r="Y475">
        <v>0</v>
      </c>
      <c r="Z475">
        <v>112</v>
      </c>
      <c r="AA475">
        <v>13.5</v>
      </c>
      <c r="AB475">
        <v>0</v>
      </c>
      <c r="AC475">
        <v>0</v>
      </c>
      <c r="AD475">
        <v>1</v>
      </c>
      <c r="AE475">
        <v>0</v>
      </c>
      <c r="AF475" t="s">
        <v>33</v>
      </c>
      <c r="AG475">
        <v>0.2</v>
      </c>
      <c r="AH475">
        <v>2</v>
      </c>
      <c r="AI475">
        <v>42251293</v>
      </c>
      <c r="AJ475">
        <v>529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x14ac:dyDescent="0.2">
      <c r="A476">
        <f>ROW(Source!A258)</f>
        <v>258</v>
      </c>
      <c r="B476">
        <v>42251303</v>
      </c>
      <c r="C476">
        <v>42251290</v>
      </c>
      <c r="D476">
        <v>39029121</v>
      </c>
      <c r="E476">
        <v>1</v>
      </c>
      <c r="F476">
        <v>1</v>
      </c>
      <c r="G476">
        <v>1</v>
      </c>
      <c r="H476">
        <v>2</v>
      </c>
      <c r="I476" t="s">
        <v>453</v>
      </c>
      <c r="J476" t="s">
        <v>454</v>
      </c>
      <c r="K476" t="s">
        <v>455</v>
      </c>
      <c r="L476">
        <v>1368</v>
      </c>
      <c r="N476">
        <v>1011</v>
      </c>
      <c r="O476" t="s">
        <v>425</v>
      </c>
      <c r="P476" t="s">
        <v>425</v>
      </c>
      <c r="Q476">
        <v>1</v>
      </c>
      <c r="X476">
        <v>0.22</v>
      </c>
      <c r="Y476">
        <v>0</v>
      </c>
      <c r="Z476">
        <v>87.17</v>
      </c>
      <c r="AA476">
        <v>11.6</v>
      </c>
      <c r="AB476">
        <v>0</v>
      </c>
      <c r="AC476">
        <v>0</v>
      </c>
      <c r="AD476">
        <v>1</v>
      </c>
      <c r="AE476">
        <v>0</v>
      </c>
      <c r="AF476" t="s">
        <v>33</v>
      </c>
      <c r="AG476">
        <v>0.27500000000000002</v>
      </c>
      <c r="AH476">
        <v>2</v>
      </c>
      <c r="AI476">
        <v>42251294</v>
      </c>
      <c r="AJ476">
        <v>530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x14ac:dyDescent="0.2">
      <c r="A477">
        <f>ROW(Source!A258)</f>
        <v>258</v>
      </c>
      <c r="B477">
        <v>42251304</v>
      </c>
      <c r="C477">
        <v>42251290</v>
      </c>
      <c r="D477">
        <v>38962911</v>
      </c>
      <c r="E477">
        <v>1</v>
      </c>
      <c r="F477">
        <v>1</v>
      </c>
      <c r="G477">
        <v>1</v>
      </c>
      <c r="H477">
        <v>3</v>
      </c>
      <c r="I477" t="s">
        <v>249</v>
      </c>
      <c r="J477" t="s">
        <v>251</v>
      </c>
      <c r="K477" t="s">
        <v>250</v>
      </c>
      <c r="L477">
        <v>1348</v>
      </c>
      <c r="N477">
        <v>1009</v>
      </c>
      <c r="O477" t="s">
        <v>49</v>
      </c>
      <c r="P477" t="s">
        <v>49</v>
      </c>
      <c r="Q477">
        <v>1000</v>
      </c>
      <c r="X477">
        <v>2.8000000000000001E-2</v>
      </c>
      <c r="Y477">
        <v>10200</v>
      </c>
      <c r="Z477">
        <v>0</v>
      </c>
      <c r="AA477">
        <v>0</v>
      </c>
      <c r="AB477">
        <v>0</v>
      </c>
      <c r="AC477">
        <v>0</v>
      </c>
      <c r="AD477">
        <v>1</v>
      </c>
      <c r="AE477">
        <v>0</v>
      </c>
      <c r="AF477" t="s">
        <v>3</v>
      </c>
      <c r="AG477">
        <v>2.8000000000000001E-2</v>
      </c>
      <c r="AH477">
        <v>2</v>
      </c>
      <c r="AI477">
        <v>42251295</v>
      </c>
      <c r="AJ477">
        <v>531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2">
      <c r="A478">
        <f>ROW(Source!A258)</f>
        <v>258</v>
      </c>
      <c r="B478">
        <v>42251305</v>
      </c>
      <c r="C478">
        <v>42251290</v>
      </c>
      <c r="D478">
        <v>38981325</v>
      </c>
      <c r="E478">
        <v>1</v>
      </c>
      <c r="F478">
        <v>1</v>
      </c>
      <c r="G478">
        <v>1</v>
      </c>
      <c r="H478">
        <v>3</v>
      </c>
      <c r="I478" t="s">
        <v>253</v>
      </c>
      <c r="J478" t="s">
        <v>255</v>
      </c>
      <c r="K478" t="s">
        <v>254</v>
      </c>
      <c r="L478">
        <v>1348</v>
      </c>
      <c r="N478">
        <v>1009</v>
      </c>
      <c r="O478" t="s">
        <v>49</v>
      </c>
      <c r="P478" t="s">
        <v>49</v>
      </c>
      <c r="Q478">
        <v>1000</v>
      </c>
      <c r="X478">
        <v>1</v>
      </c>
      <c r="Y478">
        <v>5649.99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3</v>
      </c>
      <c r="AG478">
        <v>1</v>
      </c>
      <c r="AH478">
        <v>2</v>
      </c>
      <c r="AI478">
        <v>42251298</v>
      </c>
      <c r="AJ478">
        <v>534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x14ac:dyDescent="0.2">
      <c r="A479">
        <f>ROW(Source!A259)</f>
        <v>259</v>
      </c>
      <c r="B479">
        <v>42251300</v>
      </c>
      <c r="C479">
        <v>42251290</v>
      </c>
      <c r="D479">
        <v>35540599</v>
      </c>
      <c r="E479">
        <v>1</v>
      </c>
      <c r="F479">
        <v>1</v>
      </c>
      <c r="G479">
        <v>1</v>
      </c>
      <c r="H479">
        <v>1</v>
      </c>
      <c r="I479" t="s">
        <v>533</v>
      </c>
      <c r="J479" t="s">
        <v>3</v>
      </c>
      <c r="K479" t="s">
        <v>534</v>
      </c>
      <c r="L479">
        <v>1369</v>
      </c>
      <c r="N479">
        <v>1013</v>
      </c>
      <c r="O479" t="s">
        <v>417</v>
      </c>
      <c r="P479" t="s">
        <v>417</v>
      </c>
      <c r="Q479">
        <v>1</v>
      </c>
      <c r="X479">
        <v>12.64</v>
      </c>
      <c r="Y479">
        <v>0</v>
      </c>
      <c r="Z479">
        <v>0</v>
      </c>
      <c r="AA479">
        <v>0</v>
      </c>
      <c r="AB479">
        <v>266.24</v>
      </c>
      <c r="AC479">
        <v>0</v>
      </c>
      <c r="AD479">
        <v>1</v>
      </c>
      <c r="AE479">
        <v>1</v>
      </c>
      <c r="AF479" t="s">
        <v>34</v>
      </c>
      <c r="AG479">
        <v>14.536</v>
      </c>
      <c r="AH479">
        <v>2</v>
      </c>
      <c r="AI479">
        <v>42251291</v>
      </c>
      <c r="AJ479">
        <v>536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x14ac:dyDescent="0.2">
      <c r="A480">
        <f>ROW(Source!A259)</f>
        <v>259</v>
      </c>
      <c r="B480">
        <v>42251301</v>
      </c>
      <c r="C480">
        <v>42251290</v>
      </c>
      <c r="D480">
        <v>121548</v>
      </c>
      <c r="E480">
        <v>1</v>
      </c>
      <c r="F480">
        <v>1</v>
      </c>
      <c r="G480">
        <v>1</v>
      </c>
      <c r="H480">
        <v>1</v>
      </c>
      <c r="I480" t="s">
        <v>23</v>
      </c>
      <c r="J480" t="s">
        <v>3</v>
      </c>
      <c r="K480" t="s">
        <v>420</v>
      </c>
      <c r="L480">
        <v>608254</v>
      </c>
      <c r="N480">
        <v>1013</v>
      </c>
      <c r="O480" t="s">
        <v>421</v>
      </c>
      <c r="P480" t="s">
        <v>421</v>
      </c>
      <c r="Q480">
        <v>1</v>
      </c>
      <c r="X480">
        <v>0.16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2</v>
      </c>
      <c r="AF480" t="s">
        <v>33</v>
      </c>
      <c r="AG480">
        <v>0.2</v>
      </c>
      <c r="AH480">
        <v>2</v>
      </c>
      <c r="AI480">
        <v>42251292</v>
      </c>
      <c r="AJ480">
        <v>537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2">
      <c r="A481">
        <f>ROW(Source!A259)</f>
        <v>259</v>
      </c>
      <c r="B481">
        <v>42251302</v>
      </c>
      <c r="C481">
        <v>42251290</v>
      </c>
      <c r="D481">
        <v>39026431</v>
      </c>
      <c r="E481">
        <v>1</v>
      </c>
      <c r="F481">
        <v>1</v>
      </c>
      <c r="G481">
        <v>1</v>
      </c>
      <c r="H481">
        <v>2</v>
      </c>
      <c r="I481" t="s">
        <v>472</v>
      </c>
      <c r="J481" t="s">
        <v>473</v>
      </c>
      <c r="K481" t="s">
        <v>474</v>
      </c>
      <c r="L481">
        <v>1368</v>
      </c>
      <c r="N481">
        <v>1011</v>
      </c>
      <c r="O481" t="s">
        <v>425</v>
      </c>
      <c r="P481" t="s">
        <v>425</v>
      </c>
      <c r="Q481">
        <v>1</v>
      </c>
      <c r="X481">
        <v>0.16</v>
      </c>
      <c r="Y481">
        <v>0</v>
      </c>
      <c r="Z481">
        <v>112</v>
      </c>
      <c r="AA481">
        <v>13.5</v>
      </c>
      <c r="AB481">
        <v>0</v>
      </c>
      <c r="AC481">
        <v>0</v>
      </c>
      <c r="AD481">
        <v>1</v>
      </c>
      <c r="AE481">
        <v>0</v>
      </c>
      <c r="AF481" t="s">
        <v>33</v>
      </c>
      <c r="AG481">
        <v>0.2</v>
      </c>
      <c r="AH481">
        <v>2</v>
      </c>
      <c r="AI481">
        <v>42251293</v>
      </c>
      <c r="AJ481">
        <v>538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x14ac:dyDescent="0.2">
      <c r="A482">
        <f>ROW(Source!A259)</f>
        <v>259</v>
      </c>
      <c r="B482">
        <v>42251303</v>
      </c>
      <c r="C482">
        <v>42251290</v>
      </c>
      <c r="D482">
        <v>39029121</v>
      </c>
      <c r="E482">
        <v>1</v>
      </c>
      <c r="F482">
        <v>1</v>
      </c>
      <c r="G482">
        <v>1</v>
      </c>
      <c r="H482">
        <v>2</v>
      </c>
      <c r="I482" t="s">
        <v>453</v>
      </c>
      <c r="J482" t="s">
        <v>454</v>
      </c>
      <c r="K482" t="s">
        <v>455</v>
      </c>
      <c r="L482">
        <v>1368</v>
      </c>
      <c r="N482">
        <v>1011</v>
      </c>
      <c r="O482" t="s">
        <v>425</v>
      </c>
      <c r="P482" t="s">
        <v>425</v>
      </c>
      <c r="Q482">
        <v>1</v>
      </c>
      <c r="X482">
        <v>0.22</v>
      </c>
      <c r="Y482">
        <v>0</v>
      </c>
      <c r="Z482">
        <v>87.17</v>
      </c>
      <c r="AA482">
        <v>11.6</v>
      </c>
      <c r="AB482">
        <v>0</v>
      </c>
      <c r="AC482">
        <v>0</v>
      </c>
      <c r="AD482">
        <v>1</v>
      </c>
      <c r="AE482">
        <v>0</v>
      </c>
      <c r="AF482" t="s">
        <v>33</v>
      </c>
      <c r="AG482">
        <v>0.27500000000000002</v>
      </c>
      <c r="AH482">
        <v>2</v>
      </c>
      <c r="AI482">
        <v>42251294</v>
      </c>
      <c r="AJ482">
        <v>539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x14ac:dyDescent="0.2">
      <c r="A483">
        <f>ROW(Source!A259)</f>
        <v>259</v>
      </c>
      <c r="B483">
        <v>42251304</v>
      </c>
      <c r="C483">
        <v>42251290</v>
      </c>
      <c r="D483">
        <v>38962911</v>
      </c>
      <c r="E483">
        <v>1</v>
      </c>
      <c r="F483">
        <v>1</v>
      </c>
      <c r="G483">
        <v>1</v>
      </c>
      <c r="H483">
        <v>3</v>
      </c>
      <c r="I483" t="s">
        <v>249</v>
      </c>
      <c r="J483" t="s">
        <v>251</v>
      </c>
      <c r="K483" t="s">
        <v>250</v>
      </c>
      <c r="L483">
        <v>1348</v>
      </c>
      <c r="N483">
        <v>1009</v>
      </c>
      <c r="O483" t="s">
        <v>49</v>
      </c>
      <c r="P483" t="s">
        <v>49</v>
      </c>
      <c r="Q483">
        <v>1000</v>
      </c>
      <c r="X483">
        <v>2.8000000000000001E-2</v>
      </c>
      <c r="Y483">
        <v>10200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3</v>
      </c>
      <c r="AG483">
        <v>2.8000000000000001E-2</v>
      </c>
      <c r="AH483">
        <v>2</v>
      </c>
      <c r="AI483">
        <v>42251295</v>
      </c>
      <c r="AJ483">
        <v>540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2">
      <c r="A484">
        <f>ROW(Source!A259)</f>
        <v>259</v>
      </c>
      <c r="B484">
        <v>42251305</v>
      </c>
      <c r="C484">
        <v>42251290</v>
      </c>
      <c r="D484">
        <v>38981325</v>
      </c>
      <c r="E484">
        <v>1</v>
      </c>
      <c r="F484">
        <v>1</v>
      </c>
      <c r="G484">
        <v>1</v>
      </c>
      <c r="H484">
        <v>3</v>
      </c>
      <c r="I484" t="s">
        <v>253</v>
      </c>
      <c r="J484" t="s">
        <v>255</v>
      </c>
      <c r="K484" t="s">
        <v>254</v>
      </c>
      <c r="L484">
        <v>1348</v>
      </c>
      <c r="N484">
        <v>1009</v>
      </c>
      <c r="O484" t="s">
        <v>49</v>
      </c>
      <c r="P484" t="s">
        <v>49</v>
      </c>
      <c r="Q484">
        <v>1000</v>
      </c>
      <c r="X484">
        <v>1</v>
      </c>
      <c r="Y484">
        <v>5649.99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0</v>
      </c>
      <c r="AF484" t="s">
        <v>3</v>
      </c>
      <c r="AG484">
        <v>1</v>
      </c>
      <c r="AH484">
        <v>2</v>
      </c>
      <c r="AI484">
        <v>42251298</v>
      </c>
      <c r="AJ484">
        <v>543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x14ac:dyDescent="0.2">
      <c r="A485">
        <f>ROW(Source!A266)</f>
        <v>266</v>
      </c>
      <c r="B485">
        <v>42251319</v>
      </c>
      <c r="C485">
        <v>42251309</v>
      </c>
      <c r="D485">
        <v>35544085</v>
      </c>
      <c r="E485">
        <v>1</v>
      </c>
      <c r="F485">
        <v>1</v>
      </c>
      <c r="G485">
        <v>1</v>
      </c>
      <c r="H485">
        <v>1</v>
      </c>
      <c r="I485" t="s">
        <v>462</v>
      </c>
      <c r="J485" t="s">
        <v>3</v>
      </c>
      <c r="K485" t="s">
        <v>463</v>
      </c>
      <c r="L485">
        <v>1369</v>
      </c>
      <c r="N485">
        <v>1013</v>
      </c>
      <c r="O485" t="s">
        <v>417</v>
      </c>
      <c r="P485" t="s">
        <v>417</v>
      </c>
      <c r="Q485">
        <v>1</v>
      </c>
      <c r="X485">
        <v>26.97</v>
      </c>
      <c r="Y485">
        <v>0</v>
      </c>
      <c r="Z485">
        <v>0</v>
      </c>
      <c r="AA485">
        <v>0</v>
      </c>
      <c r="AB485">
        <v>286.77999999999997</v>
      </c>
      <c r="AC485">
        <v>0</v>
      </c>
      <c r="AD485">
        <v>1</v>
      </c>
      <c r="AE485">
        <v>1</v>
      </c>
      <c r="AF485" t="s">
        <v>34</v>
      </c>
      <c r="AG485">
        <v>31.015499999999996</v>
      </c>
      <c r="AH485">
        <v>2</v>
      </c>
      <c r="AI485">
        <v>42251310</v>
      </c>
      <c r="AJ485">
        <v>545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2">
      <c r="A486">
        <f>ROW(Source!A266)</f>
        <v>266</v>
      </c>
      <c r="B486">
        <v>42251320</v>
      </c>
      <c r="C486">
        <v>42251309</v>
      </c>
      <c r="D486">
        <v>121548</v>
      </c>
      <c r="E486">
        <v>1</v>
      </c>
      <c r="F486">
        <v>1</v>
      </c>
      <c r="G486">
        <v>1</v>
      </c>
      <c r="H486">
        <v>1</v>
      </c>
      <c r="I486" t="s">
        <v>23</v>
      </c>
      <c r="J486" t="s">
        <v>3</v>
      </c>
      <c r="K486" t="s">
        <v>420</v>
      </c>
      <c r="L486">
        <v>608254</v>
      </c>
      <c r="N486">
        <v>1013</v>
      </c>
      <c r="O486" t="s">
        <v>421</v>
      </c>
      <c r="P486" t="s">
        <v>421</v>
      </c>
      <c r="Q486">
        <v>1</v>
      </c>
      <c r="X486">
        <v>0.03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1</v>
      </c>
      <c r="AE486">
        <v>2</v>
      </c>
      <c r="AF486" t="s">
        <v>33</v>
      </c>
      <c r="AG486">
        <v>3.7499999999999999E-2</v>
      </c>
      <c r="AH486">
        <v>2</v>
      </c>
      <c r="AI486">
        <v>42251311</v>
      </c>
      <c r="AJ486">
        <v>546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x14ac:dyDescent="0.2">
      <c r="A487">
        <f>ROW(Source!A266)</f>
        <v>266</v>
      </c>
      <c r="B487">
        <v>42251321</v>
      </c>
      <c r="C487">
        <v>42251309</v>
      </c>
      <c r="D487">
        <v>39026610</v>
      </c>
      <c r="E487">
        <v>1</v>
      </c>
      <c r="F487">
        <v>1</v>
      </c>
      <c r="G487">
        <v>1</v>
      </c>
      <c r="H487">
        <v>2</v>
      </c>
      <c r="I487" t="s">
        <v>439</v>
      </c>
      <c r="J487" t="s">
        <v>440</v>
      </c>
      <c r="K487" t="s">
        <v>441</v>
      </c>
      <c r="L487">
        <v>1368</v>
      </c>
      <c r="N487">
        <v>1011</v>
      </c>
      <c r="O487" t="s">
        <v>425</v>
      </c>
      <c r="P487" t="s">
        <v>425</v>
      </c>
      <c r="Q487">
        <v>1</v>
      </c>
      <c r="X487">
        <v>0.03</v>
      </c>
      <c r="Y487">
        <v>0</v>
      </c>
      <c r="Z487">
        <v>31.26</v>
      </c>
      <c r="AA487">
        <v>13.5</v>
      </c>
      <c r="AB487">
        <v>0</v>
      </c>
      <c r="AC487">
        <v>0</v>
      </c>
      <c r="AD487">
        <v>1</v>
      </c>
      <c r="AE487">
        <v>0</v>
      </c>
      <c r="AF487" t="s">
        <v>33</v>
      </c>
      <c r="AG487">
        <v>3.7499999999999999E-2</v>
      </c>
      <c r="AH487">
        <v>2</v>
      </c>
      <c r="AI487">
        <v>42251312</v>
      </c>
      <c r="AJ487">
        <v>547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2">
      <c r="A488">
        <f>ROW(Source!A266)</f>
        <v>266</v>
      </c>
      <c r="B488">
        <v>42251322</v>
      </c>
      <c r="C488">
        <v>42251309</v>
      </c>
      <c r="D488">
        <v>39027321</v>
      </c>
      <c r="E488">
        <v>1</v>
      </c>
      <c r="F488">
        <v>1</v>
      </c>
      <c r="G488">
        <v>1</v>
      </c>
      <c r="H488">
        <v>2</v>
      </c>
      <c r="I488" t="s">
        <v>450</v>
      </c>
      <c r="J488" t="s">
        <v>451</v>
      </c>
      <c r="K488" t="s">
        <v>452</v>
      </c>
      <c r="L488">
        <v>1368</v>
      </c>
      <c r="N488">
        <v>1011</v>
      </c>
      <c r="O488" t="s">
        <v>425</v>
      </c>
      <c r="P488" t="s">
        <v>425</v>
      </c>
      <c r="Q488">
        <v>1</v>
      </c>
      <c r="X488">
        <v>0.72</v>
      </c>
      <c r="Y488">
        <v>0</v>
      </c>
      <c r="Z488">
        <v>30</v>
      </c>
      <c r="AA488">
        <v>0</v>
      </c>
      <c r="AB488">
        <v>0</v>
      </c>
      <c r="AC488">
        <v>0</v>
      </c>
      <c r="AD488">
        <v>1</v>
      </c>
      <c r="AE488">
        <v>0</v>
      </c>
      <c r="AF488" t="s">
        <v>33</v>
      </c>
      <c r="AG488">
        <v>0.89999999999999991</v>
      </c>
      <c r="AH488">
        <v>2</v>
      </c>
      <c r="AI488">
        <v>42251313</v>
      </c>
      <c r="AJ488">
        <v>548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x14ac:dyDescent="0.2">
      <c r="A489">
        <f>ROW(Source!A266)</f>
        <v>266</v>
      </c>
      <c r="B489">
        <v>42251323</v>
      </c>
      <c r="C489">
        <v>42251309</v>
      </c>
      <c r="D489">
        <v>39028878</v>
      </c>
      <c r="E489">
        <v>1</v>
      </c>
      <c r="F489">
        <v>1</v>
      </c>
      <c r="G489">
        <v>1</v>
      </c>
      <c r="H489">
        <v>2</v>
      </c>
      <c r="I489" t="s">
        <v>464</v>
      </c>
      <c r="J489" t="s">
        <v>465</v>
      </c>
      <c r="K489" t="s">
        <v>466</v>
      </c>
      <c r="L489">
        <v>1368</v>
      </c>
      <c r="N489">
        <v>1011</v>
      </c>
      <c r="O489" t="s">
        <v>425</v>
      </c>
      <c r="P489" t="s">
        <v>425</v>
      </c>
      <c r="Q489">
        <v>1</v>
      </c>
      <c r="X489">
        <v>0.25</v>
      </c>
      <c r="Y489">
        <v>0</v>
      </c>
      <c r="Z489">
        <v>2.7</v>
      </c>
      <c r="AA489">
        <v>0</v>
      </c>
      <c r="AB489">
        <v>0</v>
      </c>
      <c r="AC489">
        <v>0</v>
      </c>
      <c r="AD489">
        <v>1</v>
      </c>
      <c r="AE489">
        <v>0</v>
      </c>
      <c r="AF489" t="s">
        <v>33</v>
      </c>
      <c r="AG489">
        <v>0.3125</v>
      </c>
      <c r="AH489">
        <v>2</v>
      </c>
      <c r="AI489">
        <v>42251314</v>
      </c>
      <c r="AJ489">
        <v>549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x14ac:dyDescent="0.2">
      <c r="A490">
        <f>ROW(Source!A266)</f>
        <v>266</v>
      </c>
      <c r="B490">
        <v>42251324</v>
      </c>
      <c r="C490">
        <v>42251309</v>
      </c>
      <c r="D490">
        <v>39029121</v>
      </c>
      <c r="E490">
        <v>1</v>
      </c>
      <c r="F490">
        <v>1</v>
      </c>
      <c r="G490">
        <v>1</v>
      </c>
      <c r="H490">
        <v>2</v>
      </c>
      <c r="I490" t="s">
        <v>453</v>
      </c>
      <c r="J490" t="s">
        <v>454</v>
      </c>
      <c r="K490" t="s">
        <v>455</v>
      </c>
      <c r="L490">
        <v>1368</v>
      </c>
      <c r="N490">
        <v>1011</v>
      </c>
      <c r="O490" t="s">
        <v>425</v>
      </c>
      <c r="P490" t="s">
        <v>425</v>
      </c>
      <c r="Q490">
        <v>1</v>
      </c>
      <c r="X490">
        <v>0.04</v>
      </c>
      <c r="Y490">
        <v>0</v>
      </c>
      <c r="Z490">
        <v>87.17</v>
      </c>
      <c r="AA490">
        <v>11.6</v>
      </c>
      <c r="AB490">
        <v>0</v>
      </c>
      <c r="AC490">
        <v>0</v>
      </c>
      <c r="AD490">
        <v>1</v>
      </c>
      <c r="AE490">
        <v>0</v>
      </c>
      <c r="AF490" t="s">
        <v>33</v>
      </c>
      <c r="AG490">
        <v>0.05</v>
      </c>
      <c r="AH490">
        <v>2</v>
      </c>
      <c r="AI490">
        <v>42251315</v>
      </c>
      <c r="AJ490">
        <v>550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x14ac:dyDescent="0.2">
      <c r="A491">
        <f>ROW(Source!A266)</f>
        <v>266</v>
      </c>
      <c r="B491">
        <v>42251325</v>
      </c>
      <c r="C491">
        <v>42251309</v>
      </c>
      <c r="D491">
        <v>38957298</v>
      </c>
      <c r="E491">
        <v>1</v>
      </c>
      <c r="F491">
        <v>1</v>
      </c>
      <c r="G491">
        <v>1</v>
      </c>
      <c r="H491">
        <v>3</v>
      </c>
      <c r="I491" t="s">
        <v>456</v>
      </c>
      <c r="J491" t="s">
        <v>457</v>
      </c>
      <c r="K491" t="s">
        <v>458</v>
      </c>
      <c r="L491">
        <v>1348</v>
      </c>
      <c r="N491">
        <v>1009</v>
      </c>
      <c r="O491" t="s">
        <v>49</v>
      </c>
      <c r="P491" t="s">
        <v>49</v>
      </c>
      <c r="Q491">
        <v>1000</v>
      </c>
      <c r="X491">
        <v>0.02</v>
      </c>
      <c r="Y491">
        <v>1383.11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0</v>
      </c>
      <c r="AF491" t="s">
        <v>3</v>
      </c>
      <c r="AG491">
        <v>0.02</v>
      </c>
      <c r="AH491">
        <v>2</v>
      </c>
      <c r="AI491">
        <v>42251316</v>
      </c>
      <c r="AJ491">
        <v>551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2">
      <c r="A492">
        <f>ROW(Source!A266)</f>
        <v>266</v>
      </c>
      <c r="B492">
        <v>42251326</v>
      </c>
      <c r="C492">
        <v>42251309</v>
      </c>
      <c r="D492">
        <v>38956243</v>
      </c>
      <c r="E492">
        <v>1</v>
      </c>
      <c r="F492">
        <v>1</v>
      </c>
      <c r="G492">
        <v>1</v>
      </c>
      <c r="H492">
        <v>3</v>
      </c>
      <c r="I492" t="s">
        <v>63</v>
      </c>
      <c r="J492" t="s">
        <v>65</v>
      </c>
      <c r="K492" t="s">
        <v>64</v>
      </c>
      <c r="L492">
        <v>1348</v>
      </c>
      <c r="N492">
        <v>1009</v>
      </c>
      <c r="O492" t="s">
        <v>49</v>
      </c>
      <c r="P492" t="s">
        <v>49</v>
      </c>
      <c r="Q492">
        <v>1000</v>
      </c>
      <c r="X492">
        <v>0.04</v>
      </c>
      <c r="Y492">
        <v>2606.89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F492" t="s">
        <v>3</v>
      </c>
      <c r="AG492">
        <v>0.04</v>
      </c>
      <c r="AH492">
        <v>2</v>
      </c>
      <c r="AI492">
        <v>42251317</v>
      </c>
      <c r="AJ492">
        <v>552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x14ac:dyDescent="0.2">
      <c r="A493">
        <f>ROW(Source!A266)</f>
        <v>266</v>
      </c>
      <c r="B493">
        <v>42251327</v>
      </c>
      <c r="C493">
        <v>42251309</v>
      </c>
      <c r="D493">
        <v>38956650</v>
      </c>
      <c r="E493">
        <v>1</v>
      </c>
      <c r="F493">
        <v>1</v>
      </c>
      <c r="G493">
        <v>1</v>
      </c>
      <c r="H493">
        <v>3</v>
      </c>
      <c r="I493" t="s">
        <v>459</v>
      </c>
      <c r="J493" t="s">
        <v>460</v>
      </c>
      <c r="K493" t="s">
        <v>461</v>
      </c>
      <c r="L493">
        <v>1346</v>
      </c>
      <c r="N493">
        <v>1009</v>
      </c>
      <c r="O493" t="s">
        <v>73</v>
      </c>
      <c r="P493" t="s">
        <v>73</v>
      </c>
      <c r="Q493">
        <v>1</v>
      </c>
      <c r="X493">
        <v>0.5</v>
      </c>
      <c r="Y493">
        <v>1.81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F493" t="s">
        <v>3</v>
      </c>
      <c r="AG493">
        <v>0.5</v>
      </c>
      <c r="AH493">
        <v>2</v>
      </c>
      <c r="AI493">
        <v>42251318</v>
      </c>
      <c r="AJ493">
        <v>553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x14ac:dyDescent="0.2">
      <c r="A494">
        <f>ROW(Source!A267)</f>
        <v>267</v>
      </c>
      <c r="B494">
        <v>42251319</v>
      </c>
      <c r="C494">
        <v>42251309</v>
      </c>
      <c r="D494">
        <v>35544085</v>
      </c>
      <c r="E494">
        <v>1</v>
      </c>
      <c r="F494">
        <v>1</v>
      </c>
      <c r="G494">
        <v>1</v>
      </c>
      <c r="H494">
        <v>1</v>
      </c>
      <c r="I494" t="s">
        <v>462</v>
      </c>
      <c r="J494" t="s">
        <v>3</v>
      </c>
      <c r="K494" t="s">
        <v>463</v>
      </c>
      <c r="L494">
        <v>1369</v>
      </c>
      <c r="N494">
        <v>1013</v>
      </c>
      <c r="O494" t="s">
        <v>417</v>
      </c>
      <c r="P494" t="s">
        <v>417</v>
      </c>
      <c r="Q494">
        <v>1</v>
      </c>
      <c r="X494">
        <v>26.97</v>
      </c>
      <c r="Y494">
        <v>0</v>
      </c>
      <c r="Z494">
        <v>0</v>
      </c>
      <c r="AA494">
        <v>0</v>
      </c>
      <c r="AB494">
        <v>328.75</v>
      </c>
      <c r="AC494">
        <v>0</v>
      </c>
      <c r="AD494">
        <v>1</v>
      </c>
      <c r="AE494">
        <v>1</v>
      </c>
      <c r="AF494" t="s">
        <v>34</v>
      </c>
      <c r="AG494">
        <v>31.015499999999996</v>
      </c>
      <c r="AH494">
        <v>2</v>
      </c>
      <c r="AI494">
        <v>42251310</v>
      </c>
      <c r="AJ494">
        <v>554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x14ac:dyDescent="0.2">
      <c r="A495">
        <f>ROW(Source!A267)</f>
        <v>267</v>
      </c>
      <c r="B495">
        <v>42251320</v>
      </c>
      <c r="C495">
        <v>42251309</v>
      </c>
      <c r="D495">
        <v>121548</v>
      </c>
      <c r="E495">
        <v>1</v>
      </c>
      <c r="F495">
        <v>1</v>
      </c>
      <c r="G495">
        <v>1</v>
      </c>
      <c r="H495">
        <v>1</v>
      </c>
      <c r="I495" t="s">
        <v>23</v>
      </c>
      <c r="J495" t="s">
        <v>3</v>
      </c>
      <c r="K495" t="s">
        <v>420</v>
      </c>
      <c r="L495">
        <v>608254</v>
      </c>
      <c r="N495">
        <v>1013</v>
      </c>
      <c r="O495" t="s">
        <v>421</v>
      </c>
      <c r="P495" t="s">
        <v>421</v>
      </c>
      <c r="Q495">
        <v>1</v>
      </c>
      <c r="X495">
        <v>0.03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1</v>
      </c>
      <c r="AE495">
        <v>2</v>
      </c>
      <c r="AF495" t="s">
        <v>33</v>
      </c>
      <c r="AG495">
        <v>3.7499999999999999E-2</v>
      </c>
      <c r="AH495">
        <v>2</v>
      </c>
      <c r="AI495">
        <v>42251311</v>
      </c>
      <c r="AJ495">
        <v>555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x14ac:dyDescent="0.2">
      <c r="A496">
        <f>ROW(Source!A267)</f>
        <v>267</v>
      </c>
      <c r="B496">
        <v>42251321</v>
      </c>
      <c r="C496">
        <v>42251309</v>
      </c>
      <c r="D496">
        <v>39026610</v>
      </c>
      <c r="E496">
        <v>1</v>
      </c>
      <c r="F496">
        <v>1</v>
      </c>
      <c r="G496">
        <v>1</v>
      </c>
      <c r="H496">
        <v>2</v>
      </c>
      <c r="I496" t="s">
        <v>439</v>
      </c>
      <c r="J496" t="s">
        <v>440</v>
      </c>
      <c r="K496" t="s">
        <v>441</v>
      </c>
      <c r="L496">
        <v>1368</v>
      </c>
      <c r="N496">
        <v>1011</v>
      </c>
      <c r="O496" t="s">
        <v>425</v>
      </c>
      <c r="P496" t="s">
        <v>425</v>
      </c>
      <c r="Q496">
        <v>1</v>
      </c>
      <c r="X496">
        <v>0.03</v>
      </c>
      <c r="Y496">
        <v>0</v>
      </c>
      <c r="Z496">
        <v>31.26</v>
      </c>
      <c r="AA496">
        <v>13.5</v>
      </c>
      <c r="AB496">
        <v>0</v>
      </c>
      <c r="AC496">
        <v>0</v>
      </c>
      <c r="AD496">
        <v>1</v>
      </c>
      <c r="AE496">
        <v>0</v>
      </c>
      <c r="AF496" t="s">
        <v>33</v>
      </c>
      <c r="AG496">
        <v>3.7499999999999999E-2</v>
      </c>
      <c r="AH496">
        <v>2</v>
      </c>
      <c r="AI496">
        <v>42251312</v>
      </c>
      <c r="AJ496">
        <v>556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x14ac:dyDescent="0.2">
      <c r="A497">
        <f>ROW(Source!A267)</f>
        <v>267</v>
      </c>
      <c r="B497">
        <v>42251322</v>
      </c>
      <c r="C497">
        <v>42251309</v>
      </c>
      <c r="D497">
        <v>39027321</v>
      </c>
      <c r="E497">
        <v>1</v>
      </c>
      <c r="F497">
        <v>1</v>
      </c>
      <c r="G497">
        <v>1</v>
      </c>
      <c r="H497">
        <v>2</v>
      </c>
      <c r="I497" t="s">
        <v>450</v>
      </c>
      <c r="J497" t="s">
        <v>451</v>
      </c>
      <c r="K497" t="s">
        <v>452</v>
      </c>
      <c r="L497">
        <v>1368</v>
      </c>
      <c r="N497">
        <v>1011</v>
      </c>
      <c r="O497" t="s">
        <v>425</v>
      </c>
      <c r="P497" t="s">
        <v>425</v>
      </c>
      <c r="Q497">
        <v>1</v>
      </c>
      <c r="X497">
        <v>0.72</v>
      </c>
      <c r="Y497">
        <v>0</v>
      </c>
      <c r="Z497">
        <v>30</v>
      </c>
      <c r="AA497">
        <v>0</v>
      </c>
      <c r="AB497">
        <v>0</v>
      </c>
      <c r="AC497">
        <v>0</v>
      </c>
      <c r="AD497">
        <v>1</v>
      </c>
      <c r="AE497">
        <v>0</v>
      </c>
      <c r="AF497" t="s">
        <v>33</v>
      </c>
      <c r="AG497">
        <v>0.89999999999999991</v>
      </c>
      <c r="AH497">
        <v>2</v>
      </c>
      <c r="AI497">
        <v>42251313</v>
      </c>
      <c r="AJ497">
        <v>557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x14ac:dyDescent="0.2">
      <c r="A498">
        <f>ROW(Source!A267)</f>
        <v>267</v>
      </c>
      <c r="B498">
        <v>42251323</v>
      </c>
      <c r="C498">
        <v>42251309</v>
      </c>
      <c r="D498">
        <v>39028878</v>
      </c>
      <c r="E498">
        <v>1</v>
      </c>
      <c r="F498">
        <v>1</v>
      </c>
      <c r="G498">
        <v>1</v>
      </c>
      <c r="H498">
        <v>2</v>
      </c>
      <c r="I498" t="s">
        <v>464</v>
      </c>
      <c r="J498" t="s">
        <v>465</v>
      </c>
      <c r="K498" t="s">
        <v>466</v>
      </c>
      <c r="L498">
        <v>1368</v>
      </c>
      <c r="N498">
        <v>1011</v>
      </c>
      <c r="O498" t="s">
        <v>425</v>
      </c>
      <c r="P498" t="s">
        <v>425</v>
      </c>
      <c r="Q498">
        <v>1</v>
      </c>
      <c r="X498">
        <v>0.25</v>
      </c>
      <c r="Y498">
        <v>0</v>
      </c>
      <c r="Z498">
        <v>2.7</v>
      </c>
      <c r="AA498">
        <v>0</v>
      </c>
      <c r="AB498">
        <v>0</v>
      </c>
      <c r="AC498">
        <v>0</v>
      </c>
      <c r="AD498">
        <v>1</v>
      </c>
      <c r="AE498">
        <v>0</v>
      </c>
      <c r="AF498" t="s">
        <v>33</v>
      </c>
      <c r="AG498">
        <v>0.3125</v>
      </c>
      <c r="AH498">
        <v>2</v>
      </c>
      <c r="AI498">
        <v>42251314</v>
      </c>
      <c r="AJ498">
        <v>558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x14ac:dyDescent="0.2">
      <c r="A499">
        <f>ROW(Source!A267)</f>
        <v>267</v>
      </c>
      <c r="B499">
        <v>42251324</v>
      </c>
      <c r="C499">
        <v>42251309</v>
      </c>
      <c r="D499">
        <v>39029121</v>
      </c>
      <c r="E499">
        <v>1</v>
      </c>
      <c r="F499">
        <v>1</v>
      </c>
      <c r="G499">
        <v>1</v>
      </c>
      <c r="H499">
        <v>2</v>
      </c>
      <c r="I499" t="s">
        <v>453</v>
      </c>
      <c r="J499" t="s">
        <v>454</v>
      </c>
      <c r="K499" t="s">
        <v>455</v>
      </c>
      <c r="L499">
        <v>1368</v>
      </c>
      <c r="N499">
        <v>1011</v>
      </c>
      <c r="O499" t="s">
        <v>425</v>
      </c>
      <c r="P499" t="s">
        <v>425</v>
      </c>
      <c r="Q499">
        <v>1</v>
      </c>
      <c r="X499">
        <v>0.04</v>
      </c>
      <c r="Y499">
        <v>0</v>
      </c>
      <c r="Z499">
        <v>87.17</v>
      </c>
      <c r="AA499">
        <v>11.6</v>
      </c>
      <c r="AB499">
        <v>0</v>
      </c>
      <c r="AC499">
        <v>0</v>
      </c>
      <c r="AD499">
        <v>1</v>
      </c>
      <c r="AE499">
        <v>0</v>
      </c>
      <c r="AF499" t="s">
        <v>33</v>
      </c>
      <c r="AG499">
        <v>0.05</v>
      </c>
      <c r="AH499">
        <v>2</v>
      </c>
      <c r="AI499">
        <v>42251315</v>
      </c>
      <c r="AJ499">
        <v>559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2">
      <c r="A500">
        <f>ROW(Source!A267)</f>
        <v>267</v>
      </c>
      <c r="B500">
        <v>42251325</v>
      </c>
      <c r="C500">
        <v>42251309</v>
      </c>
      <c r="D500">
        <v>38957298</v>
      </c>
      <c r="E500">
        <v>1</v>
      </c>
      <c r="F500">
        <v>1</v>
      </c>
      <c r="G500">
        <v>1</v>
      </c>
      <c r="H500">
        <v>3</v>
      </c>
      <c r="I500" t="s">
        <v>456</v>
      </c>
      <c r="J500" t="s">
        <v>457</v>
      </c>
      <c r="K500" t="s">
        <v>458</v>
      </c>
      <c r="L500">
        <v>1348</v>
      </c>
      <c r="N500">
        <v>1009</v>
      </c>
      <c r="O500" t="s">
        <v>49</v>
      </c>
      <c r="P500" t="s">
        <v>49</v>
      </c>
      <c r="Q500">
        <v>1000</v>
      </c>
      <c r="X500">
        <v>0.02</v>
      </c>
      <c r="Y500">
        <v>1383.11</v>
      </c>
      <c r="Z500">
        <v>0</v>
      </c>
      <c r="AA500">
        <v>0</v>
      </c>
      <c r="AB500">
        <v>0</v>
      </c>
      <c r="AC500">
        <v>0</v>
      </c>
      <c r="AD500">
        <v>1</v>
      </c>
      <c r="AE500">
        <v>0</v>
      </c>
      <c r="AF500" t="s">
        <v>3</v>
      </c>
      <c r="AG500">
        <v>0.02</v>
      </c>
      <c r="AH500">
        <v>2</v>
      </c>
      <c r="AI500">
        <v>42251316</v>
      </c>
      <c r="AJ500">
        <v>560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x14ac:dyDescent="0.2">
      <c r="A501">
        <f>ROW(Source!A267)</f>
        <v>267</v>
      </c>
      <c r="B501">
        <v>42251326</v>
      </c>
      <c r="C501">
        <v>42251309</v>
      </c>
      <c r="D501">
        <v>38956243</v>
      </c>
      <c r="E501">
        <v>1</v>
      </c>
      <c r="F501">
        <v>1</v>
      </c>
      <c r="G501">
        <v>1</v>
      </c>
      <c r="H501">
        <v>3</v>
      </c>
      <c r="I501" t="s">
        <v>63</v>
      </c>
      <c r="J501" t="s">
        <v>65</v>
      </c>
      <c r="K501" t="s">
        <v>64</v>
      </c>
      <c r="L501">
        <v>1348</v>
      </c>
      <c r="N501">
        <v>1009</v>
      </c>
      <c r="O501" t="s">
        <v>49</v>
      </c>
      <c r="P501" t="s">
        <v>49</v>
      </c>
      <c r="Q501">
        <v>1000</v>
      </c>
      <c r="X501">
        <v>0.04</v>
      </c>
      <c r="Y501">
        <v>2606.89</v>
      </c>
      <c r="Z501">
        <v>0</v>
      </c>
      <c r="AA501">
        <v>0</v>
      </c>
      <c r="AB501">
        <v>0</v>
      </c>
      <c r="AC501">
        <v>0</v>
      </c>
      <c r="AD501">
        <v>1</v>
      </c>
      <c r="AE501">
        <v>0</v>
      </c>
      <c r="AF501" t="s">
        <v>3</v>
      </c>
      <c r="AG501">
        <v>0.04</v>
      </c>
      <c r="AH501">
        <v>2</v>
      </c>
      <c r="AI501">
        <v>42251317</v>
      </c>
      <c r="AJ501">
        <v>561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x14ac:dyDescent="0.2">
      <c r="A502">
        <f>ROW(Source!A267)</f>
        <v>267</v>
      </c>
      <c r="B502">
        <v>42251327</v>
      </c>
      <c r="C502">
        <v>42251309</v>
      </c>
      <c r="D502">
        <v>38956650</v>
      </c>
      <c r="E502">
        <v>1</v>
      </c>
      <c r="F502">
        <v>1</v>
      </c>
      <c r="G502">
        <v>1</v>
      </c>
      <c r="H502">
        <v>3</v>
      </c>
      <c r="I502" t="s">
        <v>459</v>
      </c>
      <c r="J502" t="s">
        <v>460</v>
      </c>
      <c r="K502" t="s">
        <v>461</v>
      </c>
      <c r="L502">
        <v>1346</v>
      </c>
      <c r="N502">
        <v>1009</v>
      </c>
      <c r="O502" t="s">
        <v>73</v>
      </c>
      <c r="P502" t="s">
        <v>73</v>
      </c>
      <c r="Q502">
        <v>1</v>
      </c>
      <c r="X502">
        <v>0.5</v>
      </c>
      <c r="Y502">
        <v>1.81</v>
      </c>
      <c r="Z502">
        <v>0</v>
      </c>
      <c r="AA502">
        <v>0</v>
      </c>
      <c r="AB502">
        <v>0</v>
      </c>
      <c r="AC502">
        <v>0</v>
      </c>
      <c r="AD502">
        <v>1</v>
      </c>
      <c r="AE502">
        <v>0</v>
      </c>
      <c r="AF502" t="s">
        <v>3</v>
      </c>
      <c r="AG502">
        <v>0.5</v>
      </c>
      <c r="AH502">
        <v>2</v>
      </c>
      <c r="AI502">
        <v>42251318</v>
      </c>
      <c r="AJ502">
        <v>562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x14ac:dyDescent="0.2">
      <c r="A503">
        <f>ROW(Source!A268)</f>
        <v>268</v>
      </c>
      <c r="B503">
        <v>42251342</v>
      </c>
      <c r="C503">
        <v>42251328</v>
      </c>
      <c r="D503">
        <v>35541368</v>
      </c>
      <c r="E503">
        <v>1</v>
      </c>
      <c r="F503">
        <v>1</v>
      </c>
      <c r="G503">
        <v>1</v>
      </c>
      <c r="H503">
        <v>1</v>
      </c>
      <c r="I503" t="s">
        <v>467</v>
      </c>
      <c r="J503" t="s">
        <v>3</v>
      </c>
      <c r="K503" t="s">
        <v>468</v>
      </c>
      <c r="L503">
        <v>1369</v>
      </c>
      <c r="N503">
        <v>1013</v>
      </c>
      <c r="O503" t="s">
        <v>417</v>
      </c>
      <c r="P503" t="s">
        <v>417</v>
      </c>
      <c r="Q503">
        <v>1</v>
      </c>
      <c r="X503">
        <v>17.510000000000002</v>
      </c>
      <c r="Y503">
        <v>0</v>
      </c>
      <c r="Z503">
        <v>0</v>
      </c>
      <c r="AA503">
        <v>0</v>
      </c>
      <c r="AB503">
        <v>246.41</v>
      </c>
      <c r="AC503">
        <v>0</v>
      </c>
      <c r="AD503">
        <v>1</v>
      </c>
      <c r="AE503">
        <v>1</v>
      </c>
      <c r="AF503" t="s">
        <v>34</v>
      </c>
      <c r="AG503">
        <v>20.136500000000002</v>
      </c>
      <c r="AH503">
        <v>2</v>
      </c>
      <c r="AI503">
        <v>42251329</v>
      </c>
      <c r="AJ503">
        <v>563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2">
      <c r="A504">
        <f>ROW(Source!A268)</f>
        <v>268</v>
      </c>
      <c r="B504">
        <v>42251343</v>
      </c>
      <c r="C504">
        <v>42251328</v>
      </c>
      <c r="D504">
        <v>121548</v>
      </c>
      <c r="E504">
        <v>1</v>
      </c>
      <c r="F504">
        <v>1</v>
      </c>
      <c r="G504">
        <v>1</v>
      </c>
      <c r="H504">
        <v>1</v>
      </c>
      <c r="I504" t="s">
        <v>23</v>
      </c>
      <c r="J504" t="s">
        <v>3</v>
      </c>
      <c r="K504" t="s">
        <v>420</v>
      </c>
      <c r="L504">
        <v>608254</v>
      </c>
      <c r="N504">
        <v>1013</v>
      </c>
      <c r="O504" t="s">
        <v>421</v>
      </c>
      <c r="P504" t="s">
        <v>421</v>
      </c>
      <c r="Q504">
        <v>1</v>
      </c>
      <c r="X504">
        <v>0.18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2</v>
      </c>
      <c r="AF504" t="s">
        <v>33</v>
      </c>
      <c r="AG504">
        <v>0.22499999999999998</v>
      </c>
      <c r="AH504">
        <v>2</v>
      </c>
      <c r="AI504">
        <v>42251330</v>
      </c>
      <c r="AJ504">
        <v>564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x14ac:dyDescent="0.2">
      <c r="A505">
        <f>ROW(Source!A268)</f>
        <v>268</v>
      </c>
      <c r="B505">
        <v>42251344</v>
      </c>
      <c r="C505">
        <v>42251328</v>
      </c>
      <c r="D505">
        <v>39026317</v>
      </c>
      <c r="E505">
        <v>1</v>
      </c>
      <c r="F505">
        <v>1</v>
      </c>
      <c r="G505">
        <v>1</v>
      </c>
      <c r="H505">
        <v>2</v>
      </c>
      <c r="I505" t="s">
        <v>469</v>
      </c>
      <c r="J505" t="s">
        <v>470</v>
      </c>
      <c r="K505" t="s">
        <v>471</v>
      </c>
      <c r="L505">
        <v>1368</v>
      </c>
      <c r="N505">
        <v>1011</v>
      </c>
      <c r="O505" t="s">
        <v>425</v>
      </c>
      <c r="P505" t="s">
        <v>425</v>
      </c>
      <c r="Q505">
        <v>1</v>
      </c>
      <c r="X505">
        <v>0.11</v>
      </c>
      <c r="Y505">
        <v>0</v>
      </c>
      <c r="Z505">
        <v>86.4</v>
      </c>
      <c r="AA505">
        <v>13.5</v>
      </c>
      <c r="AB505">
        <v>0</v>
      </c>
      <c r="AC505">
        <v>0</v>
      </c>
      <c r="AD505">
        <v>1</v>
      </c>
      <c r="AE505">
        <v>0</v>
      </c>
      <c r="AF505" t="s">
        <v>33</v>
      </c>
      <c r="AG505">
        <v>0.13750000000000001</v>
      </c>
      <c r="AH505">
        <v>2</v>
      </c>
      <c r="AI505">
        <v>42251331</v>
      </c>
      <c r="AJ505">
        <v>565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x14ac:dyDescent="0.2">
      <c r="A506">
        <f>ROW(Source!A268)</f>
        <v>268</v>
      </c>
      <c r="B506">
        <v>42251345</v>
      </c>
      <c r="C506">
        <v>42251328</v>
      </c>
      <c r="D506">
        <v>39026431</v>
      </c>
      <c r="E506">
        <v>1</v>
      </c>
      <c r="F506">
        <v>1</v>
      </c>
      <c r="G506">
        <v>1</v>
      </c>
      <c r="H506">
        <v>2</v>
      </c>
      <c r="I506" t="s">
        <v>472</v>
      </c>
      <c r="J506" t="s">
        <v>473</v>
      </c>
      <c r="K506" t="s">
        <v>474</v>
      </c>
      <c r="L506">
        <v>1368</v>
      </c>
      <c r="N506">
        <v>1011</v>
      </c>
      <c r="O506" t="s">
        <v>425</v>
      </c>
      <c r="P506" t="s">
        <v>425</v>
      </c>
      <c r="Q506">
        <v>1</v>
      </c>
      <c r="X506">
        <v>7.0000000000000007E-2</v>
      </c>
      <c r="Y506">
        <v>0</v>
      </c>
      <c r="Z506">
        <v>112</v>
      </c>
      <c r="AA506">
        <v>13.5</v>
      </c>
      <c r="AB506">
        <v>0</v>
      </c>
      <c r="AC506">
        <v>0</v>
      </c>
      <c r="AD506">
        <v>1</v>
      </c>
      <c r="AE506">
        <v>0</v>
      </c>
      <c r="AF506" t="s">
        <v>33</v>
      </c>
      <c r="AG506">
        <v>8.7500000000000008E-2</v>
      </c>
      <c r="AH506">
        <v>2</v>
      </c>
      <c r="AI506">
        <v>42251332</v>
      </c>
      <c r="AJ506">
        <v>566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x14ac:dyDescent="0.2">
      <c r="A507">
        <f>ROW(Source!A268)</f>
        <v>268</v>
      </c>
      <c r="B507">
        <v>42251346</v>
      </c>
      <c r="C507">
        <v>42251328</v>
      </c>
      <c r="D507">
        <v>39027321</v>
      </c>
      <c r="E507">
        <v>1</v>
      </c>
      <c r="F507">
        <v>1</v>
      </c>
      <c r="G507">
        <v>1</v>
      </c>
      <c r="H507">
        <v>2</v>
      </c>
      <c r="I507" t="s">
        <v>450</v>
      </c>
      <c r="J507" t="s">
        <v>451</v>
      </c>
      <c r="K507" t="s">
        <v>452</v>
      </c>
      <c r="L507">
        <v>1368</v>
      </c>
      <c r="N507">
        <v>1011</v>
      </c>
      <c r="O507" t="s">
        <v>425</v>
      </c>
      <c r="P507" t="s">
        <v>425</v>
      </c>
      <c r="Q507">
        <v>1</v>
      </c>
      <c r="X507">
        <v>1.81</v>
      </c>
      <c r="Y507">
        <v>0</v>
      </c>
      <c r="Z507">
        <v>30</v>
      </c>
      <c r="AA507">
        <v>0</v>
      </c>
      <c r="AB507">
        <v>0</v>
      </c>
      <c r="AC507">
        <v>0</v>
      </c>
      <c r="AD507">
        <v>1</v>
      </c>
      <c r="AE507">
        <v>0</v>
      </c>
      <c r="AF507" t="s">
        <v>33</v>
      </c>
      <c r="AG507">
        <v>2.2625000000000002</v>
      </c>
      <c r="AH507">
        <v>2</v>
      </c>
      <c r="AI507">
        <v>42251333</v>
      </c>
      <c r="AJ507">
        <v>567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2">
      <c r="A508">
        <f>ROW(Source!A268)</f>
        <v>268</v>
      </c>
      <c r="B508">
        <v>42251347</v>
      </c>
      <c r="C508">
        <v>42251328</v>
      </c>
      <c r="D508">
        <v>39029121</v>
      </c>
      <c r="E508">
        <v>1</v>
      </c>
      <c r="F508">
        <v>1</v>
      </c>
      <c r="G508">
        <v>1</v>
      </c>
      <c r="H508">
        <v>2</v>
      </c>
      <c r="I508" t="s">
        <v>453</v>
      </c>
      <c r="J508" t="s">
        <v>454</v>
      </c>
      <c r="K508" t="s">
        <v>455</v>
      </c>
      <c r="L508">
        <v>1368</v>
      </c>
      <c r="N508">
        <v>1011</v>
      </c>
      <c r="O508" t="s">
        <v>425</v>
      </c>
      <c r="P508" t="s">
        <v>425</v>
      </c>
      <c r="Q508">
        <v>1</v>
      </c>
      <c r="X508">
        <v>0.1</v>
      </c>
      <c r="Y508">
        <v>0</v>
      </c>
      <c r="Z508">
        <v>87.17</v>
      </c>
      <c r="AA508">
        <v>11.6</v>
      </c>
      <c r="AB508">
        <v>0</v>
      </c>
      <c r="AC508">
        <v>0</v>
      </c>
      <c r="AD508">
        <v>1</v>
      </c>
      <c r="AE508">
        <v>0</v>
      </c>
      <c r="AF508" t="s">
        <v>33</v>
      </c>
      <c r="AG508">
        <v>0.125</v>
      </c>
      <c r="AH508">
        <v>2</v>
      </c>
      <c r="AI508">
        <v>42251334</v>
      </c>
      <c r="AJ508">
        <v>568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x14ac:dyDescent="0.2">
      <c r="A509">
        <f>ROW(Source!A268)</f>
        <v>268</v>
      </c>
      <c r="B509">
        <v>42251348</v>
      </c>
      <c r="C509">
        <v>42251328</v>
      </c>
      <c r="D509">
        <v>38957297</v>
      </c>
      <c r="E509">
        <v>1</v>
      </c>
      <c r="F509">
        <v>1</v>
      </c>
      <c r="G509">
        <v>1</v>
      </c>
      <c r="H509">
        <v>3</v>
      </c>
      <c r="I509" t="s">
        <v>475</v>
      </c>
      <c r="J509" t="s">
        <v>476</v>
      </c>
      <c r="K509" t="s">
        <v>477</v>
      </c>
      <c r="L509">
        <v>1348</v>
      </c>
      <c r="N509">
        <v>1009</v>
      </c>
      <c r="O509" t="s">
        <v>49</v>
      </c>
      <c r="P509" t="s">
        <v>49</v>
      </c>
      <c r="Q509">
        <v>1000</v>
      </c>
      <c r="X509">
        <v>2.5000000000000001E-2</v>
      </c>
      <c r="Y509">
        <v>1529.99</v>
      </c>
      <c r="Z509">
        <v>0</v>
      </c>
      <c r="AA509">
        <v>0</v>
      </c>
      <c r="AB509">
        <v>0</v>
      </c>
      <c r="AC509">
        <v>0</v>
      </c>
      <c r="AD509">
        <v>1</v>
      </c>
      <c r="AE509">
        <v>0</v>
      </c>
      <c r="AF509" t="s">
        <v>3</v>
      </c>
      <c r="AG509">
        <v>2.5000000000000001E-2</v>
      </c>
      <c r="AH509">
        <v>2</v>
      </c>
      <c r="AI509">
        <v>42251335</v>
      </c>
      <c r="AJ509">
        <v>569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x14ac:dyDescent="0.2">
      <c r="A510">
        <f>ROW(Source!A268)</f>
        <v>268</v>
      </c>
      <c r="B510">
        <v>42251349</v>
      </c>
      <c r="C510">
        <v>42251328</v>
      </c>
      <c r="D510">
        <v>38956243</v>
      </c>
      <c r="E510">
        <v>1</v>
      </c>
      <c r="F510">
        <v>1</v>
      </c>
      <c r="G510">
        <v>1</v>
      </c>
      <c r="H510">
        <v>3</v>
      </c>
      <c r="I510" t="s">
        <v>63</v>
      </c>
      <c r="J510" t="s">
        <v>65</v>
      </c>
      <c r="K510" t="s">
        <v>64</v>
      </c>
      <c r="L510">
        <v>1348</v>
      </c>
      <c r="N510">
        <v>1009</v>
      </c>
      <c r="O510" t="s">
        <v>49</v>
      </c>
      <c r="P510" t="s">
        <v>49</v>
      </c>
      <c r="Q510">
        <v>1000</v>
      </c>
      <c r="X510">
        <v>0.06</v>
      </c>
      <c r="Y510">
        <v>2606.89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v>0</v>
      </c>
      <c r="AF510" t="s">
        <v>3</v>
      </c>
      <c r="AG510">
        <v>0.06</v>
      </c>
      <c r="AH510">
        <v>2</v>
      </c>
      <c r="AI510">
        <v>42251336</v>
      </c>
      <c r="AJ510">
        <v>570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x14ac:dyDescent="0.2">
      <c r="A511">
        <f>ROW(Source!A268)</f>
        <v>268</v>
      </c>
      <c r="B511">
        <v>42251350</v>
      </c>
      <c r="C511">
        <v>42251328</v>
      </c>
      <c r="D511">
        <v>38957326</v>
      </c>
      <c r="E511">
        <v>1</v>
      </c>
      <c r="F511">
        <v>1</v>
      </c>
      <c r="G511">
        <v>1</v>
      </c>
      <c r="H511">
        <v>3</v>
      </c>
      <c r="I511" t="s">
        <v>67</v>
      </c>
      <c r="J511" t="s">
        <v>69</v>
      </c>
      <c r="K511" t="s">
        <v>68</v>
      </c>
      <c r="L511">
        <v>1348</v>
      </c>
      <c r="N511">
        <v>1009</v>
      </c>
      <c r="O511" t="s">
        <v>49</v>
      </c>
      <c r="P511" t="s">
        <v>49</v>
      </c>
      <c r="Q511">
        <v>1000</v>
      </c>
      <c r="X511">
        <v>0.19600000000000001</v>
      </c>
      <c r="Y511">
        <v>3390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F511" t="s">
        <v>3</v>
      </c>
      <c r="AG511">
        <v>0.19600000000000001</v>
      </c>
      <c r="AH511">
        <v>2</v>
      </c>
      <c r="AI511">
        <v>42251337</v>
      </c>
      <c r="AJ511">
        <v>571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x14ac:dyDescent="0.2">
      <c r="A512">
        <f>ROW(Source!A268)</f>
        <v>268</v>
      </c>
      <c r="B512">
        <v>42251351</v>
      </c>
      <c r="C512">
        <v>42251328</v>
      </c>
      <c r="D512">
        <v>38958119</v>
      </c>
      <c r="E512">
        <v>1</v>
      </c>
      <c r="F512">
        <v>1</v>
      </c>
      <c r="G512">
        <v>1</v>
      </c>
      <c r="H512">
        <v>3</v>
      </c>
      <c r="I512" t="s">
        <v>89</v>
      </c>
      <c r="J512" t="s">
        <v>92</v>
      </c>
      <c r="K512" t="s">
        <v>90</v>
      </c>
      <c r="L512">
        <v>1327</v>
      </c>
      <c r="N512">
        <v>1005</v>
      </c>
      <c r="O512" t="s">
        <v>91</v>
      </c>
      <c r="P512" t="s">
        <v>91</v>
      </c>
      <c r="Q512">
        <v>1</v>
      </c>
      <c r="X512">
        <v>110</v>
      </c>
      <c r="Y512">
        <v>6.19</v>
      </c>
      <c r="Z512">
        <v>0</v>
      </c>
      <c r="AA512">
        <v>0</v>
      </c>
      <c r="AB512">
        <v>0</v>
      </c>
      <c r="AC512">
        <v>0</v>
      </c>
      <c r="AD512">
        <v>1</v>
      </c>
      <c r="AE512">
        <v>0</v>
      </c>
      <c r="AF512" t="s">
        <v>3</v>
      </c>
      <c r="AG512">
        <v>110</v>
      </c>
      <c r="AH512">
        <v>2</v>
      </c>
      <c r="AI512">
        <v>42251339</v>
      </c>
      <c r="AJ512">
        <v>573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x14ac:dyDescent="0.2">
      <c r="A513">
        <f>ROW(Source!A269)</f>
        <v>269</v>
      </c>
      <c r="B513">
        <v>42251342</v>
      </c>
      <c r="C513">
        <v>42251328</v>
      </c>
      <c r="D513">
        <v>35541368</v>
      </c>
      <c r="E513">
        <v>1</v>
      </c>
      <c r="F513">
        <v>1</v>
      </c>
      <c r="G513">
        <v>1</v>
      </c>
      <c r="H513">
        <v>1</v>
      </c>
      <c r="I513" t="s">
        <v>467</v>
      </c>
      <c r="J513" t="s">
        <v>3</v>
      </c>
      <c r="K513" t="s">
        <v>468</v>
      </c>
      <c r="L513">
        <v>1369</v>
      </c>
      <c r="N513">
        <v>1013</v>
      </c>
      <c r="O513" t="s">
        <v>417</v>
      </c>
      <c r="P513" t="s">
        <v>417</v>
      </c>
      <c r="Q513">
        <v>1</v>
      </c>
      <c r="X513">
        <v>17.510000000000002</v>
      </c>
      <c r="Y513">
        <v>0</v>
      </c>
      <c r="Z513">
        <v>0</v>
      </c>
      <c r="AA513">
        <v>0</v>
      </c>
      <c r="AB513">
        <v>282.47000000000003</v>
      </c>
      <c r="AC513">
        <v>0</v>
      </c>
      <c r="AD513">
        <v>1</v>
      </c>
      <c r="AE513">
        <v>1</v>
      </c>
      <c r="AF513" t="s">
        <v>34</v>
      </c>
      <c r="AG513">
        <v>20.136500000000002</v>
      </c>
      <c r="AH513">
        <v>2</v>
      </c>
      <c r="AI513">
        <v>42251329</v>
      </c>
      <c r="AJ513">
        <v>576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2">
      <c r="A514">
        <f>ROW(Source!A269)</f>
        <v>269</v>
      </c>
      <c r="B514">
        <v>42251343</v>
      </c>
      <c r="C514">
        <v>42251328</v>
      </c>
      <c r="D514">
        <v>121548</v>
      </c>
      <c r="E514">
        <v>1</v>
      </c>
      <c r="F514">
        <v>1</v>
      </c>
      <c r="G514">
        <v>1</v>
      </c>
      <c r="H514">
        <v>1</v>
      </c>
      <c r="I514" t="s">
        <v>23</v>
      </c>
      <c r="J514" t="s">
        <v>3</v>
      </c>
      <c r="K514" t="s">
        <v>420</v>
      </c>
      <c r="L514">
        <v>608254</v>
      </c>
      <c r="N514">
        <v>1013</v>
      </c>
      <c r="O514" t="s">
        <v>421</v>
      </c>
      <c r="P514" t="s">
        <v>421</v>
      </c>
      <c r="Q514">
        <v>1</v>
      </c>
      <c r="X514">
        <v>0.18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2</v>
      </c>
      <c r="AF514" t="s">
        <v>33</v>
      </c>
      <c r="AG514">
        <v>0.22499999999999998</v>
      </c>
      <c r="AH514">
        <v>2</v>
      </c>
      <c r="AI514">
        <v>42251330</v>
      </c>
      <c r="AJ514">
        <v>577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x14ac:dyDescent="0.2">
      <c r="A515">
        <f>ROW(Source!A269)</f>
        <v>269</v>
      </c>
      <c r="B515">
        <v>42251344</v>
      </c>
      <c r="C515">
        <v>42251328</v>
      </c>
      <c r="D515">
        <v>39026317</v>
      </c>
      <c r="E515">
        <v>1</v>
      </c>
      <c r="F515">
        <v>1</v>
      </c>
      <c r="G515">
        <v>1</v>
      </c>
      <c r="H515">
        <v>2</v>
      </c>
      <c r="I515" t="s">
        <v>469</v>
      </c>
      <c r="J515" t="s">
        <v>470</v>
      </c>
      <c r="K515" t="s">
        <v>471</v>
      </c>
      <c r="L515">
        <v>1368</v>
      </c>
      <c r="N515">
        <v>1011</v>
      </c>
      <c r="O515" t="s">
        <v>425</v>
      </c>
      <c r="P515" t="s">
        <v>425</v>
      </c>
      <c r="Q515">
        <v>1</v>
      </c>
      <c r="X515">
        <v>0.11</v>
      </c>
      <c r="Y515">
        <v>0</v>
      </c>
      <c r="Z515">
        <v>86.4</v>
      </c>
      <c r="AA515">
        <v>13.5</v>
      </c>
      <c r="AB515">
        <v>0</v>
      </c>
      <c r="AC515">
        <v>0</v>
      </c>
      <c r="AD515">
        <v>1</v>
      </c>
      <c r="AE515">
        <v>0</v>
      </c>
      <c r="AF515" t="s">
        <v>33</v>
      </c>
      <c r="AG515">
        <v>0.13750000000000001</v>
      </c>
      <c r="AH515">
        <v>2</v>
      </c>
      <c r="AI515">
        <v>42251331</v>
      </c>
      <c r="AJ515">
        <v>578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x14ac:dyDescent="0.2">
      <c r="A516">
        <f>ROW(Source!A269)</f>
        <v>269</v>
      </c>
      <c r="B516">
        <v>42251345</v>
      </c>
      <c r="C516">
        <v>42251328</v>
      </c>
      <c r="D516">
        <v>39026431</v>
      </c>
      <c r="E516">
        <v>1</v>
      </c>
      <c r="F516">
        <v>1</v>
      </c>
      <c r="G516">
        <v>1</v>
      </c>
      <c r="H516">
        <v>2</v>
      </c>
      <c r="I516" t="s">
        <v>472</v>
      </c>
      <c r="J516" t="s">
        <v>473</v>
      </c>
      <c r="K516" t="s">
        <v>474</v>
      </c>
      <c r="L516">
        <v>1368</v>
      </c>
      <c r="N516">
        <v>1011</v>
      </c>
      <c r="O516" t="s">
        <v>425</v>
      </c>
      <c r="P516" t="s">
        <v>425</v>
      </c>
      <c r="Q516">
        <v>1</v>
      </c>
      <c r="X516">
        <v>7.0000000000000007E-2</v>
      </c>
      <c r="Y516">
        <v>0</v>
      </c>
      <c r="Z516">
        <v>112</v>
      </c>
      <c r="AA516">
        <v>13.5</v>
      </c>
      <c r="AB516">
        <v>0</v>
      </c>
      <c r="AC516">
        <v>0</v>
      </c>
      <c r="AD516">
        <v>1</v>
      </c>
      <c r="AE516">
        <v>0</v>
      </c>
      <c r="AF516" t="s">
        <v>33</v>
      </c>
      <c r="AG516">
        <v>8.7500000000000008E-2</v>
      </c>
      <c r="AH516">
        <v>2</v>
      </c>
      <c r="AI516">
        <v>42251332</v>
      </c>
      <c r="AJ516">
        <v>579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2">
      <c r="A517">
        <f>ROW(Source!A269)</f>
        <v>269</v>
      </c>
      <c r="B517">
        <v>42251346</v>
      </c>
      <c r="C517">
        <v>42251328</v>
      </c>
      <c r="D517">
        <v>39027321</v>
      </c>
      <c r="E517">
        <v>1</v>
      </c>
      <c r="F517">
        <v>1</v>
      </c>
      <c r="G517">
        <v>1</v>
      </c>
      <c r="H517">
        <v>2</v>
      </c>
      <c r="I517" t="s">
        <v>450</v>
      </c>
      <c r="J517" t="s">
        <v>451</v>
      </c>
      <c r="K517" t="s">
        <v>452</v>
      </c>
      <c r="L517">
        <v>1368</v>
      </c>
      <c r="N517">
        <v>1011</v>
      </c>
      <c r="O517" t="s">
        <v>425</v>
      </c>
      <c r="P517" t="s">
        <v>425</v>
      </c>
      <c r="Q517">
        <v>1</v>
      </c>
      <c r="X517">
        <v>1.81</v>
      </c>
      <c r="Y517">
        <v>0</v>
      </c>
      <c r="Z517">
        <v>30</v>
      </c>
      <c r="AA517">
        <v>0</v>
      </c>
      <c r="AB517">
        <v>0</v>
      </c>
      <c r="AC517">
        <v>0</v>
      </c>
      <c r="AD517">
        <v>1</v>
      </c>
      <c r="AE517">
        <v>0</v>
      </c>
      <c r="AF517" t="s">
        <v>33</v>
      </c>
      <c r="AG517">
        <v>2.2625000000000002</v>
      </c>
      <c r="AH517">
        <v>2</v>
      </c>
      <c r="AI517">
        <v>42251333</v>
      </c>
      <c r="AJ517">
        <v>580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x14ac:dyDescent="0.2">
      <c r="A518">
        <f>ROW(Source!A269)</f>
        <v>269</v>
      </c>
      <c r="B518">
        <v>42251347</v>
      </c>
      <c r="C518">
        <v>42251328</v>
      </c>
      <c r="D518">
        <v>39029121</v>
      </c>
      <c r="E518">
        <v>1</v>
      </c>
      <c r="F518">
        <v>1</v>
      </c>
      <c r="G518">
        <v>1</v>
      </c>
      <c r="H518">
        <v>2</v>
      </c>
      <c r="I518" t="s">
        <v>453</v>
      </c>
      <c r="J518" t="s">
        <v>454</v>
      </c>
      <c r="K518" t="s">
        <v>455</v>
      </c>
      <c r="L518">
        <v>1368</v>
      </c>
      <c r="N518">
        <v>1011</v>
      </c>
      <c r="O518" t="s">
        <v>425</v>
      </c>
      <c r="P518" t="s">
        <v>425</v>
      </c>
      <c r="Q518">
        <v>1</v>
      </c>
      <c r="X518">
        <v>0.1</v>
      </c>
      <c r="Y518">
        <v>0</v>
      </c>
      <c r="Z518">
        <v>87.17</v>
      </c>
      <c r="AA518">
        <v>11.6</v>
      </c>
      <c r="AB518">
        <v>0</v>
      </c>
      <c r="AC518">
        <v>0</v>
      </c>
      <c r="AD518">
        <v>1</v>
      </c>
      <c r="AE518">
        <v>0</v>
      </c>
      <c r="AF518" t="s">
        <v>33</v>
      </c>
      <c r="AG518">
        <v>0.125</v>
      </c>
      <c r="AH518">
        <v>2</v>
      </c>
      <c r="AI518">
        <v>42251334</v>
      </c>
      <c r="AJ518">
        <v>581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x14ac:dyDescent="0.2">
      <c r="A519">
        <f>ROW(Source!A269)</f>
        <v>269</v>
      </c>
      <c r="B519">
        <v>42251348</v>
      </c>
      <c r="C519">
        <v>42251328</v>
      </c>
      <c r="D519">
        <v>38957297</v>
      </c>
      <c r="E519">
        <v>1</v>
      </c>
      <c r="F519">
        <v>1</v>
      </c>
      <c r="G519">
        <v>1</v>
      </c>
      <c r="H519">
        <v>3</v>
      </c>
      <c r="I519" t="s">
        <v>475</v>
      </c>
      <c r="J519" t="s">
        <v>476</v>
      </c>
      <c r="K519" t="s">
        <v>477</v>
      </c>
      <c r="L519">
        <v>1348</v>
      </c>
      <c r="N519">
        <v>1009</v>
      </c>
      <c r="O519" t="s">
        <v>49</v>
      </c>
      <c r="P519" t="s">
        <v>49</v>
      </c>
      <c r="Q519">
        <v>1000</v>
      </c>
      <c r="X519">
        <v>2.5000000000000001E-2</v>
      </c>
      <c r="Y519">
        <v>1529.99</v>
      </c>
      <c r="Z519">
        <v>0</v>
      </c>
      <c r="AA519">
        <v>0</v>
      </c>
      <c r="AB519">
        <v>0</v>
      </c>
      <c r="AC519">
        <v>0</v>
      </c>
      <c r="AD519">
        <v>1</v>
      </c>
      <c r="AE519">
        <v>0</v>
      </c>
      <c r="AF519" t="s">
        <v>3</v>
      </c>
      <c r="AG519">
        <v>2.5000000000000001E-2</v>
      </c>
      <c r="AH519">
        <v>2</v>
      </c>
      <c r="AI519">
        <v>42251335</v>
      </c>
      <c r="AJ519">
        <v>582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2">
      <c r="A520">
        <f>ROW(Source!A269)</f>
        <v>269</v>
      </c>
      <c r="B520">
        <v>42251349</v>
      </c>
      <c r="C520">
        <v>42251328</v>
      </c>
      <c r="D520">
        <v>38956243</v>
      </c>
      <c r="E520">
        <v>1</v>
      </c>
      <c r="F520">
        <v>1</v>
      </c>
      <c r="G520">
        <v>1</v>
      </c>
      <c r="H520">
        <v>3</v>
      </c>
      <c r="I520" t="s">
        <v>63</v>
      </c>
      <c r="J520" t="s">
        <v>65</v>
      </c>
      <c r="K520" t="s">
        <v>64</v>
      </c>
      <c r="L520">
        <v>1348</v>
      </c>
      <c r="N520">
        <v>1009</v>
      </c>
      <c r="O520" t="s">
        <v>49</v>
      </c>
      <c r="P520" t="s">
        <v>49</v>
      </c>
      <c r="Q520">
        <v>1000</v>
      </c>
      <c r="X520">
        <v>0.06</v>
      </c>
      <c r="Y520">
        <v>2606.89</v>
      </c>
      <c r="Z520">
        <v>0</v>
      </c>
      <c r="AA520">
        <v>0</v>
      </c>
      <c r="AB520">
        <v>0</v>
      </c>
      <c r="AC520">
        <v>0</v>
      </c>
      <c r="AD520">
        <v>1</v>
      </c>
      <c r="AE520">
        <v>0</v>
      </c>
      <c r="AF520" t="s">
        <v>3</v>
      </c>
      <c r="AG520">
        <v>0.06</v>
      </c>
      <c r="AH520">
        <v>2</v>
      </c>
      <c r="AI520">
        <v>42251336</v>
      </c>
      <c r="AJ520">
        <v>583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x14ac:dyDescent="0.2">
      <c r="A521">
        <f>ROW(Source!A269)</f>
        <v>269</v>
      </c>
      <c r="B521">
        <v>42251350</v>
      </c>
      <c r="C521">
        <v>42251328</v>
      </c>
      <c r="D521">
        <v>38957326</v>
      </c>
      <c r="E521">
        <v>1</v>
      </c>
      <c r="F521">
        <v>1</v>
      </c>
      <c r="G521">
        <v>1</v>
      </c>
      <c r="H521">
        <v>3</v>
      </c>
      <c r="I521" t="s">
        <v>67</v>
      </c>
      <c r="J521" t="s">
        <v>69</v>
      </c>
      <c r="K521" t="s">
        <v>68</v>
      </c>
      <c r="L521">
        <v>1348</v>
      </c>
      <c r="N521">
        <v>1009</v>
      </c>
      <c r="O521" t="s">
        <v>49</v>
      </c>
      <c r="P521" t="s">
        <v>49</v>
      </c>
      <c r="Q521">
        <v>1000</v>
      </c>
      <c r="X521">
        <v>0.19600000000000001</v>
      </c>
      <c r="Y521">
        <v>3390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3</v>
      </c>
      <c r="AG521">
        <v>0.19600000000000001</v>
      </c>
      <c r="AH521">
        <v>2</v>
      </c>
      <c r="AI521">
        <v>42251337</v>
      </c>
      <c r="AJ521">
        <v>584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x14ac:dyDescent="0.2">
      <c r="A522">
        <f>ROW(Source!A269)</f>
        <v>269</v>
      </c>
      <c r="B522">
        <v>42251351</v>
      </c>
      <c r="C522">
        <v>42251328</v>
      </c>
      <c r="D522">
        <v>38958119</v>
      </c>
      <c r="E522">
        <v>1</v>
      </c>
      <c r="F522">
        <v>1</v>
      </c>
      <c r="G522">
        <v>1</v>
      </c>
      <c r="H522">
        <v>3</v>
      </c>
      <c r="I522" t="s">
        <v>89</v>
      </c>
      <c r="J522" t="s">
        <v>92</v>
      </c>
      <c r="K522" t="s">
        <v>90</v>
      </c>
      <c r="L522">
        <v>1327</v>
      </c>
      <c r="N522">
        <v>1005</v>
      </c>
      <c r="O522" t="s">
        <v>91</v>
      </c>
      <c r="P522" t="s">
        <v>91</v>
      </c>
      <c r="Q522">
        <v>1</v>
      </c>
      <c r="X522">
        <v>110</v>
      </c>
      <c r="Y522">
        <v>6.19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3</v>
      </c>
      <c r="AG522">
        <v>110</v>
      </c>
      <c r="AH522">
        <v>2</v>
      </c>
      <c r="AI522">
        <v>42251339</v>
      </c>
      <c r="AJ522">
        <v>586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x14ac:dyDescent="0.2">
      <c r="A523">
        <f>ROW(Source!A276)</f>
        <v>276</v>
      </c>
      <c r="B523">
        <v>42251367</v>
      </c>
      <c r="C523">
        <v>42251355</v>
      </c>
      <c r="D523">
        <v>35541368</v>
      </c>
      <c r="E523">
        <v>1</v>
      </c>
      <c r="F523">
        <v>1</v>
      </c>
      <c r="G523">
        <v>1</v>
      </c>
      <c r="H523">
        <v>1</v>
      </c>
      <c r="I523" t="s">
        <v>467</v>
      </c>
      <c r="J523" t="s">
        <v>3</v>
      </c>
      <c r="K523" t="s">
        <v>468</v>
      </c>
      <c r="L523">
        <v>1369</v>
      </c>
      <c r="N523">
        <v>1013</v>
      </c>
      <c r="O523" t="s">
        <v>417</v>
      </c>
      <c r="P523" t="s">
        <v>417</v>
      </c>
      <c r="Q523">
        <v>1</v>
      </c>
      <c r="X523">
        <v>11.41</v>
      </c>
      <c r="Y523">
        <v>0</v>
      </c>
      <c r="Z523">
        <v>0</v>
      </c>
      <c r="AA523">
        <v>0</v>
      </c>
      <c r="AB523">
        <v>246.41</v>
      </c>
      <c r="AC523">
        <v>0</v>
      </c>
      <c r="AD523">
        <v>1</v>
      </c>
      <c r="AE523">
        <v>1</v>
      </c>
      <c r="AF523" t="s">
        <v>34</v>
      </c>
      <c r="AG523">
        <v>13.121499999999999</v>
      </c>
      <c r="AH523">
        <v>2</v>
      </c>
      <c r="AI523">
        <v>42251356</v>
      </c>
      <c r="AJ523">
        <v>589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2">
      <c r="A524">
        <f>ROW(Source!A276)</f>
        <v>276</v>
      </c>
      <c r="B524">
        <v>42251368</v>
      </c>
      <c r="C524">
        <v>42251355</v>
      </c>
      <c r="D524">
        <v>121548</v>
      </c>
      <c r="E524">
        <v>1</v>
      </c>
      <c r="F524">
        <v>1</v>
      </c>
      <c r="G524">
        <v>1</v>
      </c>
      <c r="H524">
        <v>1</v>
      </c>
      <c r="I524" t="s">
        <v>23</v>
      </c>
      <c r="J524" t="s">
        <v>3</v>
      </c>
      <c r="K524" t="s">
        <v>420</v>
      </c>
      <c r="L524">
        <v>608254</v>
      </c>
      <c r="N524">
        <v>1013</v>
      </c>
      <c r="O524" t="s">
        <v>421</v>
      </c>
      <c r="P524" t="s">
        <v>421</v>
      </c>
      <c r="Q524">
        <v>1</v>
      </c>
      <c r="X524">
        <v>0.15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1</v>
      </c>
      <c r="AE524">
        <v>2</v>
      </c>
      <c r="AF524" t="s">
        <v>33</v>
      </c>
      <c r="AG524">
        <v>0.1875</v>
      </c>
      <c r="AH524">
        <v>2</v>
      </c>
      <c r="AI524">
        <v>42251357</v>
      </c>
      <c r="AJ524">
        <v>590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x14ac:dyDescent="0.2">
      <c r="A525">
        <f>ROW(Source!A276)</f>
        <v>276</v>
      </c>
      <c r="B525">
        <v>42251369</v>
      </c>
      <c r="C525">
        <v>42251355</v>
      </c>
      <c r="D525">
        <v>39026317</v>
      </c>
      <c r="E525">
        <v>1</v>
      </c>
      <c r="F525">
        <v>1</v>
      </c>
      <c r="G525">
        <v>1</v>
      </c>
      <c r="H525">
        <v>2</v>
      </c>
      <c r="I525" t="s">
        <v>469</v>
      </c>
      <c r="J525" t="s">
        <v>470</v>
      </c>
      <c r="K525" t="s">
        <v>471</v>
      </c>
      <c r="L525">
        <v>1368</v>
      </c>
      <c r="N525">
        <v>1011</v>
      </c>
      <c r="O525" t="s">
        <v>425</v>
      </c>
      <c r="P525" t="s">
        <v>425</v>
      </c>
      <c r="Q525">
        <v>1</v>
      </c>
      <c r="X525">
        <v>0.1</v>
      </c>
      <c r="Y525">
        <v>0</v>
      </c>
      <c r="Z525">
        <v>86.4</v>
      </c>
      <c r="AA525">
        <v>13.5</v>
      </c>
      <c r="AB525">
        <v>0</v>
      </c>
      <c r="AC525">
        <v>0</v>
      </c>
      <c r="AD525">
        <v>1</v>
      </c>
      <c r="AE525">
        <v>0</v>
      </c>
      <c r="AF525" t="s">
        <v>33</v>
      </c>
      <c r="AG525">
        <v>0.125</v>
      </c>
      <c r="AH525">
        <v>2</v>
      </c>
      <c r="AI525">
        <v>42251358</v>
      </c>
      <c r="AJ525">
        <v>591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x14ac:dyDescent="0.2">
      <c r="A526">
        <f>ROW(Source!A276)</f>
        <v>276</v>
      </c>
      <c r="B526">
        <v>42251370</v>
      </c>
      <c r="C526">
        <v>42251355</v>
      </c>
      <c r="D526">
        <v>39026431</v>
      </c>
      <c r="E526">
        <v>1</v>
      </c>
      <c r="F526">
        <v>1</v>
      </c>
      <c r="G526">
        <v>1</v>
      </c>
      <c r="H526">
        <v>2</v>
      </c>
      <c r="I526" t="s">
        <v>472</v>
      </c>
      <c r="J526" t="s">
        <v>473</v>
      </c>
      <c r="K526" t="s">
        <v>474</v>
      </c>
      <c r="L526">
        <v>1368</v>
      </c>
      <c r="N526">
        <v>1011</v>
      </c>
      <c r="O526" t="s">
        <v>425</v>
      </c>
      <c r="P526" t="s">
        <v>425</v>
      </c>
      <c r="Q526">
        <v>1</v>
      </c>
      <c r="X526">
        <v>0.05</v>
      </c>
      <c r="Y526">
        <v>0</v>
      </c>
      <c r="Z526">
        <v>112</v>
      </c>
      <c r="AA526">
        <v>13.5</v>
      </c>
      <c r="AB526">
        <v>0</v>
      </c>
      <c r="AC526">
        <v>0</v>
      </c>
      <c r="AD526">
        <v>1</v>
      </c>
      <c r="AE526">
        <v>0</v>
      </c>
      <c r="AF526" t="s">
        <v>33</v>
      </c>
      <c r="AG526">
        <v>6.25E-2</v>
      </c>
      <c r="AH526">
        <v>2</v>
      </c>
      <c r="AI526">
        <v>42251359</v>
      </c>
      <c r="AJ526">
        <v>592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x14ac:dyDescent="0.2">
      <c r="A527">
        <f>ROW(Source!A276)</f>
        <v>276</v>
      </c>
      <c r="B527">
        <v>42251371</v>
      </c>
      <c r="C527">
        <v>42251355</v>
      </c>
      <c r="D527">
        <v>39027321</v>
      </c>
      <c r="E527">
        <v>1</v>
      </c>
      <c r="F527">
        <v>1</v>
      </c>
      <c r="G527">
        <v>1</v>
      </c>
      <c r="H527">
        <v>2</v>
      </c>
      <c r="I527" t="s">
        <v>450</v>
      </c>
      <c r="J527" t="s">
        <v>451</v>
      </c>
      <c r="K527" t="s">
        <v>452</v>
      </c>
      <c r="L527">
        <v>1368</v>
      </c>
      <c r="N527">
        <v>1011</v>
      </c>
      <c r="O527" t="s">
        <v>425</v>
      </c>
      <c r="P527" t="s">
        <v>425</v>
      </c>
      <c r="Q527">
        <v>1</v>
      </c>
      <c r="X527">
        <v>1.6</v>
      </c>
      <c r="Y527">
        <v>0</v>
      </c>
      <c r="Z527">
        <v>30</v>
      </c>
      <c r="AA527">
        <v>0</v>
      </c>
      <c r="AB527">
        <v>0</v>
      </c>
      <c r="AC527">
        <v>0</v>
      </c>
      <c r="AD527">
        <v>1</v>
      </c>
      <c r="AE527">
        <v>0</v>
      </c>
      <c r="AF527" t="s">
        <v>33</v>
      </c>
      <c r="AG527">
        <v>2</v>
      </c>
      <c r="AH527">
        <v>2</v>
      </c>
      <c r="AI527">
        <v>42251360</v>
      </c>
      <c r="AJ527">
        <v>593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x14ac:dyDescent="0.2">
      <c r="A528">
        <f>ROW(Source!A276)</f>
        <v>276</v>
      </c>
      <c r="B528">
        <v>42251372</v>
      </c>
      <c r="C528">
        <v>42251355</v>
      </c>
      <c r="D528">
        <v>39029121</v>
      </c>
      <c r="E528">
        <v>1</v>
      </c>
      <c r="F528">
        <v>1</v>
      </c>
      <c r="G528">
        <v>1</v>
      </c>
      <c r="H528">
        <v>2</v>
      </c>
      <c r="I528" t="s">
        <v>453</v>
      </c>
      <c r="J528" t="s">
        <v>454</v>
      </c>
      <c r="K528" t="s">
        <v>455</v>
      </c>
      <c r="L528">
        <v>1368</v>
      </c>
      <c r="N528">
        <v>1011</v>
      </c>
      <c r="O528" t="s">
        <v>425</v>
      </c>
      <c r="P528" t="s">
        <v>425</v>
      </c>
      <c r="Q528">
        <v>1</v>
      </c>
      <c r="X528">
        <v>0.09</v>
      </c>
      <c r="Y528">
        <v>0</v>
      </c>
      <c r="Z528">
        <v>87.17</v>
      </c>
      <c r="AA528">
        <v>11.6</v>
      </c>
      <c r="AB528">
        <v>0</v>
      </c>
      <c r="AC528">
        <v>0</v>
      </c>
      <c r="AD528">
        <v>1</v>
      </c>
      <c r="AE528">
        <v>0</v>
      </c>
      <c r="AF528" t="s">
        <v>33</v>
      </c>
      <c r="AG528">
        <v>0.11249999999999999</v>
      </c>
      <c r="AH528">
        <v>2</v>
      </c>
      <c r="AI528">
        <v>42251361</v>
      </c>
      <c r="AJ528">
        <v>594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x14ac:dyDescent="0.2">
      <c r="A529">
        <f>ROW(Source!A276)</f>
        <v>276</v>
      </c>
      <c r="B529">
        <v>42251373</v>
      </c>
      <c r="C529">
        <v>42251355</v>
      </c>
      <c r="D529">
        <v>38957326</v>
      </c>
      <c r="E529">
        <v>1</v>
      </c>
      <c r="F529">
        <v>1</v>
      </c>
      <c r="G529">
        <v>1</v>
      </c>
      <c r="H529">
        <v>3</v>
      </c>
      <c r="I529" t="s">
        <v>67</v>
      </c>
      <c r="J529" t="s">
        <v>69</v>
      </c>
      <c r="K529" t="s">
        <v>68</v>
      </c>
      <c r="L529">
        <v>1348</v>
      </c>
      <c r="N529">
        <v>1009</v>
      </c>
      <c r="O529" t="s">
        <v>49</v>
      </c>
      <c r="P529" t="s">
        <v>49</v>
      </c>
      <c r="Q529">
        <v>1000</v>
      </c>
      <c r="X529">
        <v>0.19600000000000001</v>
      </c>
      <c r="Y529">
        <v>3390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0</v>
      </c>
      <c r="AF529" t="s">
        <v>3</v>
      </c>
      <c r="AG529">
        <v>0.19600000000000001</v>
      </c>
      <c r="AH529">
        <v>2</v>
      </c>
      <c r="AI529">
        <v>42251362</v>
      </c>
      <c r="AJ529">
        <v>595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x14ac:dyDescent="0.2">
      <c r="A530">
        <f>ROW(Source!A276)</f>
        <v>276</v>
      </c>
      <c r="B530">
        <v>42251374</v>
      </c>
      <c r="C530">
        <v>42251355</v>
      </c>
      <c r="D530">
        <v>38958119</v>
      </c>
      <c r="E530">
        <v>1</v>
      </c>
      <c r="F530">
        <v>1</v>
      </c>
      <c r="G530">
        <v>1</v>
      </c>
      <c r="H530">
        <v>3</v>
      </c>
      <c r="I530" t="s">
        <v>89</v>
      </c>
      <c r="J530" t="s">
        <v>92</v>
      </c>
      <c r="K530" t="s">
        <v>90</v>
      </c>
      <c r="L530">
        <v>1327</v>
      </c>
      <c r="N530">
        <v>1005</v>
      </c>
      <c r="O530" t="s">
        <v>91</v>
      </c>
      <c r="P530" t="s">
        <v>91</v>
      </c>
      <c r="Q530">
        <v>1</v>
      </c>
      <c r="X530">
        <v>110</v>
      </c>
      <c r="Y530">
        <v>6.19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 t="s">
        <v>3</v>
      </c>
      <c r="AG530">
        <v>110</v>
      </c>
      <c r="AH530">
        <v>2</v>
      </c>
      <c r="AI530">
        <v>42251364</v>
      </c>
      <c r="AJ530">
        <v>597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x14ac:dyDescent="0.2">
      <c r="A531">
        <f>ROW(Source!A277)</f>
        <v>277</v>
      </c>
      <c r="B531">
        <v>42251367</v>
      </c>
      <c r="C531">
        <v>42251355</v>
      </c>
      <c r="D531">
        <v>35541368</v>
      </c>
      <c r="E531">
        <v>1</v>
      </c>
      <c r="F531">
        <v>1</v>
      </c>
      <c r="G531">
        <v>1</v>
      </c>
      <c r="H531">
        <v>1</v>
      </c>
      <c r="I531" t="s">
        <v>467</v>
      </c>
      <c r="J531" t="s">
        <v>3</v>
      </c>
      <c r="K531" t="s">
        <v>468</v>
      </c>
      <c r="L531">
        <v>1369</v>
      </c>
      <c r="N531">
        <v>1013</v>
      </c>
      <c r="O531" t="s">
        <v>417</v>
      </c>
      <c r="P531" t="s">
        <v>417</v>
      </c>
      <c r="Q531">
        <v>1</v>
      </c>
      <c r="X531">
        <v>11.41</v>
      </c>
      <c r="Y531">
        <v>0</v>
      </c>
      <c r="Z531">
        <v>0</v>
      </c>
      <c r="AA531">
        <v>0</v>
      </c>
      <c r="AB531">
        <v>282.47000000000003</v>
      </c>
      <c r="AC531">
        <v>0</v>
      </c>
      <c r="AD531">
        <v>1</v>
      </c>
      <c r="AE531">
        <v>1</v>
      </c>
      <c r="AF531" t="s">
        <v>34</v>
      </c>
      <c r="AG531">
        <v>13.121499999999999</v>
      </c>
      <c r="AH531">
        <v>2</v>
      </c>
      <c r="AI531">
        <v>42251356</v>
      </c>
      <c r="AJ531">
        <v>600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x14ac:dyDescent="0.2">
      <c r="A532">
        <f>ROW(Source!A277)</f>
        <v>277</v>
      </c>
      <c r="B532">
        <v>42251368</v>
      </c>
      <c r="C532">
        <v>42251355</v>
      </c>
      <c r="D532">
        <v>121548</v>
      </c>
      <c r="E532">
        <v>1</v>
      </c>
      <c r="F532">
        <v>1</v>
      </c>
      <c r="G532">
        <v>1</v>
      </c>
      <c r="H532">
        <v>1</v>
      </c>
      <c r="I532" t="s">
        <v>23</v>
      </c>
      <c r="J532" t="s">
        <v>3</v>
      </c>
      <c r="K532" t="s">
        <v>420</v>
      </c>
      <c r="L532">
        <v>608254</v>
      </c>
      <c r="N532">
        <v>1013</v>
      </c>
      <c r="O532" t="s">
        <v>421</v>
      </c>
      <c r="P532" t="s">
        <v>421</v>
      </c>
      <c r="Q532">
        <v>1</v>
      </c>
      <c r="X532">
        <v>0.15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2</v>
      </c>
      <c r="AF532" t="s">
        <v>33</v>
      </c>
      <c r="AG532">
        <v>0.1875</v>
      </c>
      <c r="AH532">
        <v>2</v>
      </c>
      <c r="AI532">
        <v>42251357</v>
      </c>
      <c r="AJ532">
        <v>601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x14ac:dyDescent="0.2">
      <c r="A533">
        <f>ROW(Source!A277)</f>
        <v>277</v>
      </c>
      <c r="B533">
        <v>42251369</v>
      </c>
      <c r="C533">
        <v>42251355</v>
      </c>
      <c r="D533">
        <v>39026317</v>
      </c>
      <c r="E533">
        <v>1</v>
      </c>
      <c r="F533">
        <v>1</v>
      </c>
      <c r="G533">
        <v>1</v>
      </c>
      <c r="H533">
        <v>2</v>
      </c>
      <c r="I533" t="s">
        <v>469</v>
      </c>
      <c r="J533" t="s">
        <v>470</v>
      </c>
      <c r="K533" t="s">
        <v>471</v>
      </c>
      <c r="L533">
        <v>1368</v>
      </c>
      <c r="N533">
        <v>1011</v>
      </c>
      <c r="O533" t="s">
        <v>425</v>
      </c>
      <c r="P533" t="s">
        <v>425</v>
      </c>
      <c r="Q533">
        <v>1</v>
      </c>
      <c r="X533">
        <v>0.1</v>
      </c>
      <c r="Y533">
        <v>0</v>
      </c>
      <c r="Z533">
        <v>86.4</v>
      </c>
      <c r="AA533">
        <v>13.5</v>
      </c>
      <c r="AB533">
        <v>0</v>
      </c>
      <c r="AC533">
        <v>0</v>
      </c>
      <c r="AD533">
        <v>1</v>
      </c>
      <c r="AE533">
        <v>0</v>
      </c>
      <c r="AF533" t="s">
        <v>33</v>
      </c>
      <c r="AG533">
        <v>0.125</v>
      </c>
      <c r="AH533">
        <v>2</v>
      </c>
      <c r="AI533">
        <v>42251358</v>
      </c>
      <c r="AJ533">
        <v>602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x14ac:dyDescent="0.2">
      <c r="A534">
        <f>ROW(Source!A277)</f>
        <v>277</v>
      </c>
      <c r="B534">
        <v>42251370</v>
      </c>
      <c r="C534">
        <v>42251355</v>
      </c>
      <c r="D534">
        <v>39026431</v>
      </c>
      <c r="E534">
        <v>1</v>
      </c>
      <c r="F534">
        <v>1</v>
      </c>
      <c r="G534">
        <v>1</v>
      </c>
      <c r="H534">
        <v>2</v>
      </c>
      <c r="I534" t="s">
        <v>472</v>
      </c>
      <c r="J534" t="s">
        <v>473</v>
      </c>
      <c r="K534" t="s">
        <v>474</v>
      </c>
      <c r="L534">
        <v>1368</v>
      </c>
      <c r="N534">
        <v>1011</v>
      </c>
      <c r="O534" t="s">
        <v>425</v>
      </c>
      <c r="P534" t="s">
        <v>425</v>
      </c>
      <c r="Q534">
        <v>1</v>
      </c>
      <c r="X534">
        <v>0.05</v>
      </c>
      <c r="Y534">
        <v>0</v>
      </c>
      <c r="Z534">
        <v>112</v>
      </c>
      <c r="AA534">
        <v>13.5</v>
      </c>
      <c r="AB534">
        <v>0</v>
      </c>
      <c r="AC534">
        <v>0</v>
      </c>
      <c r="AD534">
        <v>1</v>
      </c>
      <c r="AE534">
        <v>0</v>
      </c>
      <c r="AF534" t="s">
        <v>33</v>
      </c>
      <c r="AG534">
        <v>6.25E-2</v>
      </c>
      <c r="AH534">
        <v>2</v>
      </c>
      <c r="AI534">
        <v>42251359</v>
      </c>
      <c r="AJ534">
        <v>603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x14ac:dyDescent="0.2">
      <c r="A535">
        <f>ROW(Source!A277)</f>
        <v>277</v>
      </c>
      <c r="B535">
        <v>42251371</v>
      </c>
      <c r="C535">
        <v>42251355</v>
      </c>
      <c r="D535">
        <v>39027321</v>
      </c>
      <c r="E535">
        <v>1</v>
      </c>
      <c r="F535">
        <v>1</v>
      </c>
      <c r="G535">
        <v>1</v>
      </c>
      <c r="H535">
        <v>2</v>
      </c>
      <c r="I535" t="s">
        <v>450</v>
      </c>
      <c r="J535" t="s">
        <v>451</v>
      </c>
      <c r="K535" t="s">
        <v>452</v>
      </c>
      <c r="L535">
        <v>1368</v>
      </c>
      <c r="N535">
        <v>1011</v>
      </c>
      <c r="O535" t="s">
        <v>425</v>
      </c>
      <c r="P535" t="s">
        <v>425</v>
      </c>
      <c r="Q535">
        <v>1</v>
      </c>
      <c r="X535">
        <v>1.6</v>
      </c>
      <c r="Y535">
        <v>0</v>
      </c>
      <c r="Z535">
        <v>30</v>
      </c>
      <c r="AA535">
        <v>0</v>
      </c>
      <c r="AB535">
        <v>0</v>
      </c>
      <c r="AC535">
        <v>0</v>
      </c>
      <c r="AD535">
        <v>1</v>
      </c>
      <c r="AE535">
        <v>0</v>
      </c>
      <c r="AF535" t="s">
        <v>33</v>
      </c>
      <c r="AG535">
        <v>2</v>
      </c>
      <c r="AH535">
        <v>2</v>
      </c>
      <c r="AI535">
        <v>42251360</v>
      </c>
      <c r="AJ535">
        <v>604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x14ac:dyDescent="0.2">
      <c r="A536">
        <f>ROW(Source!A277)</f>
        <v>277</v>
      </c>
      <c r="B536">
        <v>42251372</v>
      </c>
      <c r="C536">
        <v>42251355</v>
      </c>
      <c r="D536">
        <v>39029121</v>
      </c>
      <c r="E536">
        <v>1</v>
      </c>
      <c r="F536">
        <v>1</v>
      </c>
      <c r="G536">
        <v>1</v>
      </c>
      <c r="H536">
        <v>2</v>
      </c>
      <c r="I536" t="s">
        <v>453</v>
      </c>
      <c r="J536" t="s">
        <v>454</v>
      </c>
      <c r="K536" t="s">
        <v>455</v>
      </c>
      <c r="L536">
        <v>1368</v>
      </c>
      <c r="N536">
        <v>1011</v>
      </c>
      <c r="O536" t="s">
        <v>425</v>
      </c>
      <c r="P536" t="s">
        <v>425</v>
      </c>
      <c r="Q536">
        <v>1</v>
      </c>
      <c r="X536">
        <v>0.09</v>
      </c>
      <c r="Y536">
        <v>0</v>
      </c>
      <c r="Z536">
        <v>87.17</v>
      </c>
      <c r="AA536">
        <v>11.6</v>
      </c>
      <c r="AB536">
        <v>0</v>
      </c>
      <c r="AC536">
        <v>0</v>
      </c>
      <c r="AD536">
        <v>1</v>
      </c>
      <c r="AE536">
        <v>0</v>
      </c>
      <c r="AF536" t="s">
        <v>33</v>
      </c>
      <c r="AG536">
        <v>0.11249999999999999</v>
      </c>
      <c r="AH536">
        <v>2</v>
      </c>
      <c r="AI536">
        <v>42251361</v>
      </c>
      <c r="AJ536">
        <v>605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x14ac:dyDescent="0.2">
      <c r="A537">
        <f>ROW(Source!A277)</f>
        <v>277</v>
      </c>
      <c r="B537">
        <v>42251373</v>
      </c>
      <c r="C537">
        <v>42251355</v>
      </c>
      <c r="D537">
        <v>38957326</v>
      </c>
      <c r="E537">
        <v>1</v>
      </c>
      <c r="F537">
        <v>1</v>
      </c>
      <c r="G537">
        <v>1</v>
      </c>
      <c r="H537">
        <v>3</v>
      </c>
      <c r="I537" t="s">
        <v>67</v>
      </c>
      <c r="J537" t="s">
        <v>69</v>
      </c>
      <c r="K537" t="s">
        <v>68</v>
      </c>
      <c r="L537">
        <v>1348</v>
      </c>
      <c r="N537">
        <v>1009</v>
      </c>
      <c r="O537" t="s">
        <v>49</v>
      </c>
      <c r="P537" t="s">
        <v>49</v>
      </c>
      <c r="Q537">
        <v>1000</v>
      </c>
      <c r="X537">
        <v>0.19600000000000001</v>
      </c>
      <c r="Y537">
        <v>3390</v>
      </c>
      <c r="Z537">
        <v>0</v>
      </c>
      <c r="AA537">
        <v>0</v>
      </c>
      <c r="AB537">
        <v>0</v>
      </c>
      <c r="AC537">
        <v>0</v>
      </c>
      <c r="AD537">
        <v>1</v>
      </c>
      <c r="AE537">
        <v>0</v>
      </c>
      <c r="AF537" t="s">
        <v>3</v>
      </c>
      <c r="AG537">
        <v>0.19600000000000001</v>
      </c>
      <c r="AH537">
        <v>2</v>
      </c>
      <c r="AI537">
        <v>42251362</v>
      </c>
      <c r="AJ537">
        <v>606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x14ac:dyDescent="0.2">
      <c r="A538">
        <f>ROW(Source!A277)</f>
        <v>277</v>
      </c>
      <c r="B538">
        <v>42251374</v>
      </c>
      <c r="C538">
        <v>42251355</v>
      </c>
      <c r="D538">
        <v>38958119</v>
      </c>
      <c r="E538">
        <v>1</v>
      </c>
      <c r="F538">
        <v>1</v>
      </c>
      <c r="G538">
        <v>1</v>
      </c>
      <c r="H538">
        <v>3</v>
      </c>
      <c r="I538" t="s">
        <v>89</v>
      </c>
      <c r="J538" t="s">
        <v>92</v>
      </c>
      <c r="K538" t="s">
        <v>90</v>
      </c>
      <c r="L538">
        <v>1327</v>
      </c>
      <c r="N538">
        <v>1005</v>
      </c>
      <c r="O538" t="s">
        <v>91</v>
      </c>
      <c r="P538" t="s">
        <v>91</v>
      </c>
      <c r="Q538">
        <v>1</v>
      </c>
      <c r="X538">
        <v>110</v>
      </c>
      <c r="Y538">
        <v>6.19</v>
      </c>
      <c r="Z538">
        <v>0</v>
      </c>
      <c r="AA538">
        <v>0</v>
      </c>
      <c r="AB538">
        <v>0</v>
      </c>
      <c r="AC538">
        <v>0</v>
      </c>
      <c r="AD538">
        <v>1</v>
      </c>
      <c r="AE538">
        <v>0</v>
      </c>
      <c r="AF538" t="s">
        <v>3</v>
      </c>
      <c r="AG538">
        <v>110</v>
      </c>
      <c r="AH538">
        <v>2</v>
      </c>
      <c r="AI538">
        <v>42251364</v>
      </c>
      <c r="AJ538">
        <v>608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x14ac:dyDescent="0.2">
      <c r="A539">
        <f>ROW(Source!A284)</f>
        <v>284</v>
      </c>
      <c r="B539">
        <v>42251385</v>
      </c>
      <c r="C539">
        <v>42251378</v>
      </c>
      <c r="D539">
        <v>35545602</v>
      </c>
      <c r="E539">
        <v>1</v>
      </c>
      <c r="F539">
        <v>1</v>
      </c>
      <c r="G539">
        <v>1</v>
      </c>
      <c r="H539">
        <v>1</v>
      </c>
      <c r="I539" t="s">
        <v>478</v>
      </c>
      <c r="J539" t="s">
        <v>3</v>
      </c>
      <c r="K539" t="s">
        <v>479</v>
      </c>
      <c r="L539">
        <v>1369</v>
      </c>
      <c r="N539">
        <v>1013</v>
      </c>
      <c r="O539" t="s">
        <v>417</v>
      </c>
      <c r="P539" t="s">
        <v>417</v>
      </c>
      <c r="Q539">
        <v>1</v>
      </c>
      <c r="X539">
        <v>39.51</v>
      </c>
      <c r="Y539">
        <v>0</v>
      </c>
      <c r="Z539">
        <v>0</v>
      </c>
      <c r="AA539">
        <v>0</v>
      </c>
      <c r="AB539">
        <v>208.14</v>
      </c>
      <c r="AC539">
        <v>0</v>
      </c>
      <c r="AD539">
        <v>1</v>
      </c>
      <c r="AE539">
        <v>1</v>
      </c>
      <c r="AF539" t="s">
        <v>34</v>
      </c>
      <c r="AG539">
        <v>45.436499999999995</v>
      </c>
      <c r="AH539">
        <v>2</v>
      </c>
      <c r="AI539">
        <v>42251379</v>
      </c>
      <c r="AJ539">
        <v>611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x14ac:dyDescent="0.2">
      <c r="A540">
        <f>ROW(Source!A284)</f>
        <v>284</v>
      </c>
      <c r="B540">
        <v>42251386</v>
      </c>
      <c r="C540">
        <v>42251378</v>
      </c>
      <c r="D540">
        <v>121548</v>
      </c>
      <c r="E540">
        <v>1</v>
      </c>
      <c r="F540">
        <v>1</v>
      </c>
      <c r="G540">
        <v>1</v>
      </c>
      <c r="H540">
        <v>1</v>
      </c>
      <c r="I540" t="s">
        <v>23</v>
      </c>
      <c r="J540" t="s">
        <v>3</v>
      </c>
      <c r="K540" t="s">
        <v>420</v>
      </c>
      <c r="L540">
        <v>608254</v>
      </c>
      <c r="N540">
        <v>1013</v>
      </c>
      <c r="O540" t="s">
        <v>421</v>
      </c>
      <c r="P540" t="s">
        <v>421</v>
      </c>
      <c r="Q540">
        <v>1</v>
      </c>
      <c r="X540">
        <v>1.27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1</v>
      </c>
      <c r="AE540">
        <v>2</v>
      </c>
      <c r="AF540" t="s">
        <v>33</v>
      </c>
      <c r="AG540">
        <v>1.5874999999999999</v>
      </c>
      <c r="AH540">
        <v>2</v>
      </c>
      <c r="AI540">
        <v>42251380</v>
      </c>
      <c r="AJ540">
        <v>612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x14ac:dyDescent="0.2">
      <c r="A541">
        <f>ROW(Source!A284)</f>
        <v>284</v>
      </c>
      <c r="B541">
        <v>42251387</v>
      </c>
      <c r="C541">
        <v>42251378</v>
      </c>
      <c r="D541">
        <v>39026610</v>
      </c>
      <c r="E541">
        <v>1</v>
      </c>
      <c r="F541">
        <v>1</v>
      </c>
      <c r="G541">
        <v>1</v>
      </c>
      <c r="H541">
        <v>2</v>
      </c>
      <c r="I541" t="s">
        <v>439</v>
      </c>
      <c r="J541" t="s">
        <v>440</v>
      </c>
      <c r="K541" t="s">
        <v>441</v>
      </c>
      <c r="L541">
        <v>1368</v>
      </c>
      <c r="N541">
        <v>1011</v>
      </c>
      <c r="O541" t="s">
        <v>425</v>
      </c>
      <c r="P541" t="s">
        <v>425</v>
      </c>
      <c r="Q541">
        <v>1</v>
      </c>
      <c r="X541">
        <v>1.27</v>
      </c>
      <c r="Y541">
        <v>0</v>
      </c>
      <c r="Z541">
        <v>31.26</v>
      </c>
      <c r="AA541">
        <v>13.5</v>
      </c>
      <c r="AB541">
        <v>0</v>
      </c>
      <c r="AC541">
        <v>0</v>
      </c>
      <c r="AD541">
        <v>1</v>
      </c>
      <c r="AE541">
        <v>0</v>
      </c>
      <c r="AF541" t="s">
        <v>33</v>
      </c>
      <c r="AG541">
        <v>1.5874999999999999</v>
      </c>
      <c r="AH541">
        <v>2</v>
      </c>
      <c r="AI541">
        <v>42251381</v>
      </c>
      <c r="AJ541">
        <v>613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x14ac:dyDescent="0.2">
      <c r="A542">
        <f>ROW(Source!A284)</f>
        <v>284</v>
      </c>
      <c r="B542">
        <v>42251388</v>
      </c>
      <c r="C542">
        <v>42251378</v>
      </c>
      <c r="D542">
        <v>39027219</v>
      </c>
      <c r="E542">
        <v>1</v>
      </c>
      <c r="F542">
        <v>1</v>
      </c>
      <c r="G542">
        <v>1</v>
      </c>
      <c r="H542">
        <v>2</v>
      </c>
      <c r="I542" t="s">
        <v>480</v>
      </c>
      <c r="J542" t="s">
        <v>481</v>
      </c>
      <c r="K542" t="s">
        <v>482</v>
      </c>
      <c r="L542">
        <v>1368</v>
      </c>
      <c r="N542">
        <v>1011</v>
      </c>
      <c r="O542" t="s">
        <v>425</v>
      </c>
      <c r="P542" t="s">
        <v>425</v>
      </c>
      <c r="Q542">
        <v>1</v>
      </c>
      <c r="X542">
        <v>9.07</v>
      </c>
      <c r="Y542">
        <v>0</v>
      </c>
      <c r="Z542">
        <v>0.5</v>
      </c>
      <c r="AA542">
        <v>0</v>
      </c>
      <c r="AB542">
        <v>0</v>
      </c>
      <c r="AC542">
        <v>0</v>
      </c>
      <c r="AD542">
        <v>1</v>
      </c>
      <c r="AE542">
        <v>0</v>
      </c>
      <c r="AF542" t="s">
        <v>33</v>
      </c>
      <c r="AG542">
        <v>11.3375</v>
      </c>
      <c r="AH542">
        <v>2</v>
      </c>
      <c r="AI542">
        <v>42251382</v>
      </c>
      <c r="AJ542">
        <v>614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x14ac:dyDescent="0.2">
      <c r="A543">
        <f>ROW(Source!A284)</f>
        <v>284</v>
      </c>
      <c r="B543">
        <v>42251389</v>
      </c>
      <c r="C543">
        <v>42251378</v>
      </c>
      <c r="D543">
        <v>38996543</v>
      </c>
      <c r="E543">
        <v>1</v>
      </c>
      <c r="F543">
        <v>1</v>
      </c>
      <c r="G543">
        <v>1</v>
      </c>
      <c r="H543">
        <v>3</v>
      </c>
      <c r="I543" t="s">
        <v>483</v>
      </c>
      <c r="J543" t="s">
        <v>484</v>
      </c>
      <c r="K543" t="s">
        <v>485</v>
      </c>
      <c r="L543">
        <v>1339</v>
      </c>
      <c r="N543">
        <v>1007</v>
      </c>
      <c r="O543" t="s">
        <v>209</v>
      </c>
      <c r="P543" t="s">
        <v>209</v>
      </c>
      <c r="Q543">
        <v>1</v>
      </c>
      <c r="X543">
        <v>2.04</v>
      </c>
      <c r="Y543">
        <v>548.29999999999995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 t="s">
        <v>3</v>
      </c>
      <c r="AG543">
        <v>2.04</v>
      </c>
      <c r="AH543">
        <v>2</v>
      </c>
      <c r="AI543">
        <v>42251383</v>
      </c>
      <c r="AJ543">
        <v>615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x14ac:dyDescent="0.2">
      <c r="A544">
        <f>ROW(Source!A284)</f>
        <v>284</v>
      </c>
      <c r="B544">
        <v>42251390</v>
      </c>
      <c r="C544">
        <v>42251378</v>
      </c>
      <c r="D544">
        <v>39001585</v>
      </c>
      <c r="E544">
        <v>1</v>
      </c>
      <c r="F544">
        <v>1</v>
      </c>
      <c r="G544">
        <v>1</v>
      </c>
      <c r="H544">
        <v>3</v>
      </c>
      <c r="I544" t="s">
        <v>445</v>
      </c>
      <c r="J544" t="s">
        <v>446</v>
      </c>
      <c r="K544" t="s">
        <v>447</v>
      </c>
      <c r="L544">
        <v>1339</v>
      </c>
      <c r="N544">
        <v>1007</v>
      </c>
      <c r="O544" t="s">
        <v>209</v>
      </c>
      <c r="P544" t="s">
        <v>209</v>
      </c>
      <c r="Q544">
        <v>1</v>
      </c>
      <c r="X544">
        <v>3.5</v>
      </c>
      <c r="Y544">
        <v>2.44</v>
      </c>
      <c r="Z544">
        <v>0</v>
      </c>
      <c r="AA544">
        <v>0</v>
      </c>
      <c r="AB544">
        <v>0</v>
      </c>
      <c r="AC544">
        <v>0</v>
      </c>
      <c r="AD544">
        <v>1</v>
      </c>
      <c r="AE544">
        <v>0</v>
      </c>
      <c r="AF544" t="s">
        <v>3</v>
      </c>
      <c r="AG544">
        <v>3.5</v>
      </c>
      <c r="AH544">
        <v>2</v>
      </c>
      <c r="AI544">
        <v>42251384</v>
      </c>
      <c r="AJ544">
        <v>616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x14ac:dyDescent="0.2">
      <c r="A545">
        <f>ROW(Source!A285)</f>
        <v>285</v>
      </c>
      <c r="B545">
        <v>42251385</v>
      </c>
      <c r="C545">
        <v>42251378</v>
      </c>
      <c r="D545">
        <v>35545602</v>
      </c>
      <c r="E545">
        <v>1</v>
      </c>
      <c r="F545">
        <v>1</v>
      </c>
      <c r="G545">
        <v>1</v>
      </c>
      <c r="H545">
        <v>1</v>
      </c>
      <c r="I545" t="s">
        <v>478</v>
      </c>
      <c r="J545" t="s">
        <v>3</v>
      </c>
      <c r="K545" t="s">
        <v>479</v>
      </c>
      <c r="L545">
        <v>1369</v>
      </c>
      <c r="N545">
        <v>1013</v>
      </c>
      <c r="O545" t="s">
        <v>417</v>
      </c>
      <c r="P545" t="s">
        <v>417</v>
      </c>
      <c r="Q545">
        <v>1</v>
      </c>
      <c r="X545">
        <v>39.51</v>
      </c>
      <c r="Y545">
        <v>0</v>
      </c>
      <c r="Z545">
        <v>0</v>
      </c>
      <c r="AA545">
        <v>0</v>
      </c>
      <c r="AB545">
        <v>238.6</v>
      </c>
      <c r="AC545">
        <v>0</v>
      </c>
      <c r="AD545">
        <v>1</v>
      </c>
      <c r="AE545">
        <v>1</v>
      </c>
      <c r="AF545" t="s">
        <v>34</v>
      </c>
      <c r="AG545">
        <v>45.436499999999995</v>
      </c>
      <c r="AH545">
        <v>2</v>
      </c>
      <c r="AI545">
        <v>42251379</v>
      </c>
      <c r="AJ545">
        <v>617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x14ac:dyDescent="0.2">
      <c r="A546">
        <f>ROW(Source!A285)</f>
        <v>285</v>
      </c>
      <c r="B546">
        <v>42251386</v>
      </c>
      <c r="C546">
        <v>42251378</v>
      </c>
      <c r="D546">
        <v>121548</v>
      </c>
      <c r="E546">
        <v>1</v>
      </c>
      <c r="F546">
        <v>1</v>
      </c>
      <c r="G546">
        <v>1</v>
      </c>
      <c r="H546">
        <v>1</v>
      </c>
      <c r="I546" t="s">
        <v>23</v>
      </c>
      <c r="J546" t="s">
        <v>3</v>
      </c>
      <c r="K546" t="s">
        <v>420</v>
      </c>
      <c r="L546">
        <v>608254</v>
      </c>
      <c r="N546">
        <v>1013</v>
      </c>
      <c r="O546" t="s">
        <v>421</v>
      </c>
      <c r="P546" t="s">
        <v>421</v>
      </c>
      <c r="Q546">
        <v>1</v>
      </c>
      <c r="X546">
        <v>1.27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2</v>
      </c>
      <c r="AF546" t="s">
        <v>33</v>
      </c>
      <c r="AG546">
        <v>1.5874999999999999</v>
      </c>
      <c r="AH546">
        <v>2</v>
      </c>
      <c r="AI546">
        <v>42251380</v>
      </c>
      <c r="AJ546">
        <v>618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x14ac:dyDescent="0.2">
      <c r="A547">
        <f>ROW(Source!A285)</f>
        <v>285</v>
      </c>
      <c r="B547">
        <v>42251387</v>
      </c>
      <c r="C547">
        <v>42251378</v>
      </c>
      <c r="D547">
        <v>39026610</v>
      </c>
      <c r="E547">
        <v>1</v>
      </c>
      <c r="F547">
        <v>1</v>
      </c>
      <c r="G547">
        <v>1</v>
      </c>
      <c r="H547">
        <v>2</v>
      </c>
      <c r="I547" t="s">
        <v>439</v>
      </c>
      <c r="J547" t="s">
        <v>440</v>
      </c>
      <c r="K547" t="s">
        <v>441</v>
      </c>
      <c r="L547">
        <v>1368</v>
      </c>
      <c r="N547">
        <v>1011</v>
      </c>
      <c r="O547" t="s">
        <v>425</v>
      </c>
      <c r="P547" t="s">
        <v>425</v>
      </c>
      <c r="Q547">
        <v>1</v>
      </c>
      <c r="X547">
        <v>1.27</v>
      </c>
      <c r="Y547">
        <v>0</v>
      </c>
      <c r="Z547">
        <v>31.26</v>
      </c>
      <c r="AA547">
        <v>13.5</v>
      </c>
      <c r="AB547">
        <v>0</v>
      </c>
      <c r="AC547">
        <v>0</v>
      </c>
      <c r="AD547">
        <v>1</v>
      </c>
      <c r="AE547">
        <v>0</v>
      </c>
      <c r="AF547" t="s">
        <v>33</v>
      </c>
      <c r="AG547">
        <v>1.5874999999999999</v>
      </c>
      <c r="AH547">
        <v>2</v>
      </c>
      <c r="AI547">
        <v>42251381</v>
      </c>
      <c r="AJ547">
        <v>619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x14ac:dyDescent="0.2">
      <c r="A548">
        <f>ROW(Source!A285)</f>
        <v>285</v>
      </c>
      <c r="B548">
        <v>42251388</v>
      </c>
      <c r="C548">
        <v>42251378</v>
      </c>
      <c r="D548">
        <v>39027219</v>
      </c>
      <c r="E548">
        <v>1</v>
      </c>
      <c r="F548">
        <v>1</v>
      </c>
      <c r="G548">
        <v>1</v>
      </c>
      <c r="H548">
        <v>2</v>
      </c>
      <c r="I548" t="s">
        <v>480</v>
      </c>
      <c r="J548" t="s">
        <v>481</v>
      </c>
      <c r="K548" t="s">
        <v>482</v>
      </c>
      <c r="L548">
        <v>1368</v>
      </c>
      <c r="N548">
        <v>1011</v>
      </c>
      <c r="O548" t="s">
        <v>425</v>
      </c>
      <c r="P548" t="s">
        <v>425</v>
      </c>
      <c r="Q548">
        <v>1</v>
      </c>
      <c r="X548">
        <v>9.07</v>
      </c>
      <c r="Y548">
        <v>0</v>
      </c>
      <c r="Z548">
        <v>0.5</v>
      </c>
      <c r="AA548">
        <v>0</v>
      </c>
      <c r="AB548">
        <v>0</v>
      </c>
      <c r="AC548">
        <v>0</v>
      </c>
      <c r="AD548">
        <v>1</v>
      </c>
      <c r="AE548">
        <v>0</v>
      </c>
      <c r="AF548" t="s">
        <v>33</v>
      </c>
      <c r="AG548">
        <v>11.3375</v>
      </c>
      <c r="AH548">
        <v>2</v>
      </c>
      <c r="AI548">
        <v>42251382</v>
      </c>
      <c r="AJ548">
        <v>620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x14ac:dyDescent="0.2">
      <c r="A549">
        <f>ROW(Source!A285)</f>
        <v>285</v>
      </c>
      <c r="B549">
        <v>42251389</v>
      </c>
      <c r="C549">
        <v>42251378</v>
      </c>
      <c r="D549">
        <v>38996543</v>
      </c>
      <c r="E549">
        <v>1</v>
      </c>
      <c r="F549">
        <v>1</v>
      </c>
      <c r="G549">
        <v>1</v>
      </c>
      <c r="H549">
        <v>3</v>
      </c>
      <c r="I549" t="s">
        <v>483</v>
      </c>
      <c r="J549" t="s">
        <v>484</v>
      </c>
      <c r="K549" t="s">
        <v>485</v>
      </c>
      <c r="L549">
        <v>1339</v>
      </c>
      <c r="N549">
        <v>1007</v>
      </c>
      <c r="O549" t="s">
        <v>209</v>
      </c>
      <c r="P549" t="s">
        <v>209</v>
      </c>
      <c r="Q549">
        <v>1</v>
      </c>
      <c r="X549">
        <v>2.04</v>
      </c>
      <c r="Y549">
        <v>548.29999999999995</v>
      </c>
      <c r="Z549">
        <v>0</v>
      </c>
      <c r="AA549">
        <v>0</v>
      </c>
      <c r="AB549">
        <v>0</v>
      </c>
      <c r="AC549">
        <v>0</v>
      </c>
      <c r="AD549">
        <v>1</v>
      </c>
      <c r="AE549">
        <v>0</v>
      </c>
      <c r="AF549" t="s">
        <v>3</v>
      </c>
      <c r="AG549">
        <v>2.04</v>
      </c>
      <c r="AH549">
        <v>2</v>
      </c>
      <c r="AI549">
        <v>42251383</v>
      </c>
      <c r="AJ549">
        <v>621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x14ac:dyDescent="0.2">
      <c r="A550">
        <f>ROW(Source!A285)</f>
        <v>285</v>
      </c>
      <c r="B550">
        <v>42251390</v>
      </c>
      <c r="C550">
        <v>42251378</v>
      </c>
      <c r="D550">
        <v>39001585</v>
      </c>
      <c r="E550">
        <v>1</v>
      </c>
      <c r="F550">
        <v>1</v>
      </c>
      <c r="G550">
        <v>1</v>
      </c>
      <c r="H550">
        <v>3</v>
      </c>
      <c r="I550" t="s">
        <v>445</v>
      </c>
      <c r="J550" t="s">
        <v>446</v>
      </c>
      <c r="K550" t="s">
        <v>447</v>
      </c>
      <c r="L550">
        <v>1339</v>
      </c>
      <c r="N550">
        <v>1007</v>
      </c>
      <c r="O550" t="s">
        <v>209</v>
      </c>
      <c r="P550" t="s">
        <v>209</v>
      </c>
      <c r="Q550">
        <v>1</v>
      </c>
      <c r="X550">
        <v>3.5</v>
      </c>
      <c r="Y550">
        <v>2.44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 t="s">
        <v>3</v>
      </c>
      <c r="AG550">
        <v>3.5</v>
      </c>
      <c r="AH550">
        <v>2</v>
      </c>
      <c r="AI550">
        <v>42251384</v>
      </c>
      <c r="AJ550">
        <v>622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x14ac:dyDescent="0.2">
      <c r="A551">
        <f>ROW(Source!A286)</f>
        <v>286</v>
      </c>
      <c r="B551">
        <v>42251397</v>
      </c>
      <c r="C551">
        <v>42251391</v>
      </c>
      <c r="D551">
        <v>35545602</v>
      </c>
      <c r="E551">
        <v>1</v>
      </c>
      <c r="F551">
        <v>1</v>
      </c>
      <c r="G551">
        <v>1</v>
      </c>
      <c r="H551">
        <v>1</v>
      </c>
      <c r="I551" t="s">
        <v>478</v>
      </c>
      <c r="J551" t="s">
        <v>3</v>
      </c>
      <c r="K551" t="s">
        <v>479</v>
      </c>
      <c r="L551">
        <v>1369</v>
      </c>
      <c r="N551">
        <v>1013</v>
      </c>
      <c r="O551" t="s">
        <v>417</v>
      </c>
      <c r="P551" t="s">
        <v>417</v>
      </c>
      <c r="Q551">
        <v>1</v>
      </c>
      <c r="X551">
        <v>0.5</v>
      </c>
      <c r="Y551">
        <v>0</v>
      </c>
      <c r="Z551">
        <v>0</v>
      </c>
      <c r="AA551">
        <v>0</v>
      </c>
      <c r="AB551">
        <v>208.14</v>
      </c>
      <c r="AC551">
        <v>0</v>
      </c>
      <c r="AD551">
        <v>1</v>
      </c>
      <c r="AE551">
        <v>1</v>
      </c>
      <c r="AF551" t="s">
        <v>270</v>
      </c>
      <c r="AG551">
        <v>3.4499999999999997</v>
      </c>
      <c r="AH551">
        <v>2</v>
      </c>
      <c r="AI551">
        <v>42251392</v>
      </c>
      <c r="AJ551">
        <v>623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2">
      <c r="A552">
        <f>ROW(Source!A286)</f>
        <v>286</v>
      </c>
      <c r="B552">
        <v>42251398</v>
      </c>
      <c r="C552">
        <v>42251391</v>
      </c>
      <c r="D552">
        <v>121548</v>
      </c>
      <c r="E552">
        <v>1</v>
      </c>
      <c r="F552">
        <v>1</v>
      </c>
      <c r="G552">
        <v>1</v>
      </c>
      <c r="H552">
        <v>1</v>
      </c>
      <c r="I552" t="s">
        <v>23</v>
      </c>
      <c r="J552" t="s">
        <v>3</v>
      </c>
      <c r="K552" t="s">
        <v>420</v>
      </c>
      <c r="L552">
        <v>608254</v>
      </c>
      <c r="N552">
        <v>1013</v>
      </c>
      <c r="O552" t="s">
        <v>421</v>
      </c>
      <c r="P552" t="s">
        <v>421</v>
      </c>
      <c r="Q552">
        <v>1</v>
      </c>
      <c r="X552">
        <v>0.21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2</v>
      </c>
      <c r="AF552" t="s">
        <v>269</v>
      </c>
      <c r="AG552">
        <v>1.5750000000000002</v>
      </c>
      <c r="AH552">
        <v>2</v>
      </c>
      <c r="AI552">
        <v>42251393</v>
      </c>
      <c r="AJ552">
        <v>624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x14ac:dyDescent="0.2">
      <c r="A553">
        <f>ROW(Source!A286)</f>
        <v>286</v>
      </c>
      <c r="B553">
        <v>42251399</v>
      </c>
      <c r="C553">
        <v>42251391</v>
      </c>
      <c r="D553">
        <v>39026610</v>
      </c>
      <c r="E553">
        <v>1</v>
      </c>
      <c r="F553">
        <v>1</v>
      </c>
      <c r="G553">
        <v>1</v>
      </c>
      <c r="H553">
        <v>2</v>
      </c>
      <c r="I553" t="s">
        <v>439</v>
      </c>
      <c r="J553" t="s">
        <v>440</v>
      </c>
      <c r="K553" t="s">
        <v>441</v>
      </c>
      <c r="L553">
        <v>1368</v>
      </c>
      <c r="N553">
        <v>1011</v>
      </c>
      <c r="O553" t="s">
        <v>425</v>
      </c>
      <c r="P553" t="s">
        <v>425</v>
      </c>
      <c r="Q553">
        <v>1</v>
      </c>
      <c r="X553">
        <v>0.21</v>
      </c>
      <c r="Y553">
        <v>0</v>
      </c>
      <c r="Z553">
        <v>31.26</v>
      </c>
      <c r="AA553">
        <v>13.5</v>
      </c>
      <c r="AB553">
        <v>0</v>
      </c>
      <c r="AC553">
        <v>0</v>
      </c>
      <c r="AD553">
        <v>1</v>
      </c>
      <c r="AE553">
        <v>0</v>
      </c>
      <c r="AF553" t="s">
        <v>269</v>
      </c>
      <c r="AG553">
        <v>1.5750000000000002</v>
      </c>
      <c r="AH553">
        <v>2</v>
      </c>
      <c r="AI553">
        <v>42251394</v>
      </c>
      <c r="AJ553">
        <v>625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x14ac:dyDescent="0.2">
      <c r="A554">
        <f>ROW(Source!A286)</f>
        <v>286</v>
      </c>
      <c r="B554">
        <v>42251400</v>
      </c>
      <c r="C554">
        <v>42251391</v>
      </c>
      <c r="D554">
        <v>39027219</v>
      </c>
      <c r="E554">
        <v>1</v>
      </c>
      <c r="F554">
        <v>1</v>
      </c>
      <c r="G554">
        <v>1</v>
      </c>
      <c r="H554">
        <v>2</v>
      </c>
      <c r="I554" t="s">
        <v>480</v>
      </c>
      <c r="J554" t="s">
        <v>481</v>
      </c>
      <c r="K554" t="s">
        <v>482</v>
      </c>
      <c r="L554">
        <v>1368</v>
      </c>
      <c r="N554">
        <v>1011</v>
      </c>
      <c r="O554" t="s">
        <v>425</v>
      </c>
      <c r="P554" t="s">
        <v>425</v>
      </c>
      <c r="Q554">
        <v>1</v>
      </c>
      <c r="X554">
        <v>2.3199999999999998</v>
      </c>
      <c r="Y554">
        <v>0</v>
      </c>
      <c r="Z554">
        <v>0.5</v>
      </c>
      <c r="AA554">
        <v>0</v>
      </c>
      <c r="AB554">
        <v>0</v>
      </c>
      <c r="AC554">
        <v>0</v>
      </c>
      <c r="AD554">
        <v>1</v>
      </c>
      <c r="AE554">
        <v>0</v>
      </c>
      <c r="AF554" t="s">
        <v>269</v>
      </c>
      <c r="AG554">
        <v>17.399999999999999</v>
      </c>
      <c r="AH554">
        <v>2</v>
      </c>
      <c r="AI554">
        <v>42251395</v>
      </c>
      <c r="AJ554">
        <v>626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x14ac:dyDescent="0.2">
      <c r="A555">
        <f>ROW(Source!A286)</f>
        <v>286</v>
      </c>
      <c r="B555">
        <v>42251401</v>
      </c>
      <c r="C555">
        <v>42251391</v>
      </c>
      <c r="D555">
        <v>38996543</v>
      </c>
      <c r="E555">
        <v>1</v>
      </c>
      <c r="F555">
        <v>1</v>
      </c>
      <c r="G555">
        <v>1</v>
      </c>
      <c r="H555">
        <v>3</v>
      </c>
      <c r="I555" t="s">
        <v>483</v>
      </c>
      <c r="J555" t="s">
        <v>484</v>
      </c>
      <c r="K555" t="s">
        <v>485</v>
      </c>
      <c r="L555">
        <v>1339</v>
      </c>
      <c r="N555">
        <v>1007</v>
      </c>
      <c r="O555" t="s">
        <v>209</v>
      </c>
      <c r="P555" t="s">
        <v>209</v>
      </c>
      <c r="Q555">
        <v>1</v>
      </c>
      <c r="X555">
        <v>0.51</v>
      </c>
      <c r="Y555">
        <v>548.29999999999995</v>
      </c>
      <c r="Z555">
        <v>0</v>
      </c>
      <c r="AA555">
        <v>0</v>
      </c>
      <c r="AB555">
        <v>0</v>
      </c>
      <c r="AC555">
        <v>0</v>
      </c>
      <c r="AD555">
        <v>1</v>
      </c>
      <c r="AE555">
        <v>0</v>
      </c>
      <c r="AF555" t="s">
        <v>268</v>
      </c>
      <c r="AG555">
        <v>3.06</v>
      </c>
      <c r="AH555">
        <v>2</v>
      </c>
      <c r="AI555">
        <v>42251396</v>
      </c>
      <c r="AJ555">
        <v>627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x14ac:dyDescent="0.2">
      <c r="A556">
        <f>ROW(Source!A287)</f>
        <v>287</v>
      </c>
      <c r="B556">
        <v>42251397</v>
      </c>
      <c r="C556">
        <v>42251391</v>
      </c>
      <c r="D556">
        <v>35545602</v>
      </c>
      <c r="E556">
        <v>1</v>
      </c>
      <c r="F556">
        <v>1</v>
      </c>
      <c r="G556">
        <v>1</v>
      </c>
      <c r="H556">
        <v>1</v>
      </c>
      <c r="I556" t="s">
        <v>478</v>
      </c>
      <c r="J556" t="s">
        <v>3</v>
      </c>
      <c r="K556" t="s">
        <v>479</v>
      </c>
      <c r="L556">
        <v>1369</v>
      </c>
      <c r="N556">
        <v>1013</v>
      </c>
      <c r="O556" t="s">
        <v>417</v>
      </c>
      <c r="P556" t="s">
        <v>417</v>
      </c>
      <c r="Q556">
        <v>1</v>
      </c>
      <c r="X556">
        <v>0.5</v>
      </c>
      <c r="Y556">
        <v>0</v>
      </c>
      <c r="Z556">
        <v>0</v>
      </c>
      <c r="AA556">
        <v>0</v>
      </c>
      <c r="AB556">
        <v>238.6</v>
      </c>
      <c r="AC556">
        <v>0</v>
      </c>
      <c r="AD556">
        <v>1</v>
      </c>
      <c r="AE556">
        <v>1</v>
      </c>
      <c r="AF556" t="s">
        <v>270</v>
      </c>
      <c r="AG556">
        <v>3.4499999999999997</v>
      </c>
      <c r="AH556">
        <v>2</v>
      </c>
      <c r="AI556">
        <v>42251392</v>
      </c>
      <c r="AJ556">
        <v>628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x14ac:dyDescent="0.2">
      <c r="A557">
        <f>ROW(Source!A287)</f>
        <v>287</v>
      </c>
      <c r="B557">
        <v>42251398</v>
      </c>
      <c r="C557">
        <v>42251391</v>
      </c>
      <c r="D557">
        <v>121548</v>
      </c>
      <c r="E557">
        <v>1</v>
      </c>
      <c r="F557">
        <v>1</v>
      </c>
      <c r="G557">
        <v>1</v>
      </c>
      <c r="H557">
        <v>1</v>
      </c>
      <c r="I557" t="s">
        <v>23</v>
      </c>
      <c r="J557" t="s">
        <v>3</v>
      </c>
      <c r="K557" t="s">
        <v>420</v>
      </c>
      <c r="L557">
        <v>608254</v>
      </c>
      <c r="N557">
        <v>1013</v>
      </c>
      <c r="O557" t="s">
        <v>421</v>
      </c>
      <c r="P557" t="s">
        <v>421</v>
      </c>
      <c r="Q557">
        <v>1</v>
      </c>
      <c r="X557">
        <v>0.21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1</v>
      </c>
      <c r="AE557">
        <v>2</v>
      </c>
      <c r="AF557" t="s">
        <v>269</v>
      </c>
      <c r="AG557">
        <v>1.5750000000000002</v>
      </c>
      <c r="AH557">
        <v>2</v>
      </c>
      <c r="AI557">
        <v>42251393</v>
      </c>
      <c r="AJ557">
        <v>629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x14ac:dyDescent="0.2">
      <c r="A558">
        <f>ROW(Source!A287)</f>
        <v>287</v>
      </c>
      <c r="B558">
        <v>42251399</v>
      </c>
      <c r="C558">
        <v>42251391</v>
      </c>
      <c r="D558">
        <v>39026610</v>
      </c>
      <c r="E558">
        <v>1</v>
      </c>
      <c r="F558">
        <v>1</v>
      </c>
      <c r="G558">
        <v>1</v>
      </c>
      <c r="H558">
        <v>2</v>
      </c>
      <c r="I558" t="s">
        <v>439</v>
      </c>
      <c r="J558" t="s">
        <v>440</v>
      </c>
      <c r="K558" t="s">
        <v>441</v>
      </c>
      <c r="L558">
        <v>1368</v>
      </c>
      <c r="N558">
        <v>1011</v>
      </c>
      <c r="O558" t="s">
        <v>425</v>
      </c>
      <c r="P558" t="s">
        <v>425</v>
      </c>
      <c r="Q558">
        <v>1</v>
      </c>
      <c r="X558">
        <v>0.21</v>
      </c>
      <c r="Y558">
        <v>0</v>
      </c>
      <c r="Z558">
        <v>31.26</v>
      </c>
      <c r="AA558">
        <v>13.5</v>
      </c>
      <c r="AB558">
        <v>0</v>
      </c>
      <c r="AC558">
        <v>0</v>
      </c>
      <c r="AD558">
        <v>1</v>
      </c>
      <c r="AE558">
        <v>0</v>
      </c>
      <c r="AF558" t="s">
        <v>269</v>
      </c>
      <c r="AG558">
        <v>1.5750000000000002</v>
      </c>
      <c r="AH558">
        <v>2</v>
      </c>
      <c r="AI558">
        <v>42251394</v>
      </c>
      <c r="AJ558">
        <v>630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x14ac:dyDescent="0.2">
      <c r="A559">
        <f>ROW(Source!A287)</f>
        <v>287</v>
      </c>
      <c r="B559">
        <v>42251400</v>
      </c>
      <c r="C559">
        <v>42251391</v>
      </c>
      <c r="D559">
        <v>39027219</v>
      </c>
      <c r="E559">
        <v>1</v>
      </c>
      <c r="F559">
        <v>1</v>
      </c>
      <c r="G559">
        <v>1</v>
      </c>
      <c r="H559">
        <v>2</v>
      </c>
      <c r="I559" t="s">
        <v>480</v>
      </c>
      <c r="J559" t="s">
        <v>481</v>
      </c>
      <c r="K559" t="s">
        <v>482</v>
      </c>
      <c r="L559">
        <v>1368</v>
      </c>
      <c r="N559">
        <v>1011</v>
      </c>
      <c r="O559" t="s">
        <v>425</v>
      </c>
      <c r="P559" t="s">
        <v>425</v>
      </c>
      <c r="Q559">
        <v>1</v>
      </c>
      <c r="X559">
        <v>2.3199999999999998</v>
      </c>
      <c r="Y559">
        <v>0</v>
      </c>
      <c r="Z559">
        <v>0.5</v>
      </c>
      <c r="AA559">
        <v>0</v>
      </c>
      <c r="AB559">
        <v>0</v>
      </c>
      <c r="AC559">
        <v>0</v>
      </c>
      <c r="AD559">
        <v>1</v>
      </c>
      <c r="AE559">
        <v>0</v>
      </c>
      <c r="AF559" t="s">
        <v>269</v>
      </c>
      <c r="AG559">
        <v>17.399999999999999</v>
      </c>
      <c r="AH559">
        <v>2</v>
      </c>
      <c r="AI559">
        <v>42251395</v>
      </c>
      <c r="AJ559">
        <v>631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x14ac:dyDescent="0.2">
      <c r="A560">
        <f>ROW(Source!A287)</f>
        <v>287</v>
      </c>
      <c r="B560">
        <v>42251401</v>
      </c>
      <c r="C560">
        <v>42251391</v>
      </c>
      <c r="D560">
        <v>38996543</v>
      </c>
      <c r="E560">
        <v>1</v>
      </c>
      <c r="F560">
        <v>1</v>
      </c>
      <c r="G560">
        <v>1</v>
      </c>
      <c r="H560">
        <v>3</v>
      </c>
      <c r="I560" t="s">
        <v>483</v>
      </c>
      <c r="J560" t="s">
        <v>484</v>
      </c>
      <c r="K560" t="s">
        <v>485</v>
      </c>
      <c r="L560">
        <v>1339</v>
      </c>
      <c r="N560">
        <v>1007</v>
      </c>
      <c r="O560" t="s">
        <v>209</v>
      </c>
      <c r="P560" t="s">
        <v>209</v>
      </c>
      <c r="Q560">
        <v>1</v>
      </c>
      <c r="X560">
        <v>0.51</v>
      </c>
      <c r="Y560">
        <v>548.29999999999995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 t="s">
        <v>268</v>
      </c>
      <c r="AG560">
        <v>3.06</v>
      </c>
      <c r="AH560">
        <v>2</v>
      </c>
      <c r="AI560">
        <v>42251396</v>
      </c>
      <c r="AJ560">
        <v>632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x14ac:dyDescent="0.2">
      <c r="A561">
        <f>ROW(Source!A288)</f>
        <v>288</v>
      </c>
      <c r="B561">
        <v>42251404</v>
      </c>
      <c r="C561">
        <v>42251402</v>
      </c>
      <c r="D561">
        <v>35545410</v>
      </c>
      <c r="E561">
        <v>1</v>
      </c>
      <c r="F561">
        <v>1</v>
      </c>
      <c r="G561">
        <v>1</v>
      </c>
      <c r="H561">
        <v>1</v>
      </c>
      <c r="I561" t="s">
        <v>546</v>
      </c>
      <c r="J561" t="s">
        <v>3</v>
      </c>
      <c r="K561" t="s">
        <v>547</v>
      </c>
      <c r="L561">
        <v>1369</v>
      </c>
      <c r="N561">
        <v>1013</v>
      </c>
      <c r="O561" t="s">
        <v>417</v>
      </c>
      <c r="P561" t="s">
        <v>417</v>
      </c>
      <c r="Q561">
        <v>1</v>
      </c>
      <c r="X561">
        <v>97.2</v>
      </c>
      <c r="Y561">
        <v>0</v>
      </c>
      <c r="Z561">
        <v>0</v>
      </c>
      <c r="AA561">
        <v>0</v>
      </c>
      <c r="AB561">
        <v>196.61</v>
      </c>
      <c r="AC561">
        <v>0</v>
      </c>
      <c r="AD561">
        <v>1</v>
      </c>
      <c r="AE561">
        <v>1</v>
      </c>
      <c r="AF561" t="s">
        <v>34</v>
      </c>
      <c r="AG561">
        <v>111.78</v>
      </c>
      <c r="AH561">
        <v>2</v>
      </c>
      <c r="AI561">
        <v>42251403</v>
      </c>
      <c r="AJ561">
        <v>633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  <row r="562" spans="1:44" x14ac:dyDescent="0.2">
      <c r="A562">
        <f>ROW(Source!A289)</f>
        <v>289</v>
      </c>
      <c r="B562">
        <v>42251404</v>
      </c>
      <c r="C562">
        <v>42251402</v>
      </c>
      <c r="D562">
        <v>35545410</v>
      </c>
      <c r="E562">
        <v>1</v>
      </c>
      <c r="F562">
        <v>1</v>
      </c>
      <c r="G562">
        <v>1</v>
      </c>
      <c r="H562">
        <v>1</v>
      </c>
      <c r="I562" t="s">
        <v>546</v>
      </c>
      <c r="J562" t="s">
        <v>3</v>
      </c>
      <c r="K562" t="s">
        <v>547</v>
      </c>
      <c r="L562">
        <v>1369</v>
      </c>
      <c r="N562">
        <v>1013</v>
      </c>
      <c r="O562" t="s">
        <v>417</v>
      </c>
      <c r="P562" t="s">
        <v>417</v>
      </c>
      <c r="Q562">
        <v>1</v>
      </c>
      <c r="X562">
        <v>97.2</v>
      </c>
      <c r="Y562">
        <v>0</v>
      </c>
      <c r="Z562">
        <v>0</v>
      </c>
      <c r="AA562">
        <v>0</v>
      </c>
      <c r="AB562">
        <v>225.37</v>
      </c>
      <c r="AC562">
        <v>0</v>
      </c>
      <c r="AD562">
        <v>1</v>
      </c>
      <c r="AE562">
        <v>1</v>
      </c>
      <c r="AF562" t="s">
        <v>34</v>
      </c>
      <c r="AG562">
        <v>111.78</v>
      </c>
      <c r="AH562">
        <v>2</v>
      </c>
      <c r="AI562">
        <v>42251403</v>
      </c>
      <c r="AJ562">
        <v>634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</row>
    <row r="563" spans="1:44" x14ac:dyDescent="0.2">
      <c r="A563">
        <f>ROW(Source!A290)</f>
        <v>290</v>
      </c>
      <c r="B563">
        <v>42251408</v>
      </c>
      <c r="C563">
        <v>42251405</v>
      </c>
      <c r="D563">
        <v>35545602</v>
      </c>
      <c r="E563">
        <v>1</v>
      </c>
      <c r="F563">
        <v>1</v>
      </c>
      <c r="G563">
        <v>1</v>
      </c>
      <c r="H563">
        <v>1</v>
      </c>
      <c r="I563" t="s">
        <v>478</v>
      </c>
      <c r="J563" t="s">
        <v>3</v>
      </c>
      <c r="K563" t="s">
        <v>479</v>
      </c>
      <c r="L563">
        <v>1369</v>
      </c>
      <c r="N563">
        <v>1013</v>
      </c>
      <c r="O563" t="s">
        <v>417</v>
      </c>
      <c r="P563" t="s">
        <v>417</v>
      </c>
      <c r="Q563">
        <v>1</v>
      </c>
      <c r="X563">
        <v>40</v>
      </c>
      <c r="Y563">
        <v>0</v>
      </c>
      <c r="Z563">
        <v>0</v>
      </c>
      <c r="AA563">
        <v>0</v>
      </c>
      <c r="AB563">
        <v>208.14</v>
      </c>
      <c r="AC563">
        <v>0</v>
      </c>
      <c r="AD563">
        <v>1</v>
      </c>
      <c r="AE563">
        <v>1</v>
      </c>
      <c r="AF563" t="s">
        <v>34</v>
      </c>
      <c r="AG563">
        <v>46</v>
      </c>
      <c r="AH563">
        <v>2</v>
      </c>
      <c r="AI563">
        <v>42251406</v>
      </c>
      <c r="AJ563">
        <v>635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</row>
    <row r="564" spans="1:44" x14ac:dyDescent="0.2">
      <c r="A564">
        <f>ROW(Source!A290)</f>
        <v>290</v>
      </c>
      <c r="B564">
        <v>42251409</v>
      </c>
      <c r="C564">
        <v>42251405</v>
      </c>
      <c r="D564">
        <v>39000964</v>
      </c>
      <c r="E564">
        <v>1</v>
      </c>
      <c r="F564">
        <v>1</v>
      </c>
      <c r="G564">
        <v>1</v>
      </c>
      <c r="H564">
        <v>3</v>
      </c>
      <c r="I564" t="s">
        <v>548</v>
      </c>
      <c r="J564" t="s">
        <v>549</v>
      </c>
      <c r="K564" t="s">
        <v>550</v>
      </c>
      <c r="L564">
        <v>1339</v>
      </c>
      <c r="N564">
        <v>1007</v>
      </c>
      <c r="O564" t="s">
        <v>209</v>
      </c>
      <c r="P564" t="s">
        <v>209</v>
      </c>
      <c r="Q564">
        <v>1</v>
      </c>
      <c r="X564">
        <v>15</v>
      </c>
      <c r="Y564">
        <v>131.9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 t="s">
        <v>3</v>
      </c>
      <c r="AG564">
        <v>15</v>
      </c>
      <c r="AH564">
        <v>2</v>
      </c>
      <c r="AI564">
        <v>42251407</v>
      </c>
      <c r="AJ564">
        <v>636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</row>
    <row r="565" spans="1:44" x14ac:dyDescent="0.2">
      <c r="A565">
        <f>ROW(Source!A291)</f>
        <v>291</v>
      </c>
      <c r="B565">
        <v>42251408</v>
      </c>
      <c r="C565">
        <v>42251405</v>
      </c>
      <c r="D565">
        <v>35545602</v>
      </c>
      <c r="E565">
        <v>1</v>
      </c>
      <c r="F565">
        <v>1</v>
      </c>
      <c r="G565">
        <v>1</v>
      </c>
      <c r="H565">
        <v>1</v>
      </c>
      <c r="I565" t="s">
        <v>478</v>
      </c>
      <c r="J565" t="s">
        <v>3</v>
      </c>
      <c r="K565" t="s">
        <v>479</v>
      </c>
      <c r="L565">
        <v>1369</v>
      </c>
      <c r="N565">
        <v>1013</v>
      </c>
      <c r="O565" t="s">
        <v>417</v>
      </c>
      <c r="P565" t="s">
        <v>417</v>
      </c>
      <c r="Q565">
        <v>1</v>
      </c>
      <c r="X565">
        <v>40</v>
      </c>
      <c r="Y565">
        <v>0</v>
      </c>
      <c r="Z565">
        <v>0</v>
      </c>
      <c r="AA565">
        <v>0</v>
      </c>
      <c r="AB565">
        <v>238.6</v>
      </c>
      <c r="AC565">
        <v>0</v>
      </c>
      <c r="AD565">
        <v>1</v>
      </c>
      <c r="AE565">
        <v>1</v>
      </c>
      <c r="AF565" t="s">
        <v>34</v>
      </c>
      <c r="AG565">
        <v>46</v>
      </c>
      <c r="AH565">
        <v>2</v>
      </c>
      <c r="AI565">
        <v>42251406</v>
      </c>
      <c r="AJ565">
        <v>637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</row>
    <row r="566" spans="1:44" x14ac:dyDescent="0.2">
      <c r="A566">
        <f>ROW(Source!A291)</f>
        <v>291</v>
      </c>
      <c r="B566">
        <v>42251409</v>
      </c>
      <c r="C566">
        <v>42251405</v>
      </c>
      <c r="D566">
        <v>39000964</v>
      </c>
      <c r="E566">
        <v>1</v>
      </c>
      <c r="F566">
        <v>1</v>
      </c>
      <c r="G566">
        <v>1</v>
      </c>
      <c r="H566">
        <v>3</v>
      </c>
      <c r="I566" t="s">
        <v>548</v>
      </c>
      <c r="J566" t="s">
        <v>549</v>
      </c>
      <c r="K566" t="s">
        <v>550</v>
      </c>
      <c r="L566">
        <v>1339</v>
      </c>
      <c r="N566">
        <v>1007</v>
      </c>
      <c r="O566" t="s">
        <v>209</v>
      </c>
      <c r="P566" t="s">
        <v>209</v>
      </c>
      <c r="Q566">
        <v>1</v>
      </c>
      <c r="X566">
        <v>15</v>
      </c>
      <c r="Y566">
        <v>131.9</v>
      </c>
      <c r="Z566">
        <v>0</v>
      </c>
      <c r="AA566">
        <v>0</v>
      </c>
      <c r="AB566">
        <v>0</v>
      </c>
      <c r="AC566">
        <v>0</v>
      </c>
      <c r="AD566">
        <v>1</v>
      </c>
      <c r="AE566">
        <v>0</v>
      </c>
      <c r="AF566" t="s">
        <v>3</v>
      </c>
      <c r="AG566">
        <v>15</v>
      </c>
      <c r="AH566">
        <v>2</v>
      </c>
      <c r="AI566">
        <v>42251407</v>
      </c>
      <c r="AJ566">
        <v>638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</row>
    <row r="567" spans="1:44" x14ac:dyDescent="0.2">
      <c r="A567">
        <f>ROW(Source!A292)</f>
        <v>292</v>
      </c>
      <c r="B567">
        <v>42251412</v>
      </c>
      <c r="C567">
        <v>42251410</v>
      </c>
      <c r="D567">
        <v>35540964</v>
      </c>
      <c r="E567">
        <v>1</v>
      </c>
      <c r="F567">
        <v>1</v>
      </c>
      <c r="G567">
        <v>1</v>
      </c>
      <c r="H567">
        <v>1</v>
      </c>
      <c r="I567" t="s">
        <v>432</v>
      </c>
      <c r="J567" t="s">
        <v>3</v>
      </c>
      <c r="K567" t="s">
        <v>433</v>
      </c>
      <c r="L567">
        <v>1369</v>
      </c>
      <c r="N567">
        <v>1013</v>
      </c>
      <c r="O567" t="s">
        <v>417</v>
      </c>
      <c r="P567" t="s">
        <v>417</v>
      </c>
      <c r="Q567">
        <v>1</v>
      </c>
      <c r="X567">
        <v>123</v>
      </c>
      <c r="Y567">
        <v>0</v>
      </c>
      <c r="Z567">
        <v>0</v>
      </c>
      <c r="AA567">
        <v>0</v>
      </c>
      <c r="AB567">
        <v>223.61</v>
      </c>
      <c r="AC567">
        <v>0</v>
      </c>
      <c r="AD567">
        <v>1</v>
      </c>
      <c r="AE567">
        <v>1</v>
      </c>
      <c r="AF567" t="s">
        <v>34</v>
      </c>
      <c r="AG567">
        <v>141.44999999999999</v>
      </c>
      <c r="AH567">
        <v>2</v>
      </c>
      <c r="AI567">
        <v>42251411</v>
      </c>
      <c r="AJ567">
        <v>639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</row>
    <row r="568" spans="1:44" x14ac:dyDescent="0.2">
      <c r="A568">
        <f>ROW(Source!A293)</f>
        <v>293</v>
      </c>
      <c r="B568">
        <v>42251412</v>
      </c>
      <c r="C568">
        <v>42251410</v>
      </c>
      <c r="D568">
        <v>35540964</v>
      </c>
      <c r="E568">
        <v>1</v>
      </c>
      <c r="F568">
        <v>1</v>
      </c>
      <c r="G568">
        <v>1</v>
      </c>
      <c r="H568">
        <v>1</v>
      </c>
      <c r="I568" t="s">
        <v>432</v>
      </c>
      <c r="J568" t="s">
        <v>3</v>
      </c>
      <c r="K568" t="s">
        <v>433</v>
      </c>
      <c r="L568">
        <v>1369</v>
      </c>
      <c r="N568">
        <v>1013</v>
      </c>
      <c r="O568" t="s">
        <v>417</v>
      </c>
      <c r="P568" t="s">
        <v>417</v>
      </c>
      <c r="Q568">
        <v>1</v>
      </c>
      <c r="X568">
        <v>123</v>
      </c>
      <c r="Y568">
        <v>0</v>
      </c>
      <c r="Z568">
        <v>0</v>
      </c>
      <c r="AA568">
        <v>0</v>
      </c>
      <c r="AB568">
        <v>256.33</v>
      </c>
      <c r="AC568">
        <v>0</v>
      </c>
      <c r="AD568">
        <v>1</v>
      </c>
      <c r="AE568">
        <v>1</v>
      </c>
      <c r="AF568" t="s">
        <v>34</v>
      </c>
      <c r="AG568">
        <v>141.44999999999999</v>
      </c>
      <c r="AH568">
        <v>2</v>
      </c>
      <c r="AI568">
        <v>42251411</v>
      </c>
      <c r="AJ568">
        <v>640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</row>
    <row r="569" spans="1:44" x14ac:dyDescent="0.2">
      <c r="A569">
        <f>ROW(Source!A331)</f>
        <v>331</v>
      </c>
      <c r="B569">
        <v>42251416</v>
      </c>
      <c r="C569">
        <v>42251414</v>
      </c>
      <c r="D569">
        <v>35542920</v>
      </c>
      <c r="E569">
        <v>1</v>
      </c>
      <c r="F569">
        <v>1</v>
      </c>
      <c r="G569">
        <v>1</v>
      </c>
      <c r="H569">
        <v>1</v>
      </c>
      <c r="I569" t="s">
        <v>415</v>
      </c>
      <c r="J569" t="s">
        <v>3</v>
      </c>
      <c r="K569" t="s">
        <v>416</v>
      </c>
      <c r="L569">
        <v>1369</v>
      </c>
      <c r="N569">
        <v>1013</v>
      </c>
      <c r="O569" t="s">
        <v>417</v>
      </c>
      <c r="P569" t="s">
        <v>417</v>
      </c>
      <c r="Q569">
        <v>1</v>
      </c>
      <c r="X569">
        <v>18.68</v>
      </c>
      <c r="Y569">
        <v>0</v>
      </c>
      <c r="Z569">
        <v>0</v>
      </c>
      <c r="AA569">
        <v>0</v>
      </c>
      <c r="AB569">
        <v>199.75</v>
      </c>
      <c r="AC569">
        <v>0</v>
      </c>
      <c r="AD569">
        <v>1</v>
      </c>
      <c r="AE569">
        <v>1</v>
      </c>
      <c r="AF569" t="s">
        <v>3</v>
      </c>
      <c r="AG569">
        <v>18.68</v>
      </c>
      <c r="AH569">
        <v>2</v>
      </c>
      <c r="AI569">
        <v>42251415</v>
      </c>
      <c r="AJ569">
        <v>641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</row>
    <row r="570" spans="1:44" x14ac:dyDescent="0.2">
      <c r="A570">
        <f>ROW(Source!A332)</f>
        <v>332</v>
      </c>
      <c r="B570">
        <v>42251416</v>
      </c>
      <c r="C570">
        <v>42251414</v>
      </c>
      <c r="D570">
        <v>35542920</v>
      </c>
      <c r="E570">
        <v>1</v>
      </c>
      <c r="F570">
        <v>1</v>
      </c>
      <c r="G570">
        <v>1</v>
      </c>
      <c r="H570">
        <v>1</v>
      </c>
      <c r="I570" t="s">
        <v>415</v>
      </c>
      <c r="J570" t="s">
        <v>3</v>
      </c>
      <c r="K570" t="s">
        <v>416</v>
      </c>
      <c r="L570">
        <v>1369</v>
      </c>
      <c r="N570">
        <v>1013</v>
      </c>
      <c r="O570" t="s">
        <v>417</v>
      </c>
      <c r="P570" t="s">
        <v>417</v>
      </c>
      <c r="Q570">
        <v>1</v>
      </c>
      <c r="X570">
        <v>18.68</v>
      </c>
      <c r="Y570">
        <v>0</v>
      </c>
      <c r="Z570">
        <v>0</v>
      </c>
      <c r="AA570">
        <v>0</v>
      </c>
      <c r="AB570">
        <v>228.98</v>
      </c>
      <c r="AC570">
        <v>0</v>
      </c>
      <c r="AD570">
        <v>1</v>
      </c>
      <c r="AE570">
        <v>1</v>
      </c>
      <c r="AF570" t="s">
        <v>3</v>
      </c>
      <c r="AG570">
        <v>18.68</v>
      </c>
      <c r="AH570">
        <v>2</v>
      </c>
      <c r="AI570">
        <v>42251415</v>
      </c>
      <c r="AJ570">
        <v>642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</row>
    <row r="571" spans="1:44" x14ac:dyDescent="0.2">
      <c r="A571">
        <f>ROW(Source!A333)</f>
        <v>333</v>
      </c>
      <c r="B571">
        <v>42251423</v>
      </c>
      <c r="C571">
        <v>42251417</v>
      </c>
      <c r="D571">
        <v>35543822</v>
      </c>
      <c r="E571">
        <v>1</v>
      </c>
      <c r="F571">
        <v>1</v>
      </c>
      <c r="G571">
        <v>1</v>
      </c>
      <c r="H571">
        <v>1</v>
      </c>
      <c r="I571" t="s">
        <v>418</v>
      </c>
      <c r="J571" t="s">
        <v>3</v>
      </c>
      <c r="K571" t="s">
        <v>419</v>
      </c>
      <c r="L571">
        <v>1369</v>
      </c>
      <c r="N571">
        <v>1013</v>
      </c>
      <c r="O571" t="s">
        <v>417</v>
      </c>
      <c r="P571" t="s">
        <v>417</v>
      </c>
      <c r="Q571">
        <v>1</v>
      </c>
      <c r="X571">
        <v>77.72</v>
      </c>
      <c r="Y571">
        <v>0</v>
      </c>
      <c r="Z571">
        <v>0</v>
      </c>
      <c r="AA571">
        <v>0</v>
      </c>
      <c r="AB571">
        <v>212.07</v>
      </c>
      <c r="AC571">
        <v>0</v>
      </c>
      <c r="AD571">
        <v>1</v>
      </c>
      <c r="AE571">
        <v>1</v>
      </c>
      <c r="AF571" t="s">
        <v>3</v>
      </c>
      <c r="AG571">
        <v>77.72</v>
      </c>
      <c r="AH571">
        <v>2</v>
      </c>
      <c r="AI571">
        <v>42251418</v>
      </c>
      <c r="AJ571">
        <v>643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</row>
    <row r="572" spans="1:44" x14ac:dyDescent="0.2">
      <c r="A572">
        <f>ROW(Source!A333)</f>
        <v>333</v>
      </c>
      <c r="B572">
        <v>42251424</v>
      </c>
      <c r="C572">
        <v>42251417</v>
      </c>
      <c r="D572">
        <v>121548</v>
      </c>
      <c r="E572">
        <v>1</v>
      </c>
      <c r="F572">
        <v>1</v>
      </c>
      <c r="G572">
        <v>1</v>
      </c>
      <c r="H572">
        <v>1</v>
      </c>
      <c r="I572" t="s">
        <v>23</v>
      </c>
      <c r="J572" t="s">
        <v>3</v>
      </c>
      <c r="K572" t="s">
        <v>420</v>
      </c>
      <c r="L572">
        <v>608254</v>
      </c>
      <c r="N572">
        <v>1013</v>
      </c>
      <c r="O572" t="s">
        <v>421</v>
      </c>
      <c r="P572" t="s">
        <v>421</v>
      </c>
      <c r="Q572">
        <v>1</v>
      </c>
      <c r="X572">
        <v>16.850000000000001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1</v>
      </c>
      <c r="AE572">
        <v>2</v>
      </c>
      <c r="AF572" t="s">
        <v>3</v>
      </c>
      <c r="AG572">
        <v>16.850000000000001</v>
      </c>
      <c r="AH572">
        <v>2</v>
      </c>
      <c r="AI572">
        <v>42251419</v>
      </c>
      <c r="AJ572">
        <v>644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</row>
    <row r="573" spans="1:44" x14ac:dyDescent="0.2">
      <c r="A573">
        <f>ROW(Source!A333)</f>
        <v>333</v>
      </c>
      <c r="B573">
        <v>42251425</v>
      </c>
      <c r="C573">
        <v>42251417</v>
      </c>
      <c r="D573">
        <v>39026831</v>
      </c>
      <c r="E573">
        <v>1</v>
      </c>
      <c r="F573">
        <v>1</v>
      </c>
      <c r="G573">
        <v>1</v>
      </c>
      <c r="H573">
        <v>2</v>
      </c>
      <c r="I573" t="s">
        <v>422</v>
      </c>
      <c r="J573" t="s">
        <v>423</v>
      </c>
      <c r="K573" t="s">
        <v>424</v>
      </c>
      <c r="L573">
        <v>1368</v>
      </c>
      <c r="N573">
        <v>1011</v>
      </c>
      <c r="O573" t="s">
        <v>425</v>
      </c>
      <c r="P573" t="s">
        <v>425</v>
      </c>
      <c r="Q573">
        <v>1</v>
      </c>
      <c r="X573">
        <v>12.34</v>
      </c>
      <c r="Y573">
        <v>0</v>
      </c>
      <c r="Z573">
        <v>125.7</v>
      </c>
      <c r="AA573">
        <v>13.5</v>
      </c>
      <c r="AB573">
        <v>0</v>
      </c>
      <c r="AC573">
        <v>0</v>
      </c>
      <c r="AD573">
        <v>1</v>
      </c>
      <c r="AE573">
        <v>0</v>
      </c>
      <c r="AF573" t="s">
        <v>3</v>
      </c>
      <c r="AG573">
        <v>12.34</v>
      </c>
      <c r="AH573">
        <v>2</v>
      </c>
      <c r="AI573">
        <v>42251420</v>
      </c>
      <c r="AJ573">
        <v>645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</row>
    <row r="574" spans="1:44" x14ac:dyDescent="0.2">
      <c r="A574">
        <f>ROW(Source!A333)</f>
        <v>333</v>
      </c>
      <c r="B574">
        <v>42251426</v>
      </c>
      <c r="C574">
        <v>42251417</v>
      </c>
      <c r="D574">
        <v>39026936</v>
      </c>
      <c r="E574">
        <v>1</v>
      </c>
      <c r="F574">
        <v>1</v>
      </c>
      <c r="G574">
        <v>1</v>
      </c>
      <c r="H574">
        <v>2</v>
      </c>
      <c r="I574" t="s">
        <v>426</v>
      </c>
      <c r="J574" t="s">
        <v>427</v>
      </c>
      <c r="K574" t="s">
        <v>428</v>
      </c>
      <c r="L574">
        <v>1368</v>
      </c>
      <c r="N574">
        <v>1011</v>
      </c>
      <c r="O574" t="s">
        <v>425</v>
      </c>
      <c r="P574" t="s">
        <v>425</v>
      </c>
      <c r="Q574">
        <v>1</v>
      </c>
      <c r="X574">
        <v>4.51</v>
      </c>
      <c r="Y574">
        <v>0</v>
      </c>
      <c r="Z574">
        <v>80.010000000000005</v>
      </c>
      <c r="AA574">
        <v>13.5</v>
      </c>
      <c r="AB574">
        <v>0</v>
      </c>
      <c r="AC574">
        <v>0</v>
      </c>
      <c r="AD574">
        <v>1</v>
      </c>
      <c r="AE574">
        <v>0</v>
      </c>
      <c r="AF574" t="s">
        <v>3</v>
      </c>
      <c r="AG574">
        <v>4.51</v>
      </c>
      <c r="AH574">
        <v>2</v>
      </c>
      <c r="AI574">
        <v>42251421</v>
      </c>
      <c r="AJ574">
        <v>646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</row>
    <row r="575" spans="1:44" x14ac:dyDescent="0.2">
      <c r="A575">
        <f>ROW(Source!A333)</f>
        <v>333</v>
      </c>
      <c r="B575">
        <v>42251427</v>
      </c>
      <c r="C575">
        <v>42251417</v>
      </c>
      <c r="D575">
        <v>39027056</v>
      </c>
      <c r="E575">
        <v>1</v>
      </c>
      <c r="F575">
        <v>1</v>
      </c>
      <c r="G575">
        <v>1</v>
      </c>
      <c r="H575">
        <v>2</v>
      </c>
      <c r="I575" t="s">
        <v>429</v>
      </c>
      <c r="J575" t="s">
        <v>430</v>
      </c>
      <c r="K575" t="s">
        <v>431</v>
      </c>
      <c r="L575">
        <v>1368</v>
      </c>
      <c r="N575">
        <v>1011</v>
      </c>
      <c r="O575" t="s">
        <v>425</v>
      </c>
      <c r="P575" t="s">
        <v>425</v>
      </c>
      <c r="Q575">
        <v>1</v>
      </c>
      <c r="X575">
        <v>1.98</v>
      </c>
      <c r="Y575">
        <v>0</v>
      </c>
      <c r="Z575">
        <v>8</v>
      </c>
      <c r="AA575">
        <v>0</v>
      </c>
      <c r="AB575">
        <v>0</v>
      </c>
      <c r="AC575">
        <v>0</v>
      </c>
      <c r="AD575">
        <v>1</v>
      </c>
      <c r="AE575">
        <v>0</v>
      </c>
      <c r="AF575" t="s">
        <v>3</v>
      </c>
      <c r="AG575">
        <v>1.98</v>
      </c>
      <c r="AH575">
        <v>2</v>
      </c>
      <c r="AI575">
        <v>42251422</v>
      </c>
      <c r="AJ575">
        <v>647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</row>
    <row r="576" spans="1:44" x14ac:dyDescent="0.2">
      <c r="A576">
        <f>ROW(Source!A334)</f>
        <v>334</v>
      </c>
      <c r="B576">
        <v>42251423</v>
      </c>
      <c r="C576">
        <v>42251417</v>
      </c>
      <c r="D576">
        <v>35543822</v>
      </c>
      <c r="E576">
        <v>1</v>
      </c>
      <c r="F576">
        <v>1</v>
      </c>
      <c r="G576">
        <v>1</v>
      </c>
      <c r="H576">
        <v>1</v>
      </c>
      <c r="I576" t="s">
        <v>418</v>
      </c>
      <c r="J576" t="s">
        <v>3</v>
      </c>
      <c r="K576" t="s">
        <v>419</v>
      </c>
      <c r="L576">
        <v>1369</v>
      </c>
      <c r="N576">
        <v>1013</v>
      </c>
      <c r="O576" t="s">
        <v>417</v>
      </c>
      <c r="P576" t="s">
        <v>417</v>
      </c>
      <c r="Q576">
        <v>1</v>
      </c>
      <c r="X576">
        <v>77.72</v>
      </c>
      <c r="Y576">
        <v>0</v>
      </c>
      <c r="Z576">
        <v>0</v>
      </c>
      <c r="AA576">
        <v>0</v>
      </c>
      <c r="AB576">
        <v>243.1</v>
      </c>
      <c r="AC576">
        <v>0</v>
      </c>
      <c r="AD576">
        <v>1</v>
      </c>
      <c r="AE576">
        <v>1</v>
      </c>
      <c r="AF576" t="s">
        <v>3</v>
      </c>
      <c r="AG576">
        <v>77.72</v>
      </c>
      <c r="AH576">
        <v>2</v>
      </c>
      <c r="AI576">
        <v>42251418</v>
      </c>
      <c r="AJ576">
        <v>648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</row>
    <row r="577" spans="1:44" x14ac:dyDescent="0.2">
      <c r="A577">
        <f>ROW(Source!A334)</f>
        <v>334</v>
      </c>
      <c r="B577">
        <v>42251424</v>
      </c>
      <c r="C577">
        <v>42251417</v>
      </c>
      <c r="D577">
        <v>121548</v>
      </c>
      <c r="E577">
        <v>1</v>
      </c>
      <c r="F577">
        <v>1</v>
      </c>
      <c r="G577">
        <v>1</v>
      </c>
      <c r="H577">
        <v>1</v>
      </c>
      <c r="I577" t="s">
        <v>23</v>
      </c>
      <c r="J577" t="s">
        <v>3</v>
      </c>
      <c r="K577" t="s">
        <v>420</v>
      </c>
      <c r="L577">
        <v>608254</v>
      </c>
      <c r="N577">
        <v>1013</v>
      </c>
      <c r="O577" t="s">
        <v>421</v>
      </c>
      <c r="P577" t="s">
        <v>421</v>
      </c>
      <c r="Q577">
        <v>1</v>
      </c>
      <c r="X577">
        <v>16.850000000000001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2</v>
      </c>
      <c r="AF577" t="s">
        <v>3</v>
      </c>
      <c r="AG577">
        <v>16.850000000000001</v>
      </c>
      <c r="AH577">
        <v>2</v>
      </c>
      <c r="AI577">
        <v>42251419</v>
      </c>
      <c r="AJ577">
        <v>649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</row>
    <row r="578" spans="1:44" x14ac:dyDescent="0.2">
      <c r="A578">
        <f>ROW(Source!A334)</f>
        <v>334</v>
      </c>
      <c r="B578">
        <v>42251425</v>
      </c>
      <c r="C578">
        <v>42251417</v>
      </c>
      <c r="D578">
        <v>39026831</v>
      </c>
      <c r="E578">
        <v>1</v>
      </c>
      <c r="F578">
        <v>1</v>
      </c>
      <c r="G578">
        <v>1</v>
      </c>
      <c r="H578">
        <v>2</v>
      </c>
      <c r="I578" t="s">
        <v>422</v>
      </c>
      <c r="J578" t="s">
        <v>423</v>
      </c>
      <c r="K578" t="s">
        <v>424</v>
      </c>
      <c r="L578">
        <v>1368</v>
      </c>
      <c r="N578">
        <v>1011</v>
      </c>
      <c r="O578" t="s">
        <v>425</v>
      </c>
      <c r="P578" t="s">
        <v>425</v>
      </c>
      <c r="Q578">
        <v>1</v>
      </c>
      <c r="X578">
        <v>12.34</v>
      </c>
      <c r="Y578">
        <v>0</v>
      </c>
      <c r="Z578">
        <v>125.7</v>
      </c>
      <c r="AA578">
        <v>13.5</v>
      </c>
      <c r="AB578">
        <v>0</v>
      </c>
      <c r="AC578">
        <v>0</v>
      </c>
      <c r="AD578">
        <v>1</v>
      </c>
      <c r="AE578">
        <v>0</v>
      </c>
      <c r="AF578" t="s">
        <v>3</v>
      </c>
      <c r="AG578">
        <v>12.34</v>
      </c>
      <c r="AH578">
        <v>2</v>
      </c>
      <c r="AI578">
        <v>42251420</v>
      </c>
      <c r="AJ578">
        <v>650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</row>
    <row r="579" spans="1:44" x14ac:dyDescent="0.2">
      <c r="A579">
        <f>ROW(Source!A334)</f>
        <v>334</v>
      </c>
      <c r="B579">
        <v>42251426</v>
      </c>
      <c r="C579">
        <v>42251417</v>
      </c>
      <c r="D579">
        <v>39026936</v>
      </c>
      <c r="E579">
        <v>1</v>
      </c>
      <c r="F579">
        <v>1</v>
      </c>
      <c r="G579">
        <v>1</v>
      </c>
      <c r="H579">
        <v>2</v>
      </c>
      <c r="I579" t="s">
        <v>426</v>
      </c>
      <c r="J579" t="s">
        <v>427</v>
      </c>
      <c r="K579" t="s">
        <v>428</v>
      </c>
      <c r="L579">
        <v>1368</v>
      </c>
      <c r="N579">
        <v>1011</v>
      </c>
      <c r="O579" t="s">
        <v>425</v>
      </c>
      <c r="P579" t="s">
        <v>425</v>
      </c>
      <c r="Q579">
        <v>1</v>
      </c>
      <c r="X579">
        <v>4.51</v>
      </c>
      <c r="Y579">
        <v>0</v>
      </c>
      <c r="Z579">
        <v>80.010000000000005</v>
      </c>
      <c r="AA579">
        <v>13.5</v>
      </c>
      <c r="AB579">
        <v>0</v>
      </c>
      <c r="AC579">
        <v>0</v>
      </c>
      <c r="AD579">
        <v>1</v>
      </c>
      <c r="AE579">
        <v>0</v>
      </c>
      <c r="AF579" t="s">
        <v>3</v>
      </c>
      <c r="AG579">
        <v>4.51</v>
      </c>
      <c r="AH579">
        <v>2</v>
      </c>
      <c r="AI579">
        <v>42251421</v>
      </c>
      <c r="AJ579">
        <v>651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</row>
    <row r="580" spans="1:44" x14ac:dyDescent="0.2">
      <c r="A580">
        <f>ROW(Source!A334)</f>
        <v>334</v>
      </c>
      <c r="B580">
        <v>42251427</v>
      </c>
      <c r="C580">
        <v>42251417</v>
      </c>
      <c r="D580">
        <v>39027056</v>
      </c>
      <c r="E580">
        <v>1</v>
      </c>
      <c r="F580">
        <v>1</v>
      </c>
      <c r="G580">
        <v>1</v>
      </c>
      <c r="H580">
        <v>2</v>
      </c>
      <c r="I580" t="s">
        <v>429</v>
      </c>
      <c r="J580" t="s">
        <v>430</v>
      </c>
      <c r="K580" t="s">
        <v>431</v>
      </c>
      <c r="L580">
        <v>1368</v>
      </c>
      <c r="N580">
        <v>1011</v>
      </c>
      <c r="O580" t="s">
        <v>425</v>
      </c>
      <c r="P580" t="s">
        <v>425</v>
      </c>
      <c r="Q580">
        <v>1</v>
      </c>
      <c r="X580">
        <v>1.98</v>
      </c>
      <c r="Y580">
        <v>0</v>
      </c>
      <c r="Z580">
        <v>8</v>
      </c>
      <c r="AA580">
        <v>0</v>
      </c>
      <c r="AB580">
        <v>0</v>
      </c>
      <c r="AC580">
        <v>0</v>
      </c>
      <c r="AD580">
        <v>1</v>
      </c>
      <c r="AE580">
        <v>0</v>
      </c>
      <c r="AF580" t="s">
        <v>3</v>
      </c>
      <c r="AG580">
        <v>1.98</v>
      </c>
      <c r="AH580">
        <v>2</v>
      </c>
      <c r="AI580">
        <v>42251422</v>
      </c>
      <c r="AJ580">
        <v>652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</row>
    <row r="581" spans="1:44" x14ac:dyDescent="0.2">
      <c r="A581">
        <f>ROW(Source!A335)</f>
        <v>335</v>
      </c>
      <c r="B581">
        <v>42251434</v>
      </c>
      <c r="C581">
        <v>42251428</v>
      </c>
      <c r="D581">
        <v>35545602</v>
      </c>
      <c r="E581">
        <v>1</v>
      </c>
      <c r="F581">
        <v>1</v>
      </c>
      <c r="G581">
        <v>1</v>
      </c>
      <c r="H581">
        <v>1</v>
      </c>
      <c r="I581" t="s">
        <v>478</v>
      </c>
      <c r="J581" t="s">
        <v>3</v>
      </c>
      <c r="K581" t="s">
        <v>479</v>
      </c>
      <c r="L581">
        <v>1369</v>
      </c>
      <c r="N581">
        <v>1013</v>
      </c>
      <c r="O581" t="s">
        <v>417</v>
      </c>
      <c r="P581" t="s">
        <v>417</v>
      </c>
      <c r="Q581">
        <v>1</v>
      </c>
      <c r="X581">
        <v>0.5</v>
      </c>
      <c r="Y581">
        <v>0</v>
      </c>
      <c r="Z581">
        <v>0</v>
      </c>
      <c r="AA581">
        <v>0</v>
      </c>
      <c r="AB581">
        <v>208.14</v>
      </c>
      <c r="AC581">
        <v>0</v>
      </c>
      <c r="AD581">
        <v>1</v>
      </c>
      <c r="AE581">
        <v>1</v>
      </c>
      <c r="AF581" t="s">
        <v>34</v>
      </c>
      <c r="AG581">
        <v>0.57499999999999996</v>
      </c>
      <c r="AH581">
        <v>2</v>
      </c>
      <c r="AI581">
        <v>42251429</v>
      </c>
      <c r="AJ581">
        <v>653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</row>
    <row r="582" spans="1:44" x14ac:dyDescent="0.2">
      <c r="A582">
        <f>ROW(Source!A335)</f>
        <v>335</v>
      </c>
      <c r="B582">
        <v>42251435</v>
      </c>
      <c r="C582">
        <v>42251428</v>
      </c>
      <c r="D582">
        <v>121548</v>
      </c>
      <c r="E582">
        <v>1</v>
      </c>
      <c r="F582">
        <v>1</v>
      </c>
      <c r="G582">
        <v>1</v>
      </c>
      <c r="H582">
        <v>1</v>
      </c>
      <c r="I582" t="s">
        <v>23</v>
      </c>
      <c r="J582" t="s">
        <v>3</v>
      </c>
      <c r="K582" t="s">
        <v>420</v>
      </c>
      <c r="L582">
        <v>608254</v>
      </c>
      <c r="N582">
        <v>1013</v>
      </c>
      <c r="O582" t="s">
        <v>421</v>
      </c>
      <c r="P582" t="s">
        <v>421</v>
      </c>
      <c r="Q582">
        <v>1</v>
      </c>
      <c r="X582">
        <v>0.21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1</v>
      </c>
      <c r="AE582">
        <v>2</v>
      </c>
      <c r="AF582" t="s">
        <v>33</v>
      </c>
      <c r="AG582">
        <v>0.26250000000000001</v>
      </c>
      <c r="AH582">
        <v>2</v>
      </c>
      <c r="AI582">
        <v>42251430</v>
      </c>
      <c r="AJ582">
        <v>654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</row>
    <row r="583" spans="1:44" x14ac:dyDescent="0.2">
      <c r="A583">
        <f>ROW(Source!A335)</f>
        <v>335</v>
      </c>
      <c r="B583">
        <v>42251436</v>
      </c>
      <c r="C583">
        <v>42251428</v>
      </c>
      <c r="D583">
        <v>39026610</v>
      </c>
      <c r="E583">
        <v>1</v>
      </c>
      <c r="F583">
        <v>1</v>
      </c>
      <c r="G583">
        <v>1</v>
      </c>
      <c r="H583">
        <v>2</v>
      </c>
      <c r="I583" t="s">
        <v>439</v>
      </c>
      <c r="J583" t="s">
        <v>440</v>
      </c>
      <c r="K583" t="s">
        <v>441</v>
      </c>
      <c r="L583">
        <v>1368</v>
      </c>
      <c r="N583">
        <v>1011</v>
      </c>
      <c r="O583" t="s">
        <v>425</v>
      </c>
      <c r="P583" t="s">
        <v>425</v>
      </c>
      <c r="Q583">
        <v>1</v>
      </c>
      <c r="X583">
        <v>0.21</v>
      </c>
      <c r="Y583">
        <v>0</v>
      </c>
      <c r="Z583">
        <v>31.26</v>
      </c>
      <c r="AA583">
        <v>13.5</v>
      </c>
      <c r="AB583">
        <v>0</v>
      </c>
      <c r="AC583">
        <v>0</v>
      </c>
      <c r="AD583">
        <v>1</v>
      </c>
      <c r="AE583">
        <v>0</v>
      </c>
      <c r="AF583" t="s">
        <v>33</v>
      </c>
      <c r="AG583">
        <v>0.26250000000000001</v>
      </c>
      <c r="AH583">
        <v>2</v>
      </c>
      <c r="AI583">
        <v>42251431</v>
      </c>
      <c r="AJ583">
        <v>655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</row>
    <row r="584" spans="1:44" x14ac:dyDescent="0.2">
      <c r="A584">
        <f>ROW(Source!A335)</f>
        <v>335</v>
      </c>
      <c r="B584">
        <v>42251437</v>
      </c>
      <c r="C584">
        <v>42251428</v>
      </c>
      <c r="D584">
        <v>39027219</v>
      </c>
      <c r="E584">
        <v>1</v>
      </c>
      <c r="F584">
        <v>1</v>
      </c>
      <c r="G584">
        <v>1</v>
      </c>
      <c r="H584">
        <v>2</v>
      </c>
      <c r="I584" t="s">
        <v>480</v>
      </c>
      <c r="J584" t="s">
        <v>481</v>
      </c>
      <c r="K584" t="s">
        <v>482</v>
      </c>
      <c r="L584">
        <v>1368</v>
      </c>
      <c r="N584">
        <v>1011</v>
      </c>
      <c r="O584" t="s">
        <v>425</v>
      </c>
      <c r="P584" t="s">
        <v>425</v>
      </c>
      <c r="Q584">
        <v>1</v>
      </c>
      <c r="X584">
        <v>2.3199999999999998</v>
      </c>
      <c r="Y584">
        <v>0</v>
      </c>
      <c r="Z584">
        <v>0.5</v>
      </c>
      <c r="AA584">
        <v>0</v>
      </c>
      <c r="AB584">
        <v>0</v>
      </c>
      <c r="AC584">
        <v>0</v>
      </c>
      <c r="AD584">
        <v>1</v>
      </c>
      <c r="AE584">
        <v>0</v>
      </c>
      <c r="AF584" t="s">
        <v>33</v>
      </c>
      <c r="AG584">
        <v>2.9</v>
      </c>
      <c r="AH584">
        <v>2</v>
      </c>
      <c r="AI584">
        <v>42251432</v>
      </c>
      <c r="AJ584">
        <v>656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</row>
    <row r="585" spans="1:44" x14ac:dyDescent="0.2">
      <c r="A585">
        <f>ROW(Source!A335)</f>
        <v>335</v>
      </c>
      <c r="B585">
        <v>42251438</v>
      </c>
      <c r="C585">
        <v>42251428</v>
      </c>
      <c r="D585">
        <v>38996543</v>
      </c>
      <c r="E585">
        <v>1</v>
      </c>
      <c r="F585">
        <v>1</v>
      </c>
      <c r="G585">
        <v>1</v>
      </c>
      <c r="H585">
        <v>3</v>
      </c>
      <c r="I585" t="s">
        <v>483</v>
      </c>
      <c r="J585" t="s">
        <v>484</v>
      </c>
      <c r="K585" t="s">
        <v>485</v>
      </c>
      <c r="L585">
        <v>1339</v>
      </c>
      <c r="N585">
        <v>1007</v>
      </c>
      <c r="O585" t="s">
        <v>209</v>
      </c>
      <c r="P585" t="s">
        <v>209</v>
      </c>
      <c r="Q585">
        <v>1</v>
      </c>
      <c r="X585">
        <v>0.51</v>
      </c>
      <c r="Y585">
        <v>548.29999999999995</v>
      </c>
      <c r="Z585">
        <v>0</v>
      </c>
      <c r="AA585">
        <v>0</v>
      </c>
      <c r="AB585">
        <v>0</v>
      </c>
      <c r="AC585">
        <v>0</v>
      </c>
      <c r="AD585">
        <v>1</v>
      </c>
      <c r="AE585">
        <v>0</v>
      </c>
      <c r="AF585" t="s">
        <v>321</v>
      </c>
      <c r="AG585">
        <v>2.04</v>
      </c>
      <c r="AH585">
        <v>2</v>
      </c>
      <c r="AI585">
        <v>42251433</v>
      </c>
      <c r="AJ585">
        <v>657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</row>
    <row r="586" spans="1:44" x14ac:dyDescent="0.2">
      <c r="A586">
        <f>ROW(Source!A336)</f>
        <v>336</v>
      </c>
      <c r="B586">
        <v>42251434</v>
      </c>
      <c r="C586">
        <v>42251428</v>
      </c>
      <c r="D586">
        <v>35545602</v>
      </c>
      <c r="E586">
        <v>1</v>
      </c>
      <c r="F586">
        <v>1</v>
      </c>
      <c r="G586">
        <v>1</v>
      </c>
      <c r="H586">
        <v>1</v>
      </c>
      <c r="I586" t="s">
        <v>478</v>
      </c>
      <c r="J586" t="s">
        <v>3</v>
      </c>
      <c r="K586" t="s">
        <v>479</v>
      </c>
      <c r="L586">
        <v>1369</v>
      </c>
      <c r="N586">
        <v>1013</v>
      </c>
      <c r="O586" t="s">
        <v>417</v>
      </c>
      <c r="P586" t="s">
        <v>417</v>
      </c>
      <c r="Q586">
        <v>1</v>
      </c>
      <c r="X586">
        <v>0.5</v>
      </c>
      <c r="Y586">
        <v>0</v>
      </c>
      <c r="Z586">
        <v>0</v>
      </c>
      <c r="AA586">
        <v>0</v>
      </c>
      <c r="AB586">
        <v>238.6</v>
      </c>
      <c r="AC586">
        <v>0</v>
      </c>
      <c r="AD586">
        <v>1</v>
      </c>
      <c r="AE586">
        <v>1</v>
      </c>
      <c r="AF586" t="s">
        <v>34</v>
      </c>
      <c r="AG586">
        <v>0.57499999999999996</v>
      </c>
      <c r="AH586">
        <v>2</v>
      </c>
      <c r="AI586">
        <v>42251429</v>
      </c>
      <c r="AJ586">
        <v>658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</row>
    <row r="587" spans="1:44" x14ac:dyDescent="0.2">
      <c r="A587">
        <f>ROW(Source!A336)</f>
        <v>336</v>
      </c>
      <c r="B587">
        <v>42251435</v>
      </c>
      <c r="C587">
        <v>42251428</v>
      </c>
      <c r="D587">
        <v>121548</v>
      </c>
      <c r="E587">
        <v>1</v>
      </c>
      <c r="F587">
        <v>1</v>
      </c>
      <c r="G587">
        <v>1</v>
      </c>
      <c r="H587">
        <v>1</v>
      </c>
      <c r="I587" t="s">
        <v>23</v>
      </c>
      <c r="J587" t="s">
        <v>3</v>
      </c>
      <c r="K587" t="s">
        <v>420</v>
      </c>
      <c r="L587">
        <v>608254</v>
      </c>
      <c r="N587">
        <v>1013</v>
      </c>
      <c r="O587" t="s">
        <v>421</v>
      </c>
      <c r="P587" t="s">
        <v>421</v>
      </c>
      <c r="Q587">
        <v>1</v>
      </c>
      <c r="X587">
        <v>0.21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1</v>
      </c>
      <c r="AE587">
        <v>2</v>
      </c>
      <c r="AF587" t="s">
        <v>33</v>
      </c>
      <c r="AG587">
        <v>0.26250000000000001</v>
      </c>
      <c r="AH587">
        <v>2</v>
      </c>
      <c r="AI587">
        <v>42251430</v>
      </c>
      <c r="AJ587">
        <v>659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</row>
    <row r="588" spans="1:44" x14ac:dyDescent="0.2">
      <c r="A588">
        <f>ROW(Source!A336)</f>
        <v>336</v>
      </c>
      <c r="B588">
        <v>42251436</v>
      </c>
      <c r="C588">
        <v>42251428</v>
      </c>
      <c r="D588">
        <v>39026610</v>
      </c>
      <c r="E588">
        <v>1</v>
      </c>
      <c r="F588">
        <v>1</v>
      </c>
      <c r="G588">
        <v>1</v>
      </c>
      <c r="H588">
        <v>2</v>
      </c>
      <c r="I588" t="s">
        <v>439</v>
      </c>
      <c r="J588" t="s">
        <v>440</v>
      </c>
      <c r="K588" t="s">
        <v>441</v>
      </c>
      <c r="L588">
        <v>1368</v>
      </c>
      <c r="N588">
        <v>1011</v>
      </c>
      <c r="O588" t="s">
        <v>425</v>
      </c>
      <c r="P588" t="s">
        <v>425</v>
      </c>
      <c r="Q588">
        <v>1</v>
      </c>
      <c r="X588">
        <v>0.21</v>
      </c>
      <c r="Y588">
        <v>0</v>
      </c>
      <c r="Z588">
        <v>31.26</v>
      </c>
      <c r="AA588">
        <v>13.5</v>
      </c>
      <c r="AB588">
        <v>0</v>
      </c>
      <c r="AC588">
        <v>0</v>
      </c>
      <c r="AD588">
        <v>1</v>
      </c>
      <c r="AE588">
        <v>0</v>
      </c>
      <c r="AF588" t="s">
        <v>33</v>
      </c>
      <c r="AG588">
        <v>0.26250000000000001</v>
      </c>
      <c r="AH588">
        <v>2</v>
      </c>
      <c r="AI588">
        <v>42251431</v>
      </c>
      <c r="AJ588">
        <v>660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</row>
    <row r="589" spans="1:44" x14ac:dyDescent="0.2">
      <c r="A589">
        <f>ROW(Source!A336)</f>
        <v>336</v>
      </c>
      <c r="B589">
        <v>42251437</v>
      </c>
      <c r="C589">
        <v>42251428</v>
      </c>
      <c r="D589">
        <v>39027219</v>
      </c>
      <c r="E589">
        <v>1</v>
      </c>
      <c r="F589">
        <v>1</v>
      </c>
      <c r="G589">
        <v>1</v>
      </c>
      <c r="H589">
        <v>2</v>
      </c>
      <c r="I589" t="s">
        <v>480</v>
      </c>
      <c r="J589" t="s">
        <v>481</v>
      </c>
      <c r="K589" t="s">
        <v>482</v>
      </c>
      <c r="L589">
        <v>1368</v>
      </c>
      <c r="N589">
        <v>1011</v>
      </c>
      <c r="O589" t="s">
        <v>425</v>
      </c>
      <c r="P589" t="s">
        <v>425</v>
      </c>
      <c r="Q589">
        <v>1</v>
      </c>
      <c r="X589">
        <v>2.3199999999999998</v>
      </c>
      <c r="Y589">
        <v>0</v>
      </c>
      <c r="Z589">
        <v>0.5</v>
      </c>
      <c r="AA589">
        <v>0</v>
      </c>
      <c r="AB589">
        <v>0</v>
      </c>
      <c r="AC589">
        <v>0</v>
      </c>
      <c r="AD589">
        <v>1</v>
      </c>
      <c r="AE589">
        <v>0</v>
      </c>
      <c r="AF589" t="s">
        <v>33</v>
      </c>
      <c r="AG589">
        <v>2.9</v>
      </c>
      <c r="AH589">
        <v>2</v>
      </c>
      <c r="AI589">
        <v>42251432</v>
      </c>
      <c r="AJ589">
        <v>661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</row>
    <row r="590" spans="1:44" x14ac:dyDescent="0.2">
      <c r="A590">
        <f>ROW(Source!A336)</f>
        <v>336</v>
      </c>
      <c r="B590">
        <v>42251438</v>
      </c>
      <c r="C590">
        <v>42251428</v>
      </c>
      <c r="D590">
        <v>38996543</v>
      </c>
      <c r="E590">
        <v>1</v>
      </c>
      <c r="F590">
        <v>1</v>
      </c>
      <c r="G590">
        <v>1</v>
      </c>
      <c r="H590">
        <v>3</v>
      </c>
      <c r="I590" t="s">
        <v>483</v>
      </c>
      <c r="J590" t="s">
        <v>484</v>
      </c>
      <c r="K590" t="s">
        <v>485</v>
      </c>
      <c r="L590">
        <v>1339</v>
      </c>
      <c r="N590">
        <v>1007</v>
      </c>
      <c r="O590" t="s">
        <v>209</v>
      </c>
      <c r="P590" t="s">
        <v>209</v>
      </c>
      <c r="Q590">
        <v>1</v>
      </c>
      <c r="X590">
        <v>0.51</v>
      </c>
      <c r="Y590">
        <v>548.29999999999995</v>
      </c>
      <c r="Z590">
        <v>0</v>
      </c>
      <c r="AA590">
        <v>0</v>
      </c>
      <c r="AB590">
        <v>0</v>
      </c>
      <c r="AC590">
        <v>0</v>
      </c>
      <c r="AD590">
        <v>1</v>
      </c>
      <c r="AE590">
        <v>0</v>
      </c>
      <c r="AF590" t="s">
        <v>321</v>
      </c>
      <c r="AG590">
        <v>2.04</v>
      </c>
      <c r="AH590">
        <v>2</v>
      </c>
      <c r="AI590">
        <v>42251433</v>
      </c>
      <c r="AJ590">
        <v>662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</row>
    <row r="591" spans="1:44" x14ac:dyDescent="0.2">
      <c r="A591">
        <f>ROW(Source!A337)</f>
        <v>337</v>
      </c>
      <c r="B591">
        <v>42251450</v>
      </c>
      <c r="C591">
        <v>42251439</v>
      </c>
      <c r="D591">
        <v>35540618</v>
      </c>
      <c r="E591">
        <v>1</v>
      </c>
      <c r="F591">
        <v>1</v>
      </c>
      <c r="G591">
        <v>1</v>
      </c>
      <c r="H591">
        <v>1</v>
      </c>
      <c r="I591" t="s">
        <v>500</v>
      </c>
      <c r="J591" t="s">
        <v>3</v>
      </c>
      <c r="K591" t="s">
        <v>501</v>
      </c>
      <c r="L591">
        <v>1369</v>
      </c>
      <c r="N591">
        <v>1013</v>
      </c>
      <c r="O591" t="s">
        <v>417</v>
      </c>
      <c r="P591" t="s">
        <v>417</v>
      </c>
      <c r="Q591">
        <v>1</v>
      </c>
      <c r="X591">
        <v>180</v>
      </c>
      <c r="Y591">
        <v>0</v>
      </c>
      <c r="Z591">
        <v>0</v>
      </c>
      <c r="AA591">
        <v>0</v>
      </c>
      <c r="AB591">
        <v>204.47</v>
      </c>
      <c r="AC591">
        <v>0</v>
      </c>
      <c r="AD591">
        <v>1</v>
      </c>
      <c r="AE591">
        <v>1</v>
      </c>
      <c r="AF591" t="s">
        <v>34</v>
      </c>
      <c r="AG591">
        <v>206.99999999999997</v>
      </c>
      <c r="AH591">
        <v>2</v>
      </c>
      <c r="AI591">
        <v>42251440</v>
      </c>
      <c r="AJ591">
        <v>663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</row>
    <row r="592" spans="1:44" x14ac:dyDescent="0.2">
      <c r="A592">
        <f>ROW(Source!A337)</f>
        <v>337</v>
      </c>
      <c r="B592">
        <v>42251451</v>
      </c>
      <c r="C592">
        <v>42251439</v>
      </c>
      <c r="D592">
        <v>121548</v>
      </c>
      <c r="E592">
        <v>1</v>
      </c>
      <c r="F592">
        <v>1</v>
      </c>
      <c r="G592">
        <v>1</v>
      </c>
      <c r="H592">
        <v>1</v>
      </c>
      <c r="I592" t="s">
        <v>23</v>
      </c>
      <c r="J592" t="s">
        <v>3</v>
      </c>
      <c r="K592" t="s">
        <v>420</v>
      </c>
      <c r="L592">
        <v>608254</v>
      </c>
      <c r="N592">
        <v>1013</v>
      </c>
      <c r="O592" t="s">
        <v>421</v>
      </c>
      <c r="P592" t="s">
        <v>421</v>
      </c>
      <c r="Q592">
        <v>1</v>
      </c>
      <c r="X592">
        <v>18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2</v>
      </c>
      <c r="AF592" t="s">
        <v>33</v>
      </c>
      <c r="AG592">
        <v>22.5</v>
      </c>
      <c r="AH592">
        <v>2</v>
      </c>
      <c r="AI592">
        <v>42251441</v>
      </c>
      <c r="AJ592">
        <v>664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</row>
    <row r="593" spans="1:44" x14ac:dyDescent="0.2">
      <c r="A593">
        <f>ROW(Source!A337)</f>
        <v>337</v>
      </c>
      <c r="B593">
        <v>42251452</v>
      </c>
      <c r="C593">
        <v>42251439</v>
      </c>
      <c r="D593">
        <v>39026317</v>
      </c>
      <c r="E593">
        <v>1</v>
      </c>
      <c r="F593">
        <v>1</v>
      </c>
      <c r="G593">
        <v>1</v>
      </c>
      <c r="H593">
        <v>2</v>
      </c>
      <c r="I593" t="s">
        <v>469</v>
      </c>
      <c r="J593" t="s">
        <v>470</v>
      </c>
      <c r="K593" t="s">
        <v>471</v>
      </c>
      <c r="L593">
        <v>1368</v>
      </c>
      <c r="N593">
        <v>1011</v>
      </c>
      <c r="O593" t="s">
        <v>425</v>
      </c>
      <c r="P593" t="s">
        <v>425</v>
      </c>
      <c r="Q593">
        <v>1</v>
      </c>
      <c r="X593">
        <v>18</v>
      </c>
      <c r="Y593">
        <v>0</v>
      </c>
      <c r="Z593">
        <v>86.4</v>
      </c>
      <c r="AA593">
        <v>13.5</v>
      </c>
      <c r="AB593">
        <v>0</v>
      </c>
      <c r="AC593">
        <v>0</v>
      </c>
      <c r="AD593">
        <v>1</v>
      </c>
      <c r="AE593">
        <v>0</v>
      </c>
      <c r="AF593" t="s">
        <v>33</v>
      </c>
      <c r="AG593">
        <v>22.5</v>
      </c>
      <c r="AH593">
        <v>2</v>
      </c>
      <c r="AI593">
        <v>42251442</v>
      </c>
      <c r="AJ593">
        <v>665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</row>
    <row r="594" spans="1:44" x14ac:dyDescent="0.2">
      <c r="A594">
        <f>ROW(Source!A337)</f>
        <v>337</v>
      </c>
      <c r="B594">
        <v>42251453</v>
      </c>
      <c r="C594">
        <v>42251439</v>
      </c>
      <c r="D594">
        <v>39027219</v>
      </c>
      <c r="E594">
        <v>1</v>
      </c>
      <c r="F594">
        <v>1</v>
      </c>
      <c r="G594">
        <v>1</v>
      </c>
      <c r="H594">
        <v>2</v>
      </c>
      <c r="I594" t="s">
        <v>480</v>
      </c>
      <c r="J594" t="s">
        <v>481</v>
      </c>
      <c r="K594" t="s">
        <v>482</v>
      </c>
      <c r="L594">
        <v>1368</v>
      </c>
      <c r="N594">
        <v>1011</v>
      </c>
      <c r="O594" t="s">
        <v>425</v>
      </c>
      <c r="P594" t="s">
        <v>425</v>
      </c>
      <c r="Q594">
        <v>1</v>
      </c>
      <c r="X594">
        <v>48</v>
      </c>
      <c r="Y594">
        <v>0</v>
      </c>
      <c r="Z594">
        <v>0.5</v>
      </c>
      <c r="AA594">
        <v>0</v>
      </c>
      <c r="AB594">
        <v>0</v>
      </c>
      <c r="AC594">
        <v>0</v>
      </c>
      <c r="AD594">
        <v>1</v>
      </c>
      <c r="AE594">
        <v>0</v>
      </c>
      <c r="AF594" t="s">
        <v>33</v>
      </c>
      <c r="AG594">
        <v>60</v>
      </c>
      <c r="AH594">
        <v>2</v>
      </c>
      <c r="AI594">
        <v>42251443</v>
      </c>
      <c r="AJ594">
        <v>666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</row>
    <row r="595" spans="1:44" x14ac:dyDescent="0.2">
      <c r="A595">
        <f>ROW(Source!A337)</f>
        <v>337</v>
      </c>
      <c r="B595">
        <v>42251454</v>
      </c>
      <c r="C595">
        <v>42251439</v>
      </c>
      <c r="D595">
        <v>39029121</v>
      </c>
      <c r="E595">
        <v>1</v>
      </c>
      <c r="F595">
        <v>1</v>
      </c>
      <c r="G595">
        <v>1</v>
      </c>
      <c r="H595">
        <v>2</v>
      </c>
      <c r="I595" t="s">
        <v>453</v>
      </c>
      <c r="J595" t="s">
        <v>454</v>
      </c>
      <c r="K595" t="s">
        <v>455</v>
      </c>
      <c r="L595">
        <v>1368</v>
      </c>
      <c r="N595">
        <v>1011</v>
      </c>
      <c r="O595" t="s">
        <v>425</v>
      </c>
      <c r="P595" t="s">
        <v>425</v>
      </c>
      <c r="Q595">
        <v>1</v>
      </c>
      <c r="X595">
        <v>0.13</v>
      </c>
      <c r="Y595">
        <v>0</v>
      </c>
      <c r="Z595">
        <v>87.17</v>
      </c>
      <c r="AA595">
        <v>11.6</v>
      </c>
      <c r="AB595">
        <v>0</v>
      </c>
      <c r="AC595">
        <v>0</v>
      </c>
      <c r="AD595">
        <v>1</v>
      </c>
      <c r="AE595">
        <v>0</v>
      </c>
      <c r="AF595" t="s">
        <v>33</v>
      </c>
      <c r="AG595">
        <v>0.16250000000000001</v>
      </c>
      <c r="AH595">
        <v>2</v>
      </c>
      <c r="AI595">
        <v>42251444</v>
      </c>
      <c r="AJ595">
        <v>667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</row>
    <row r="596" spans="1:44" x14ac:dyDescent="0.2">
      <c r="A596">
        <f>ROW(Source!A337)</f>
        <v>337</v>
      </c>
      <c r="B596">
        <v>42251455</v>
      </c>
      <c r="C596">
        <v>42251439</v>
      </c>
      <c r="D596">
        <v>38957118</v>
      </c>
      <c r="E596">
        <v>1</v>
      </c>
      <c r="F596">
        <v>1</v>
      </c>
      <c r="G596">
        <v>1</v>
      </c>
      <c r="H596">
        <v>3</v>
      </c>
      <c r="I596" t="s">
        <v>530</v>
      </c>
      <c r="J596" t="s">
        <v>531</v>
      </c>
      <c r="K596" t="s">
        <v>532</v>
      </c>
      <c r="L596">
        <v>1327</v>
      </c>
      <c r="N596">
        <v>1005</v>
      </c>
      <c r="O596" t="s">
        <v>91</v>
      </c>
      <c r="P596" t="s">
        <v>91</v>
      </c>
      <c r="Q596">
        <v>1</v>
      </c>
      <c r="X596">
        <v>250</v>
      </c>
      <c r="Y596">
        <v>10.199999999999999</v>
      </c>
      <c r="Z596">
        <v>0</v>
      </c>
      <c r="AA596">
        <v>0</v>
      </c>
      <c r="AB596">
        <v>0</v>
      </c>
      <c r="AC596">
        <v>0</v>
      </c>
      <c r="AD596">
        <v>1</v>
      </c>
      <c r="AE596">
        <v>0</v>
      </c>
      <c r="AF596" t="s">
        <v>3</v>
      </c>
      <c r="AG596">
        <v>250</v>
      </c>
      <c r="AH596">
        <v>2</v>
      </c>
      <c r="AI596">
        <v>42251445</v>
      </c>
      <c r="AJ596">
        <v>668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</row>
    <row r="597" spans="1:44" x14ac:dyDescent="0.2">
      <c r="A597">
        <f>ROW(Source!A337)</f>
        <v>337</v>
      </c>
      <c r="B597">
        <v>42251456</v>
      </c>
      <c r="C597">
        <v>42251439</v>
      </c>
      <c r="D597">
        <v>38996388</v>
      </c>
      <c r="E597">
        <v>1</v>
      </c>
      <c r="F597">
        <v>1</v>
      </c>
      <c r="G597">
        <v>1</v>
      </c>
      <c r="H597">
        <v>3</v>
      </c>
      <c r="I597" t="s">
        <v>237</v>
      </c>
      <c r="J597" t="s">
        <v>239</v>
      </c>
      <c r="K597" t="s">
        <v>238</v>
      </c>
      <c r="L597">
        <v>1339</v>
      </c>
      <c r="N597">
        <v>1007</v>
      </c>
      <c r="O597" t="s">
        <v>209</v>
      </c>
      <c r="P597" t="s">
        <v>209</v>
      </c>
      <c r="Q597">
        <v>1</v>
      </c>
      <c r="X597">
        <v>102</v>
      </c>
      <c r="Y597">
        <v>520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 t="s">
        <v>3</v>
      </c>
      <c r="AG597">
        <v>102</v>
      </c>
      <c r="AH597">
        <v>2</v>
      </c>
      <c r="AI597">
        <v>42251447</v>
      </c>
      <c r="AJ597">
        <v>670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</row>
    <row r="598" spans="1:44" x14ac:dyDescent="0.2">
      <c r="A598">
        <f>ROW(Source!A337)</f>
        <v>337</v>
      </c>
      <c r="B598">
        <v>42251457</v>
      </c>
      <c r="C598">
        <v>42251439</v>
      </c>
      <c r="D598">
        <v>39001585</v>
      </c>
      <c r="E598">
        <v>1</v>
      </c>
      <c r="F598">
        <v>1</v>
      </c>
      <c r="G598">
        <v>1</v>
      </c>
      <c r="H598">
        <v>3</v>
      </c>
      <c r="I598" t="s">
        <v>445</v>
      </c>
      <c r="J598" t="s">
        <v>446</v>
      </c>
      <c r="K598" t="s">
        <v>447</v>
      </c>
      <c r="L598">
        <v>1339</v>
      </c>
      <c r="N598">
        <v>1007</v>
      </c>
      <c r="O598" t="s">
        <v>209</v>
      </c>
      <c r="P598" t="s">
        <v>209</v>
      </c>
      <c r="Q598">
        <v>1</v>
      </c>
      <c r="X598">
        <v>0.2</v>
      </c>
      <c r="Y598">
        <v>2.44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 t="s">
        <v>3</v>
      </c>
      <c r="AG598">
        <v>0.2</v>
      </c>
      <c r="AH598">
        <v>2</v>
      </c>
      <c r="AI598">
        <v>42251449</v>
      </c>
      <c r="AJ598">
        <v>672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</row>
    <row r="599" spans="1:44" x14ac:dyDescent="0.2">
      <c r="A599">
        <f>ROW(Source!A338)</f>
        <v>338</v>
      </c>
      <c r="B599">
        <v>42251450</v>
      </c>
      <c r="C599">
        <v>42251439</v>
      </c>
      <c r="D599">
        <v>35540618</v>
      </c>
      <c r="E599">
        <v>1</v>
      </c>
      <c r="F599">
        <v>1</v>
      </c>
      <c r="G599">
        <v>1</v>
      </c>
      <c r="H599">
        <v>1</v>
      </c>
      <c r="I599" t="s">
        <v>500</v>
      </c>
      <c r="J599" t="s">
        <v>3</v>
      </c>
      <c r="K599" t="s">
        <v>501</v>
      </c>
      <c r="L599">
        <v>1369</v>
      </c>
      <c r="N599">
        <v>1013</v>
      </c>
      <c r="O599" t="s">
        <v>417</v>
      </c>
      <c r="P599" t="s">
        <v>417</v>
      </c>
      <c r="Q599">
        <v>1</v>
      </c>
      <c r="X599">
        <v>180</v>
      </c>
      <c r="Y599">
        <v>0</v>
      </c>
      <c r="Z599">
        <v>0</v>
      </c>
      <c r="AA599">
        <v>0</v>
      </c>
      <c r="AB599">
        <v>234.39</v>
      </c>
      <c r="AC599">
        <v>0</v>
      </c>
      <c r="AD599">
        <v>1</v>
      </c>
      <c r="AE599">
        <v>1</v>
      </c>
      <c r="AF599" t="s">
        <v>34</v>
      </c>
      <c r="AG599">
        <v>206.99999999999997</v>
      </c>
      <c r="AH599">
        <v>2</v>
      </c>
      <c r="AI599">
        <v>42251440</v>
      </c>
      <c r="AJ599">
        <v>673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x14ac:dyDescent="0.2">
      <c r="A600">
        <f>ROW(Source!A338)</f>
        <v>338</v>
      </c>
      <c r="B600">
        <v>42251451</v>
      </c>
      <c r="C600">
        <v>42251439</v>
      </c>
      <c r="D600">
        <v>121548</v>
      </c>
      <c r="E600">
        <v>1</v>
      </c>
      <c r="F600">
        <v>1</v>
      </c>
      <c r="G600">
        <v>1</v>
      </c>
      <c r="H600">
        <v>1</v>
      </c>
      <c r="I600" t="s">
        <v>23</v>
      </c>
      <c r="J600" t="s">
        <v>3</v>
      </c>
      <c r="K600" t="s">
        <v>420</v>
      </c>
      <c r="L600">
        <v>608254</v>
      </c>
      <c r="N600">
        <v>1013</v>
      </c>
      <c r="O600" t="s">
        <v>421</v>
      </c>
      <c r="P600" t="s">
        <v>421</v>
      </c>
      <c r="Q600">
        <v>1</v>
      </c>
      <c r="X600">
        <v>18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2</v>
      </c>
      <c r="AF600" t="s">
        <v>33</v>
      </c>
      <c r="AG600">
        <v>22.5</v>
      </c>
      <c r="AH600">
        <v>2</v>
      </c>
      <c r="AI600">
        <v>42251441</v>
      </c>
      <c r="AJ600">
        <v>674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</row>
    <row r="601" spans="1:44" x14ac:dyDescent="0.2">
      <c r="A601">
        <f>ROW(Source!A338)</f>
        <v>338</v>
      </c>
      <c r="B601">
        <v>42251452</v>
      </c>
      <c r="C601">
        <v>42251439</v>
      </c>
      <c r="D601">
        <v>39026317</v>
      </c>
      <c r="E601">
        <v>1</v>
      </c>
      <c r="F601">
        <v>1</v>
      </c>
      <c r="G601">
        <v>1</v>
      </c>
      <c r="H601">
        <v>2</v>
      </c>
      <c r="I601" t="s">
        <v>469</v>
      </c>
      <c r="J601" t="s">
        <v>470</v>
      </c>
      <c r="K601" t="s">
        <v>471</v>
      </c>
      <c r="L601">
        <v>1368</v>
      </c>
      <c r="N601">
        <v>1011</v>
      </c>
      <c r="O601" t="s">
        <v>425</v>
      </c>
      <c r="P601" t="s">
        <v>425</v>
      </c>
      <c r="Q601">
        <v>1</v>
      </c>
      <c r="X601">
        <v>18</v>
      </c>
      <c r="Y601">
        <v>0</v>
      </c>
      <c r="Z601">
        <v>86.4</v>
      </c>
      <c r="AA601">
        <v>13.5</v>
      </c>
      <c r="AB601">
        <v>0</v>
      </c>
      <c r="AC601">
        <v>0</v>
      </c>
      <c r="AD601">
        <v>1</v>
      </c>
      <c r="AE601">
        <v>0</v>
      </c>
      <c r="AF601" t="s">
        <v>33</v>
      </c>
      <c r="AG601">
        <v>22.5</v>
      </c>
      <c r="AH601">
        <v>2</v>
      </c>
      <c r="AI601">
        <v>42251442</v>
      </c>
      <c r="AJ601">
        <v>675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</row>
    <row r="602" spans="1:44" x14ac:dyDescent="0.2">
      <c r="A602">
        <f>ROW(Source!A338)</f>
        <v>338</v>
      </c>
      <c r="B602">
        <v>42251453</v>
      </c>
      <c r="C602">
        <v>42251439</v>
      </c>
      <c r="D602">
        <v>39027219</v>
      </c>
      <c r="E602">
        <v>1</v>
      </c>
      <c r="F602">
        <v>1</v>
      </c>
      <c r="G602">
        <v>1</v>
      </c>
      <c r="H602">
        <v>2</v>
      </c>
      <c r="I602" t="s">
        <v>480</v>
      </c>
      <c r="J602" t="s">
        <v>481</v>
      </c>
      <c r="K602" t="s">
        <v>482</v>
      </c>
      <c r="L602">
        <v>1368</v>
      </c>
      <c r="N602">
        <v>1011</v>
      </c>
      <c r="O602" t="s">
        <v>425</v>
      </c>
      <c r="P602" t="s">
        <v>425</v>
      </c>
      <c r="Q602">
        <v>1</v>
      </c>
      <c r="X602">
        <v>48</v>
      </c>
      <c r="Y602">
        <v>0</v>
      </c>
      <c r="Z602">
        <v>0.5</v>
      </c>
      <c r="AA602">
        <v>0</v>
      </c>
      <c r="AB602">
        <v>0</v>
      </c>
      <c r="AC602">
        <v>0</v>
      </c>
      <c r="AD602">
        <v>1</v>
      </c>
      <c r="AE602">
        <v>0</v>
      </c>
      <c r="AF602" t="s">
        <v>33</v>
      </c>
      <c r="AG602">
        <v>60</v>
      </c>
      <c r="AH602">
        <v>2</v>
      </c>
      <c r="AI602">
        <v>42251443</v>
      </c>
      <c r="AJ602">
        <v>676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</row>
    <row r="603" spans="1:44" x14ac:dyDescent="0.2">
      <c r="A603">
        <f>ROW(Source!A338)</f>
        <v>338</v>
      </c>
      <c r="B603">
        <v>42251454</v>
      </c>
      <c r="C603">
        <v>42251439</v>
      </c>
      <c r="D603">
        <v>39029121</v>
      </c>
      <c r="E603">
        <v>1</v>
      </c>
      <c r="F603">
        <v>1</v>
      </c>
      <c r="G603">
        <v>1</v>
      </c>
      <c r="H603">
        <v>2</v>
      </c>
      <c r="I603" t="s">
        <v>453</v>
      </c>
      <c r="J603" t="s">
        <v>454</v>
      </c>
      <c r="K603" t="s">
        <v>455</v>
      </c>
      <c r="L603">
        <v>1368</v>
      </c>
      <c r="N603">
        <v>1011</v>
      </c>
      <c r="O603" t="s">
        <v>425</v>
      </c>
      <c r="P603" t="s">
        <v>425</v>
      </c>
      <c r="Q603">
        <v>1</v>
      </c>
      <c r="X603">
        <v>0.13</v>
      </c>
      <c r="Y603">
        <v>0</v>
      </c>
      <c r="Z603">
        <v>87.17</v>
      </c>
      <c r="AA603">
        <v>11.6</v>
      </c>
      <c r="AB603">
        <v>0</v>
      </c>
      <c r="AC603">
        <v>0</v>
      </c>
      <c r="AD603">
        <v>1</v>
      </c>
      <c r="AE603">
        <v>0</v>
      </c>
      <c r="AF603" t="s">
        <v>33</v>
      </c>
      <c r="AG603">
        <v>0.16250000000000001</v>
      </c>
      <c r="AH603">
        <v>2</v>
      </c>
      <c r="AI603">
        <v>42251444</v>
      </c>
      <c r="AJ603">
        <v>677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</row>
    <row r="604" spans="1:44" x14ac:dyDescent="0.2">
      <c r="A604">
        <f>ROW(Source!A338)</f>
        <v>338</v>
      </c>
      <c r="B604">
        <v>42251455</v>
      </c>
      <c r="C604">
        <v>42251439</v>
      </c>
      <c r="D604">
        <v>38957118</v>
      </c>
      <c r="E604">
        <v>1</v>
      </c>
      <c r="F604">
        <v>1</v>
      </c>
      <c r="G604">
        <v>1</v>
      </c>
      <c r="H604">
        <v>3</v>
      </c>
      <c r="I604" t="s">
        <v>530</v>
      </c>
      <c r="J604" t="s">
        <v>531</v>
      </c>
      <c r="K604" t="s">
        <v>532</v>
      </c>
      <c r="L604">
        <v>1327</v>
      </c>
      <c r="N604">
        <v>1005</v>
      </c>
      <c r="O604" t="s">
        <v>91</v>
      </c>
      <c r="P604" t="s">
        <v>91</v>
      </c>
      <c r="Q604">
        <v>1</v>
      </c>
      <c r="X604">
        <v>250</v>
      </c>
      <c r="Y604">
        <v>10.199999999999999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F604" t="s">
        <v>3</v>
      </c>
      <c r="AG604">
        <v>250</v>
      </c>
      <c r="AH604">
        <v>2</v>
      </c>
      <c r="AI604">
        <v>42251445</v>
      </c>
      <c r="AJ604">
        <v>678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</row>
    <row r="605" spans="1:44" x14ac:dyDescent="0.2">
      <c r="A605">
        <f>ROW(Source!A338)</f>
        <v>338</v>
      </c>
      <c r="B605">
        <v>42251456</v>
      </c>
      <c r="C605">
        <v>42251439</v>
      </c>
      <c r="D605">
        <v>38996388</v>
      </c>
      <c r="E605">
        <v>1</v>
      </c>
      <c r="F605">
        <v>1</v>
      </c>
      <c r="G605">
        <v>1</v>
      </c>
      <c r="H605">
        <v>3</v>
      </c>
      <c r="I605" t="s">
        <v>237</v>
      </c>
      <c r="J605" t="s">
        <v>239</v>
      </c>
      <c r="K605" t="s">
        <v>238</v>
      </c>
      <c r="L605">
        <v>1339</v>
      </c>
      <c r="N605">
        <v>1007</v>
      </c>
      <c r="O605" t="s">
        <v>209</v>
      </c>
      <c r="P605" t="s">
        <v>209</v>
      </c>
      <c r="Q605">
        <v>1</v>
      </c>
      <c r="X605">
        <v>102</v>
      </c>
      <c r="Y605">
        <v>520</v>
      </c>
      <c r="Z605">
        <v>0</v>
      </c>
      <c r="AA605">
        <v>0</v>
      </c>
      <c r="AB605">
        <v>0</v>
      </c>
      <c r="AC605">
        <v>0</v>
      </c>
      <c r="AD605">
        <v>1</v>
      </c>
      <c r="AE605">
        <v>0</v>
      </c>
      <c r="AF605" t="s">
        <v>3</v>
      </c>
      <c r="AG605">
        <v>102</v>
      </c>
      <c r="AH605">
        <v>2</v>
      </c>
      <c r="AI605">
        <v>42251447</v>
      </c>
      <c r="AJ605">
        <v>680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</row>
    <row r="606" spans="1:44" x14ac:dyDescent="0.2">
      <c r="A606">
        <f>ROW(Source!A338)</f>
        <v>338</v>
      </c>
      <c r="B606">
        <v>42251457</v>
      </c>
      <c r="C606">
        <v>42251439</v>
      </c>
      <c r="D606">
        <v>39001585</v>
      </c>
      <c r="E606">
        <v>1</v>
      </c>
      <c r="F606">
        <v>1</v>
      </c>
      <c r="G606">
        <v>1</v>
      </c>
      <c r="H606">
        <v>3</v>
      </c>
      <c r="I606" t="s">
        <v>445</v>
      </c>
      <c r="J606" t="s">
        <v>446</v>
      </c>
      <c r="K606" t="s">
        <v>447</v>
      </c>
      <c r="L606">
        <v>1339</v>
      </c>
      <c r="N606">
        <v>1007</v>
      </c>
      <c r="O606" t="s">
        <v>209</v>
      </c>
      <c r="P606" t="s">
        <v>209</v>
      </c>
      <c r="Q606">
        <v>1</v>
      </c>
      <c r="X606">
        <v>0.2</v>
      </c>
      <c r="Y606">
        <v>2.44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0</v>
      </c>
      <c r="AF606" t="s">
        <v>3</v>
      </c>
      <c r="AG606">
        <v>0.2</v>
      </c>
      <c r="AH606">
        <v>2</v>
      </c>
      <c r="AI606">
        <v>42251449</v>
      </c>
      <c r="AJ606">
        <v>682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</row>
    <row r="607" spans="1:44" x14ac:dyDescent="0.2">
      <c r="A607">
        <f>ROW(Source!A343)</f>
        <v>343</v>
      </c>
      <c r="B607">
        <v>42251539</v>
      </c>
      <c r="C607">
        <v>42251538</v>
      </c>
      <c r="D607">
        <v>35543680</v>
      </c>
      <c r="E607">
        <v>1</v>
      </c>
      <c r="F607">
        <v>1</v>
      </c>
      <c r="G607">
        <v>1</v>
      </c>
      <c r="H607">
        <v>1</v>
      </c>
      <c r="I607" t="s">
        <v>551</v>
      </c>
      <c r="J607" t="s">
        <v>3</v>
      </c>
      <c r="K607" t="s">
        <v>552</v>
      </c>
      <c r="L607">
        <v>1369</v>
      </c>
      <c r="N607">
        <v>1013</v>
      </c>
      <c r="O607" t="s">
        <v>417</v>
      </c>
      <c r="P607" t="s">
        <v>417</v>
      </c>
      <c r="Q607">
        <v>1</v>
      </c>
      <c r="X607">
        <v>80.040000000000006</v>
      </c>
      <c r="Y607">
        <v>0</v>
      </c>
      <c r="Z607">
        <v>0</v>
      </c>
      <c r="AA607">
        <v>0</v>
      </c>
      <c r="AB607">
        <v>237.76</v>
      </c>
      <c r="AC607">
        <v>0</v>
      </c>
      <c r="AD607">
        <v>1</v>
      </c>
      <c r="AE607">
        <v>1</v>
      </c>
      <c r="AF607" t="s">
        <v>34</v>
      </c>
      <c r="AG607">
        <v>92.046000000000006</v>
      </c>
      <c r="AH607">
        <v>2</v>
      </c>
      <c r="AI607">
        <v>42251539</v>
      </c>
      <c r="AJ607">
        <v>683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</row>
    <row r="608" spans="1:44" x14ac:dyDescent="0.2">
      <c r="A608">
        <f>ROW(Source!A343)</f>
        <v>343</v>
      </c>
      <c r="B608">
        <v>42251540</v>
      </c>
      <c r="C608">
        <v>42251538</v>
      </c>
      <c r="D608">
        <v>121548</v>
      </c>
      <c r="E608">
        <v>1</v>
      </c>
      <c r="F608">
        <v>1</v>
      </c>
      <c r="G608">
        <v>1</v>
      </c>
      <c r="H608">
        <v>1</v>
      </c>
      <c r="I608" t="s">
        <v>23</v>
      </c>
      <c r="J608" t="s">
        <v>3</v>
      </c>
      <c r="K608" t="s">
        <v>420</v>
      </c>
      <c r="L608">
        <v>608254</v>
      </c>
      <c r="N608">
        <v>1013</v>
      </c>
      <c r="O608" t="s">
        <v>421</v>
      </c>
      <c r="P608" t="s">
        <v>421</v>
      </c>
      <c r="Q608">
        <v>1</v>
      </c>
      <c r="X608">
        <v>2.09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1</v>
      </c>
      <c r="AE608">
        <v>2</v>
      </c>
      <c r="AF608" t="s">
        <v>33</v>
      </c>
      <c r="AG608">
        <v>2.6124999999999998</v>
      </c>
      <c r="AH608">
        <v>2</v>
      </c>
      <c r="AI608">
        <v>42251540</v>
      </c>
      <c r="AJ608">
        <v>684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</row>
    <row r="609" spans="1:44" x14ac:dyDescent="0.2">
      <c r="A609">
        <f>ROW(Source!A343)</f>
        <v>343</v>
      </c>
      <c r="B609">
        <v>42251541</v>
      </c>
      <c r="C609">
        <v>42251538</v>
      </c>
      <c r="D609">
        <v>39026775</v>
      </c>
      <c r="E609">
        <v>1</v>
      </c>
      <c r="F609">
        <v>1</v>
      </c>
      <c r="G609">
        <v>1</v>
      </c>
      <c r="H609">
        <v>2</v>
      </c>
      <c r="I609" t="s">
        <v>494</v>
      </c>
      <c r="J609" t="s">
        <v>495</v>
      </c>
      <c r="K609" t="s">
        <v>496</v>
      </c>
      <c r="L609">
        <v>1368</v>
      </c>
      <c r="N609">
        <v>1011</v>
      </c>
      <c r="O609" t="s">
        <v>425</v>
      </c>
      <c r="P609" t="s">
        <v>425</v>
      </c>
      <c r="Q609">
        <v>1</v>
      </c>
      <c r="X609">
        <v>2.09</v>
      </c>
      <c r="Y609">
        <v>0</v>
      </c>
      <c r="Z609">
        <v>46.56</v>
      </c>
      <c r="AA609">
        <v>10.06</v>
      </c>
      <c r="AB609">
        <v>0</v>
      </c>
      <c r="AC609">
        <v>0</v>
      </c>
      <c r="AD609">
        <v>1</v>
      </c>
      <c r="AE609">
        <v>0</v>
      </c>
      <c r="AF609" t="s">
        <v>33</v>
      </c>
      <c r="AG609">
        <v>2.6124999999999998</v>
      </c>
      <c r="AH609">
        <v>2</v>
      </c>
      <c r="AI609">
        <v>42251541</v>
      </c>
      <c r="AJ609">
        <v>685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</row>
    <row r="610" spans="1:44" x14ac:dyDescent="0.2">
      <c r="A610">
        <f>ROW(Source!A343)</f>
        <v>343</v>
      </c>
      <c r="B610">
        <v>42251542</v>
      </c>
      <c r="C610">
        <v>42251538</v>
      </c>
      <c r="D610">
        <v>39028815</v>
      </c>
      <c r="E610">
        <v>1</v>
      </c>
      <c r="F610">
        <v>1</v>
      </c>
      <c r="G610">
        <v>1</v>
      </c>
      <c r="H610">
        <v>2</v>
      </c>
      <c r="I610" t="s">
        <v>553</v>
      </c>
      <c r="J610" t="s">
        <v>554</v>
      </c>
      <c r="K610" t="s">
        <v>555</v>
      </c>
      <c r="L610">
        <v>1368</v>
      </c>
      <c r="N610">
        <v>1011</v>
      </c>
      <c r="O610" t="s">
        <v>425</v>
      </c>
      <c r="P610" t="s">
        <v>425</v>
      </c>
      <c r="Q610">
        <v>1</v>
      </c>
      <c r="X610">
        <v>32</v>
      </c>
      <c r="Y610">
        <v>0</v>
      </c>
      <c r="Z610">
        <v>1.5</v>
      </c>
      <c r="AA610">
        <v>0</v>
      </c>
      <c r="AB610">
        <v>0</v>
      </c>
      <c r="AC610">
        <v>0</v>
      </c>
      <c r="AD610">
        <v>1</v>
      </c>
      <c r="AE610">
        <v>0</v>
      </c>
      <c r="AF610" t="s">
        <v>33</v>
      </c>
      <c r="AG610">
        <v>40</v>
      </c>
      <c r="AH610">
        <v>2</v>
      </c>
      <c r="AI610">
        <v>42251542</v>
      </c>
      <c r="AJ610">
        <v>686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</row>
    <row r="611" spans="1:44" x14ac:dyDescent="0.2">
      <c r="A611">
        <f>ROW(Source!A343)</f>
        <v>343</v>
      </c>
      <c r="B611">
        <v>42251543</v>
      </c>
      <c r="C611">
        <v>42251538</v>
      </c>
      <c r="D611">
        <v>38956311</v>
      </c>
      <c r="E611">
        <v>1</v>
      </c>
      <c r="F611">
        <v>1</v>
      </c>
      <c r="G611">
        <v>1</v>
      </c>
      <c r="H611">
        <v>3</v>
      </c>
      <c r="I611" t="s">
        <v>556</v>
      </c>
      <c r="J611" t="s">
        <v>557</v>
      </c>
      <c r="K611" t="s">
        <v>558</v>
      </c>
      <c r="L611">
        <v>1346</v>
      </c>
      <c r="N611">
        <v>1009</v>
      </c>
      <c r="O611" t="s">
        <v>73</v>
      </c>
      <c r="P611" t="s">
        <v>73</v>
      </c>
      <c r="Q611">
        <v>1</v>
      </c>
      <c r="X611">
        <v>2</v>
      </c>
      <c r="Y611">
        <v>5.71</v>
      </c>
      <c r="Z611">
        <v>0</v>
      </c>
      <c r="AA611">
        <v>0</v>
      </c>
      <c r="AB611">
        <v>0</v>
      </c>
      <c r="AC611">
        <v>0</v>
      </c>
      <c r="AD611">
        <v>1</v>
      </c>
      <c r="AE611">
        <v>0</v>
      </c>
      <c r="AF611" t="s">
        <v>3</v>
      </c>
      <c r="AG611">
        <v>2</v>
      </c>
      <c r="AH611">
        <v>2</v>
      </c>
      <c r="AI611">
        <v>42251543</v>
      </c>
      <c r="AJ611">
        <v>687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</row>
    <row r="612" spans="1:44" x14ac:dyDescent="0.2">
      <c r="A612">
        <f>ROW(Source!A344)</f>
        <v>344</v>
      </c>
      <c r="B612">
        <v>42251539</v>
      </c>
      <c r="C612">
        <v>42251538</v>
      </c>
      <c r="D612">
        <v>35543680</v>
      </c>
      <c r="E612">
        <v>1</v>
      </c>
      <c r="F612">
        <v>1</v>
      </c>
      <c r="G612">
        <v>1</v>
      </c>
      <c r="H612">
        <v>1</v>
      </c>
      <c r="I612" t="s">
        <v>551</v>
      </c>
      <c r="J612" t="s">
        <v>3</v>
      </c>
      <c r="K612" t="s">
        <v>552</v>
      </c>
      <c r="L612">
        <v>1369</v>
      </c>
      <c r="N612">
        <v>1013</v>
      </c>
      <c r="O612" t="s">
        <v>417</v>
      </c>
      <c r="P612" t="s">
        <v>417</v>
      </c>
      <c r="Q612">
        <v>1</v>
      </c>
      <c r="X612">
        <v>80.040000000000006</v>
      </c>
      <c r="Y612">
        <v>0</v>
      </c>
      <c r="Z612">
        <v>0</v>
      </c>
      <c r="AA612">
        <v>0</v>
      </c>
      <c r="AB612">
        <v>272.55</v>
      </c>
      <c r="AC612">
        <v>0</v>
      </c>
      <c r="AD612">
        <v>1</v>
      </c>
      <c r="AE612">
        <v>1</v>
      </c>
      <c r="AF612" t="s">
        <v>34</v>
      </c>
      <c r="AG612">
        <v>92.046000000000006</v>
      </c>
      <c r="AH612">
        <v>2</v>
      </c>
      <c r="AI612">
        <v>42251539</v>
      </c>
      <c r="AJ612">
        <v>688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</row>
    <row r="613" spans="1:44" x14ac:dyDescent="0.2">
      <c r="A613">
        <f>ROW(Source!A344)</f>
        <v>344</v>
      </c>
      <c r="B613">
        <v>42251540</v>
      </c>
      <c r="C613">
        <v>42251538</v>
      </c>
      <c r="D613">
        <v>121548</v>
      </c>
      <c r="E613">
        <v>1</v>
      </c>
      <c r="F613">
        <v>1</v>
      </c>
      <c r="G613">
        <v>1</v>
      </c>
      <c r="H613">
        <v>1</v>
      </c>
      <c r="I613" t="s">
        <v>23</v>
      </c>
      <c r="J613" t="s">
        <v>3</v>
      </c>
      <c r="K613" t="s">
        <v>420</v>
      </c>
      <c r="L613">
        <v>608254</v>
      </c>
      <c r="N613">
        <v>1013</v>
      </c>
      <c r="O613" t="s">
        <v>421</v>
      </c>
      <c r="P613" t="s">
        <v>421</v>
      </c>
      <c r="Q613">
        <v>1</v>
      </c>
      <c r="X613">
        <v>2.09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2</v>
      </c>
      <c r="AF613" t="s">
        <v>33</v>
      </c>
      <c r="AG613">
        <v>2.6124999999999998</v>
      </c>
      <c r="AH613">
        <v>2</v>
      </c>
      <c r="AI613">
        <v>42251540</v>
      </c>
      <c r="AJ613">
        <v>689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</row>
    <row r="614" spans="1:44" x14ac:dyDescent="0.2">
      <c r="A614">
        <f>ROW(Source!A344)</f>
        <v>344</v>
      </c>
      <c r="B614">
        <v>42251541</v>
      </c>
      <c r="C614">
        <v>42251538</v>
      </c>
      <c r="D614">
        <v>39026775</v>
      </c>
      <c r="E614">
        <v>1</v>
      </c>
      <c r="F614">
        <v>1</v>
      </c>
      <c r="G614">
        <v>1</v>
      </c>
      <c r="H614">
        <v>2</v>
      </c>
      <c r="I614" t="s">
        <v>494</v>
      </c>
      <c r="J614" t="s">
        <v>495</v>
      </c>
      <c r="K614" t="s">
        <v>496</v>
      </c>
      <c r="L614">
        <v>1368</v>
      </c>
      <c r="N614">
        <v>1011</v>
      </c>
      <c r="O614" t="s">
        <v>425</v>
      </c>
      <c r="P614" t="s">
        <v>425</v>
      </c>
      <c r="Q614">
        <v>1</v>
      </c>
      <c r="X614">
        <v>2.09</v>
      </c>
      <c r="Y614">
        <v>0</v>
      </c>
      <c r="Z614">
        <v>46.56</v>
      </c>
      <c r="AA614">
        <v>10.06</v>
      </c>
      <c r="AB614">
        <v>0</v>
      </c>
      <c r="AC614">
        <v>0</v>
      </c>
      <c r="AD614">
        <v>1</v>
      </c>
      <c r="AE614">
        <v>0</v>
      </c>
      <c r="AF614" t="s">
        <v>33</v>
      </c>
      <c r="AG614">
        <v>2.6124999999999998</v>
      </c>
      <c r="AH614">
        <v>2</v>
      </c>
      <c r="AI614">
        <v>42251541</v>
      </c>
      <c r="AJ614">
        <v>690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</row>
    <row r="615" spans="1:44" x14ac:dyDescent="0.2">
      <c r="A615">
        <f>ROW(Source!A344)</f>
        <v>344</v>
      </c>
      <c r="B615">
        <v>42251542</v>
      </c>
      <c r="C615">
        <v>42251538</v>
      </c>
      <c r="D615">
        <v>39028815</v>
      </c>
      <c r="E615">
        <v>1</v>
      </c>
      <c r="F615">
        <v>1</v>
      </c>
      <c r="G615">
        <v>1</v>
      </c>
      <c r="H615">
        <v>2</v>
      </c>
      <c r="I615" t="s">
        <v>553</v>
      </c>
      <c r="J615" t="s">
        <v>554</v>
      </c>
      <c r="K615" t="s">
        <v>555</v>
      </c>
      <c r="L615">
        <v>1368</v>
      </c>
      <c r="N615">
        <v>1011</v>
      </c>
      <c r="O615" t="s">
        <v>425</v>
      </c>
      <c r="P615" t="s">
        <v>425</v>
      </c>
      <c r="Q615">
        <v>1</v>
      </c>
      <c r="X615">
        <v>32</v>
      </c>
      <c r="Y615">
        <v>0</v>
      </c>
      <c r="Z615">
        <v>1.5</v>
      </c>
      <c r="AA615">
        <v>0</v>
      </c>
      <c r="AB615">
        <v>0</v>
      </c>
      <c r="AC615">
        <v>0</v>
      </c>
      <c r="AD615">
        <v>1</v>
      </c>
      <c r="AE615">
        <v>0</v>
      </c>
      <c r="AF615" t="s">
        <v>33</v>
      </c>
      <c r="AG615">
        <v>40</v>
      </c>
      <c r="AH615">
        <v>2</v>
      </c>
      <c r="AI615">
        <v>42251542</v>
      </c>
      <c r="AJ615">
        <v>691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</row>
    <row r="616" spans="1:44" x14ac:dyDescent="0.2">
      <c r="A616">
        <f>ROW(Source!A344)</f>
        <v>344</v>
      </c>
      <c r="B616">
        <v>42251543</v>
      </c>
      <c r="C616">
        <v>42251538</v>
      </c>
      <c r="D616">
        <v>38956311</v>
      </c>
      <c r="E616">
        <v>1</v>
      </c>
      <c r="F616">
        <v>1</v>
      </c>
      <c r="G616">
        <v>1</v>
      </c>
      <c r="H616">
        <v>3</v>
      </c>
      <c r="I616" t="s">
        <v>556</v>
      </c>
      <c r="J616" t="s">
        <v>557</v>
      </c>
      <c r="K616" t="s">
        <v>558</v>
      </c>
      <c r="L616">
        <v>1346</v>
      </c>
      <c r="N616">
        <v>1009</v>
      </c>
      <c r="O616" t="s">
        <v>73</v>
      </c>
      <c r="P616" t="s">
        <v>73</v>
      </c>
      <c r="Q616">
        <v>1</v>
      </c>
      <c r="X616">
        <v>2</v>
      </c>
      <c r="Y616">
        <v>5.71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 t="s">
        <v>3</v>
      </c>
      <c r="AG616">
        <v>2</v>
      </c>
      <c r="AH616">
        <v>2</v>
      </c>
      <c r="AI616">
        <v>42251543</v>
      </c>
      <c r="AJ616">
        <v>692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</row>
    <row r="617" spans="1:44" x14ac:dyDescent="0.2">
      <c r="A617">
        <f>ROW(Source!A345)</f>
        <v>345</v>
      </c>
      <c r="B617">
        <v>42251467</v>
      </c>
      <c r="C617">
        <v>42251460</v>
      </c>
      <c r="D617">
        <v>35545602</v>
      </c>
      <c r="E617">
        <v>1</v>
      </c>
      <c r="F617">
        <v>1</v>
      </c>
      <c r="G617">
        <v>1</v>
      </c>
      <c r="H617">
        <v>1</v>
      </c>
      <c r="I617" t="s">
        <v>478</v>
      </c>
      <c r="J617" t="s">
        <v>3</v>
      </c>
      <c r="K617" t="s">
        <v>479</v>
      </c>
      <c r="L617">
        <v>1369</v>
      </c>
      <c r="N617">
        <v>1013</v>
      </c>
      <c r="O617" t="s">
        <v>417</v>
      </c>
      <c r="P617" t="s">
        <v>417</v>
      </c>
      <c r="Q617">
        <v>1</v>
      </c>
      <c r="X617">
        <v>39.51</v>
      </c>
      <c r="Y617">
        <v>0</v>
      </c>
      <c r="Z617">
        <v>0</v>
      </c>
      <c r="AA617">
        <v>0</v>
      </c>
      <c r="AB617">
        <v>208.14</v>
      </c>
      <c r="AC617">
        <v>0</v>
      </c>
      <c r="AD617">
        <v>1</v>
      </c>
      <c r="AE617">
        <v>1</v>
      </c>
      <c r="AF617" t="s">
        <v>34</v>
      </c>
      <c r="AG617">
        <v>45.436499999999995</v>
      </c>
      <c r="AH617">
        <v>2</v>
      </c>
      <c r="AI617">
        <v>42251461</v>
      </c>
      <c r="AJ617">
        <v>693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</row>
    <row r="618" spans="1:44" x14ac:dyDescent="0.2">
      <c r="A618">
        <f>ROW(Source!A345)</f>
        <v>345</v>
      </c>
      <c r="B618">
        <v>42251468</v>
      </c>
      <c r="C618">
        <v>42251460</v>
      </c>
      <c r="D618">
        <v>121548</v>
      </c>
      <c r="E618">
        <v>1</v>
      </c>
      <c r="F618">
        <v>1</v>
      </c>
      <c r="G618">
        <v>1</v>
      </c>
      <c r="H618">
        <v>1</v>
      </c>
      <c r="I618" t="s">
        <v>23</v>
      </c>
      <c r="J618" t="s">
        <v>3</v>
      </c>
      <c r="K618" t="s">
        <v>420</v>
      </c>
      <c r="L618">
        <v>608254</v>
      </c>
      <c r="N618">
        <v>1013</v>
      </c>
      <c r="O618" t="s">
        <v>421</v>
      </c>
      <c r="P618" t="s">
        <v>421</v>
      </c>
      <c r="Q618">
        <v>1</v>
      </c>
      <c r="X618">
        <v>1.27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2</v>
      </c>
      <c r="AF618" t="s">
        <v>33</v>
      </c>
      <c r="AG618">
        <v>1.5874999999999999</v>
      </c>
      <c r="AH618">
        <v>2</v>
      </c>
      <c r="AI618">
        <v>42251462</v>
      </c>
      <c r="AJ618">
        <v>694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</row>
    <row r="619" spans="1:44" x14ac:dyDescent="0.2">
      <c r="A619">
        <f>ROW(Source!A345)</f>
        <v>345</v>
      </c>
      <c r="B619">
        <v>42251469</v>
      </c>
      <c r="C619">
        <v>42251460</v>
      </c>
      <c r="D619">
        <v>39026610</v>
      </c>
      <c r="E619">
        <v>1</v>
      </c>
      <c r="F619">
        <v>1</v>
      </c>
      <c r="G619">
        <v>1</v>
      </c>
      <c r="H619">
        <v>2</v>
      </c>
      <c r="I619" t="s">
        <v>439</v>
      </c>
      <c r="J619" t="s">
        <v>440</v>
      </c>
      <c r="K619" t="s">
        <v>441</v>
      </c>
      <c r="L619">
        <v>1368</v>
      </c>
      <c r="N619">
        <v>1011</v>
      </c>
      <c r="O619" t="s">
        <v>425</v>
      </c>
      <c r="P619" t="s">
        <v>425</v>
      </c>
      <c r="Q619">
        <v>1</v>
      </c>
      <c r="X619">
        <v>1.27</v>
      </c>
      <c r="Y619">
        <v>0</v>
      </c>
      <c r="Z619">
        <v>31.26</v>
      </c>
      <c r="AA619">
        <v>13.5</v>
      </c>
      <c r="AB619">
        <v>0</v>
      </c>
      <c r="AC619">
        <v>0</v>
      </c>
      <c r="AD619">
        <v>1</v>
      </c>
      <c r="AE619">
        <v>0</v>
      </c>
      <c r="AF619" t="s">
        <v>33</v>
      </c>
      <c r="AG619">
        <v>1.5874999999999999</v>
      </c>
      <c r="AH619">
        <v>2</v>
      </c>
      <c r="AI619">
        <v>42251463</v>
      </c>
      <c r="AJ619">
        <v>695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</row>
    <row r="620" spans="1:44" x14ac:dyDescent="0.2">
      <c r="A620">
        <f>ROW(Source!A345)</f>
        <v>345</v>
      </c>
      <c r="B620">
        <v>42251470</v>
      </c>
      <c r="C620">
        <v>42251460</v>
      </c>
      <c r="D620">
        <v>39027219</v>
      </c>
      <c r="E620">
        <v>1</v>
      </c>
      <c r="F620">
        <v>1</v>
      </c>
      <c r="G620">
        <v>1</v>
      </c>
      <c r="H620">
        <v>2</v>
      </c>
      <c r="I620" t="s">
        <v>480</v>
      </c>
      <c r="J620" t="s">
        <v>481</v>
      </c>
      <c r="K620" t="s">
        <v>482</v>
      </c>
      <c r="L620">
        <v>1368</v>
      </c>
      <c r="N620">
        <v>1011</v>
      </c>
      <c r="O620" t="s">
        <v>425</v>
      </c>
      <c r="P620" t="s">
        <v>425</v>
      </c>
      <c r="Q620">
        <v>1</v>
      </c>
      <c r="X620">
        <v>9.07</v>
      </c>
      <c r="Y620">
        <v>0</v>
      </c>
      <c r="Z620">
        <v>0.5</v>
      </c>
      <c r="AA620">
        <v>0</v>
      </c>
      <c r="AB620">
        <v>0</v>
      </c>
      <c r="AC620">
        <v>0</v>
      </c>
      <c r="AD620">
        <v>1</v>
      </c>
      <c r="AE620">
        <v>0</v>
      </c>
      <c r="AF620" t="s">
        <v>33</v>
      </c>
      <c r="AG620">
        <v>11.3375</v>
      </c>
      <c r="AH620">
        <v>2</v>
      </c>
      <c r="AI620">
        <v>42251464</v>
      </c>
      <c r="AJ620">
        <v>696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</row>
    <row r="621" spans="1:44" x14ac:dyDescent="0.2">
      <c r="A621">
        <f>ROW(Source!A345)</f>
        <v>345</v>
      </c>
      <c r="B621">
        <v>42251471</v>
      </c>
      <c r="C621">
        <v>42251460</v>
      </c>
      <c r="D621">
        <v>38996543</v>
      </c>
      <c r="E621">
        <v>1</v>
      </c>
      <c r="F621">
        <v>1</v>
      </c>
      <c r="G621">
        <v>1</v>
      </c>
      <c r="H621">
        <v>3</v>
      </c>
      <c r="I621" t="s">
        <v>483</v>
      </c>
      <c r="J621" t="s">
        <v>484</v>
      </c>
      <c r="K621" t="s">
        <v>485</v>
      </c>
      <c r="L621">
        <v>1339</v>
      </c>
      <c r="N621">
        <v>1007</v>
      </c>
      <c r="O621" t="s">
        <v>209</v>
      </c>
      <c r="P621" t="s">
        <v>209</v>
      </c>
      <c r="Q621">
        <v>1</v>
      </c>
      <c r="X621">
        <v>2.04</v>
      </c>
      <c r="Y621">
        <v>548.29999999999995</v>
      </c>
      <c r="Z621">
        <v>0</v>
      </c>
      <c r="AA621">
        <v>0</v>
      </c>
      <c r="AB621">
        <v>0</v>
      </c>
      <c r="AC621">
        <v>0</v>
      </c>
      <c r="AD621">
        <v>1</v>
      </c>
      <c r="AE621">
        <v>0</v>
      </c>
      <c r="AF621" t="s">
        <v>3</v>
      </c>
      <c r="AG621">
        <v>2.04</v>
      </c>
      <c r="AH621">
        <v>2</v>
      </c>
      <c r="AI621">
        <v>42251465</v>
      </c>
      <c r="AJ621">
        <v>697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</row>
    <row r="622" spans="1:44" x14ac:dyDescent="0.2">
      <c r="A622">
        <f>ROW(Source!A345)</f>
        <v>345</v>
      </c>
      <c r="B622">
        <v>42251472</v>
      </c>
      <c r="C622">
        <v>42251460</v>
      </c>
      <c r="D622">
        <v>39001585</v>
      </c>
      <c r="E622">
        <v>1</v>
      </c>
      <c r="F622">
        <v>1</v>
      </c>
      <c r="G622">
        <v>1</v>
      </c>
      <c r="H622">
        <v>3</v>
      </c>
      <c r="I622" t="s">
        <v>445</v>
      </c>
      <c r="J622" t="s">
        <v>446</v>
      </c>
      <c r="K622" t="s">
        <v>447</v>
      </c>
      <c r="L622">
        <v>1339</v>
      </c>
      <c r="N622">
        <v>1007</v>
      </c>
      <c r="O622" t="s">
        <v>209</v>
      </c>
      <c r="P622" t="s">
        <v>209</v>
      </c>
      <c r="Q622">
        <v>1</v>
      </c>
      <c r="X622">
        <v>3.5</v>
      </c>
      <c r="Y622">
        <v>2.44</v>
      </c>
      <c r="Z622">
        <v>0</v>
      </c>
      <c r="AA622">
        <v>0</v>
      </c>
      <c r="AB622">
        <v>0</v>
      </c>
      <c r="AC622">
        <v>0</v>
      </c>
      <c r="AD622">
        <v>1</v>
      </c>
      <c r="AE622">
        <v>0</v>
      </c>
      <c r="AF622" t="s">
        <v>3</v>
      </c>
      <c r="AG622">
        <v>3.5</v>
      </c>
      <c r="AH622">
        <v>2</v>
      </c>
      <c r="AI622">
        <v>42251466</v>
      </c>
      <c r="AJ622">
        <v>698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</row>
    <row r="623" spans="1:44" x14ac:dyDescent="0.2">
      <c r="A623">
        <f>ROW(Source!A346)</f>
        <v>346</v>
      </c>
      <c r="B623">
        <v>42251467</v>
      </c>
      <c r="C623">
        <v>42251460</v>
      </c>
      <c r="D623">
        <v>35545602</v>
      </c>
      <c r="E623">
        <v>1</v>
      </c>
      <c r="F623">
        <v>1</v>
      </c>
      <c r="G623">
        <v>1</v>
      </c>
      <c r="H623">
        <v>1</v>
      </c>
      <c r="I623" t="s">
        <v>478</v>
      </c>
      <c r="J623" t="s">
        <v>3</v>
      </c>
      <c r="K623" t="s">
        <v>479</v>
      </c>
      <c r="L623">
        <v>1369</v>
      </c>
      <c r="N623">
        <v>1013</v>
      </c>
      <c r="O623" t="s">
        <v>417</v>
      </c>
      <c r="P623" t="s">
        <v>417</v>
      </c>
      <c r="Q623">
        <v>1</v>
      </c>
      <c r="X623">
        <v>39.51</v>
      </c>
      <c r="Y623">
        <v>0</v>
      </c>
      <c r="Z623">
        <v>0</v>
      </c>
      <c r="AA623">
        <v>0</v>
      </c>
      <c r="AB623">
        <v>238.6</v>
      </c>
      <c r="AC623">
        <v>0</v>
      </c>
      <c r="AD623">
        <v>1</v>
      </c>
      <c r="AE623">
        <v>1</v>
      </c>
      <c r="AF623" t="s">
        <v>34</v>
      </c>
      <c r="AG623">
        <v>45.436499999999995</v>
      </c>
      <c r="AH623">
        <v>2</v>
      </c>
      <c r="AI623">
        <v>42251461</v>
      </c>
      <c r="AJ623">
        <v>699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</row>
    <row r="624" spans="1:44" x14ac:dyDescent="0.2">
      <c r="A624">
        <f>ROW(Source!A346)</f>
        <v>346</v>
      </c>
      <c r="B624">
        <v>42251468</v>
      </c>
      <c r="C624">
        <v>42251460</v>
      </c>
      <c r="D624">
        <v>121548</v>
      </c>
      <c r="E624">
        <v>1</v>
      </c>
      <c r="F624">
        <v>1</v>
      </c>
      <c r="G624">
        <v>1</v>
      </c>
      <c r="H624">
        <v>1</v>
      </c>
      <c r="I624" t="s">
        <v>23</v>
      </c>
      <c r="J624" t="s">
        <v>3</v>
      </c>
      <c r="K624" t="s">
        <v>420</v>
      </c>
      <c r="L624">
        <v>608254</v>
      </c>
      <c r="N624">
        <v>1013</v>
      </c>
      <c r="O624" t="s">
        <v>421</v>
      </c>
      <c r="P624" t="s">
        <v>421</v>
      </c>
      <c r="Q624">
        <v>1</v>
      </c>
      <c r="X624">
        <v>1.27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1</v>
      </c>
      <c r="AE624">
        <v>2</v>
      </c>
      <c r="AF624" t="s">
        <v>33</v>
      </c>
      <c r="AG624">
        <v>1.5874999999999999</v>
      </c>
      <c r="AH624">
        <v>2</v>
      </c>
      <c r="AI624">
        <v>42251462</v>
      </c>
      <c r="AJ624">
        <v>700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</row>
    <row r="625" spans="1:44" x14ac:dyDescent="0.2">
      <c r="A625">
        <f>ROW(Source!A346)</f>
        <v>346</v>
      </c>
      <c r="B625">
        <v>42251469</v>
      </c>
      <c r="C625">
        <v>42251460</v>
      </c>
      <c r="D625">
        <v>39026610</v>
      </c>
      <c r="E625">
        <v>1</v>
      </c>
      <c r="F625">
        <v>1</v>
      </c>
      <c r="G625">
        <v>1</v>
      </c>
      <c r="H625">
        <v>2</v>
      </c>
      <c r="I625" t="s">
        <v>439</v>
      </c>
      <c r="J625" t="s">
        <v>440</v>
      </c>
      <c r="K625" t="s">
        <v>441</v>
      </c>
      <c r="L625">
        <v>1368</v>
      </c>
      <c r="N625">
        <v>1011</v>
      </c>
      <c r="O625" t="s">
        <v>425</v>
      </c>
      <c r="P625" t="s">
        <v>425</v>
      </c>
      <c r="Q625">
        <v>1</v>
      </c>
      <c r="X625">
        <v>1.27</v>
      </c>
      <c r="Y625">
        <v>0</v>
      </c>
      <c r="Z625">
        <v>31.26</v>
      </c>
      <c r="AA625">
        <v>13.5</v>
      </c>
      <c r="AB625">
        <v>0</v>
      </c>
      <c r="AC625">
        <v>0</v>
      </c>
      <c r="AD625">
        <v>1</v>
      </c>
      <c r="AE625">
        <v>0</v>
      </c>
      <c r="AF625" t="s">
        <v>33</v>
      </c>
      <c r="AG625">
        <v>1.5874999999999999</v>
      </c>
      <c r="AH625">
        <v>2</v>
      </c>
      <c r="AI625">
        <v>42251463</v>
      </c>
      <c r="AJ625">
        <v>701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</row>
    <row r="626" spans="1:44" x14ac:dyDescent="0.2">
      <c r="A626">
        <f>ROW(Source!A346)</f>
        <v>346</v>
      </c>
      <c r="B626">
        <v>42251470</v>
      </c>
      <c r="C626">
        <v>42251460</v>
      </c>
      <c r="D626">
        <v>39027219</v>
      </c>
      <c r="E626">
        <v>1</v>
      </c>
      <c r="F626">
        <v>1</v>
      </c>
      <c r="G626">
        <v>1</v>
      </c>
      <c r="H626">
        <v>2</v>
      </c>
      <c r="I626" t="s">
        <v>480</v>
      </c>
      <c r="J626" t="s">
        <v>481</v>
      </c>
      <c r="K626" t="s">
        <v>482</v>
      </c>
      <c r="L626">
        <v>1368</v>
      </c>
      <c r="N626">
        <v>1011</v>
      </c>
      <c r="O626" t="s">
        <v>425</v>
      </c>
      <c r="P626" t="s">
        <v>425</v>
      </c>
      <c r="Q626">
        <v>1</v>
      </c>
      <c r="X626">
        <v>9.07</v>
      </c>
      <c r="Y626">
        <v>0</v>
      </c>
      <c r="Z626">
        <v>0.5</v>
      </c>
      <c r="AA626">
        <v>0</v>
      </c>
      <c r="AB626">
        <v>0</v>
      </c>
      <c r="AC626">
        <v>0</v>
      </c>
      <c r="AD626">
        <v>1</v>
      </c>
      <c r="AE626">
        <v>0</v>
      </c>
      <c r="AF626" t="s">
        <v>33</v>
      </c>
      <c r="AG626">
        <v>11.3375</v>
      </c>
      <c r="AH626">
        <v>2</v>
      </c>
      <c r="AI626">
        <v>42251464</v>
      </c>
      <c r="AJ626">
        <v>702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</row>
    <row r="627" spans="1:44" x14ac:dyDescent="0.2">
      <c r="A627">
        <f>ROW(Source!A346)</f>
        <v>346</v>
      </c>
      <c r="B627">
        <v>42251471</v>
      </c>
      <c r="C627">
        <v>42251460</v>
      </c>
      <c r="D627">
        <v>38996543</v>
      </c>
      <c r="E627">
        <v>1</v>
      </c>
      <c r="F627">
        <v>1</v>
      </c>
      <c r="G627">
        <v>1</v>
      </c>
      <c r="H627">
        <v>3</v>
      </c>
      <c r="I627" t="s">
        <v>483</v>
      </c>
      <c r="J627" t="s">
        <v>484</v>
      </c>
      <c r="K627" t="s">
        <v>485</v>
      </c>
      <c r="L627">
        <v>1339</v>
      </c>
      <c r="N627">
        <v>1007</v>
      </c>
      <c r="O627" t="s">
        <v>209</v>
      </c>
      <c r="P627" t="s">
        <v>209</v>
      </c>
      <c r="Q627">
        <v>1</v>
      </c>
      <c r="X627">
        <v>2.04</v>
      </c>
      <c r="Y627">
        <v>548.29999999999995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 t="s">
        <v>3</v>
      </c>
      <c r="AG627">
        <v>2.04</v>
      </c>
      <c r="AH627">
        <v>2</v>
      </c>
      <c r="AI627">
        <v>42251465</v>
      </c>
      <c r="AJ627">
        <v>703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</row>
    <row r="628" spans="1:44" x14ac:dyDescent="0.2">
      <c r="A628">
        <f>ROW(Source!A346)</f>
        <v>346</v>
      </c>
      <c r="B628">
        <v>42251472</v>
      </c>
      <c r="C628">
        <v>42251460</v>
      </c>
      <c r="D628">
        <v>39001585</v>
      </c>
      <c r="E628">
        <v>1</v>
      </c>
      <c r="F628">
        <v>1</v>
      </c>
      <c r="G628">
        <v>1</v>
      </c>
      <c r="H628">
        <v>3</v>
      </c>
      <c r="I628" t="s">
        <v>445</v>
      </c>
      <c r="J628" t="s">
        <v>446</v>
      </c>
      <c r="K628" t="s">
        <v>447</v>
      </c>
      <c r="L628">
        <v>1339</v>
      </c>
      <c r="N628">
        <v>1007</v>
      </c>
      <c r="O628" t="s">
        <v>209</v>
      </c>
      <c r="P628" t="s">
        <v>209</v>
      </c>
      <c r="Q628">
        <v>1</v>
      </c>
      <c r="X628">
        <v>3.5</v>
      </c>
      <c r="Y628">
        <v>2.44</v>
      </c>
      <c r="Z628">
        <v>0</v>
      </c>
      <c r="AA628">
        <v>0</v>
      </c>
      <c r="AB628">
        <v>0</v>
      </c>
      <c r="AC628">
        <v>0</v>
      </c>
      <c r="AD628">
        <v>1</v>
      </c>
      <c r="AE628">
        <v>0</v>
      </c>
      <c r="AF628" t="s">
        <v>3</v>
      </c>
      <c r="AG628">
        <v>3.5</v>
      </c>
      <c r="AH628">
        <v>2</v>
      </c>
      <c r="AI628">
        <v>42251466</v>
      </c>
      <c r="AJ628">
        <v>704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</row>
    <row r="629" spans="1:44" x14ac:dyDescent="0.2">
      <c r="A629">
        <f>ROW(Source!A347)</f>
        <v>347</v>
      </c>
      <c r="B629">
        <v>42251483</v>
      </c>
      <c r="C629">
        <v>42251473</v>
      </c>
      <c r="D629">
        <v>35544110</v>
      </c>
      <c r="E629">
        <v>1</v>
      </c>
      <c r="F629">
        <v>1</v>
      </c>
      <c r="G629">
        <v>1</v>
      </c>
      <c r="H629">
        <v>1</v>
      </c>
      <c r="I629" t="s">
        <v>448</v>
      </c>
      <c r="J629" t="s">
        <v>3</v>
      </c>
      <c r="K629" t="s">
        <v>449</v>
      </c>
      <c r="L629">
        <v>1369</v>
      </c>
      <c r="N629">
        <v>1013</v>
      </c>
      <c r="O629" t="s">
        <v>417</v>
      </c>
      <c r="P629" t="s">
        <v>417</v>
      </c>
      <c r="Q629">
        <v>1</v>
      </c>
      <c r="X629">
        <v>10.5</v>
      </c>
      <c r="Y629">
        <v>0</v>
      </c>
      <c r="Z629">
        <v>0</v>
      </c>
      <c r="AA629">
        <v>0</v>
      </c>
      <c r="AB629">
        <v>249.3</v>
      </c>
      <c r="AC629">
        <v>0</v>
      </c>
      <c r="AD629">
        <v>1</v>
      </c>
      <c r="AE629">
        <v>1</v>
      </c>
      <c r="AF629" t="s">
        <v>34</v>
      </c>
      <c r="AG629">
        <v>12.074999999999999</v>
      </c>
      <c r="AH629">
        <v>2</v>
      </c>
      <c r="AI629">
        <v>42251474</v>
      </c>
      <c r="AJ629">
        <v>705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</row>
    <row r="630" spans="1:44" x14ac:dyDescent="0.2">
      <c r="A630">
        <f>ROW(Source!A347)</f>
        <v>347</v>
      </c>
      <c r="B630">
        <v>42251484</v>
      </c>
      <c r="C630">
        <v>42251473</v>
      </c>
      <c r="D630">
        <v>121548</v>
      </c>
      <c r="E630">
        <v>1</v>
      </c>
      <c r="F630">
        <v>1</v>
      </c>
      <c r="G630">
        <v>1</v>
      </c>
      <c r="H630">
        <v>1</v>
      </c>
      <c r="I630" t="s">
        <v>23</v>
      </c>
      <c r="J630" t="s">
        <v>3</v>
      </c>
      <c r="K630" t="s">
        <v>420</v>
      </c>
      <c r="L630">
        <v>608254</v>
      </c>
      <c r="N630">
        <v>1013</v>
      </c>
      <c r="O630" t="s">
        <v>421</v>
      </c>
      <c r="P630" t="s">
        <v>421</v>
      </c>
      <c r="Q630">
        <v>1</v>
      </c>
      <c r="X630">
        <v>0.06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1</v>
      </c>
      <c r="AE630">
        <v>2</v>
      </c>
      <c r="AF630" t="s">
        <v>33</v>
      </c>
      <c r="AG630">
        <v>7.4999999999999997E-2</v>
      </c>
      <c r="AH630">
        <v>2</v>
      </c>
      <c r="AI630">
        <v>42251475</v>
      </c>
      <c r="AJ630">
        <v>706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</row>
    <row r="631" spans="1:44" x14ac:dyDescent="0.2">
      <c r="A631">
        <f>ROW(Source!A347)</f>
        <v>347</v>
      </c>
      <c r="B631">
        <v>42251485</v>
      </c>
      <c r="C631">
        <v>42251473</v>
      </c>
      <c r="D631">
        <v>39026531</v>
      </c>
      <c r="E631">
        <v>1</v>
      </c>
      <c r="F631">
        <v>1</v>
      </c>
      <c r="G631">
        <v>1</v>
      </c>
      <c r="H631">
        <v>2</v>
      </c>
      <c r="I631" t="s">
        <v>436</v>
      </c>
      <c r="J631" t="s">
        <v>437</v>
      </c>
      <c r="K631" t="s">
        <v>438</v>
      </c>
      <c r="L631">
        <v>1368</v>
      </c>
      <c r="N631">
        <v>1011</v>
      </c>
      <c r="O631" t="s">
        <v>425</v>
      </c>
      <c r="P631" t="s">
        <v>425</v>
      </c>
      <c r="Q631">
        <v>1</v>
      </c>
      <c r="X631">
        <v>0.03</v>
      </c>
      <c r="Y631">
        <v>0</v>
      </c>
      <c r="Z631">
        <v>99.89</v>
      </c>
      <c r="AA631">
        <v>10.06</v>
      </c>
      <c r="AB631">
        <v>0</v>
      </c>
      <c r="AC631">
        <v>0</v>
      </c>
      <c r="AD631">
        <v>1</v>
      </c>
      <c r="AE631">
        <v>0</v>
      </c>
      <c r="AF631" t="s">
        <v>33</v>
      </c>
      <c r="AG631">
        <v>3.7499999999999999E-2</v>
      </c>
      <c r="AH631">
        <v>2</v>
      </c>
      <c r="AI631">
        <v>42251476</v>
      </c>
      <c r="AJ631">
        <v>707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</row>
    <row r="632" spans="1:44" x14ac:dyDescent="0.2">
      <c r="A632">
        <f>ROW(Source!A347)</f>
        <v>347</v>
      </c>
      <c r="B632">
        <v>42251486</v>
      </c>
      <c r="C632">
        <v>42251473</v>
      </c>
      <c r="D632">
        <v>39027363</v>
      </c>
      <c r="E632">
        <v>1</v>
      </c>
      <c r="F632">
        <v>1</v>
      </c>
      <c r="G632">
        <v>1</v>
      </c>
      <c r="H632">
        <v>2</v>
      </c>
      <c r="I632" t="s">
        <v>486</v>
      </c>
      <c r="J632" t="s">
        <v>487</v>
      </c>
      <c r="K632" t="s">
        <v>488</v>
      </c>
      <c r="L632">
        <v>1368</v>
      </c>
      <c r="N632">
        <v>1011</v>
      </c>
      <c r="O632" t="s">
        <v>425</v>
      </c>
      <c r="P632" t="s">
        <v>425</v>
      </c>
      <c r="Q632">
        <v>1</v>
      </c>
      <c r="X632">
        <v>0.03</v>
      </c>
      <c r="Y632">
        <v>0</v>
      </c>
      <c r="Z632">
        <v>110</v>
      </c>
      <c r="AA632">
        <v>11.6</v>
      </c>
      <c r="AB632">
        <v>0</v>
      </c>
      <c r="AC632">
        <v>0</v>
      </c>
      <c r="AD632">
        <v>1</v>
      </c>
      <c r="AE632">
        <v>0</v>
      </c>
      <c r="AF632" t="s">
        <v>33</v>
      </c>
      <c r="AG632">
        <v>3.7499999999999999E-2</v>
      </c>
      <c r="AH632">
        <v>2</v>
      </c>
      <c r="AI632">
        <v>42251477</v>
      </c>
      <c r="AJ632">
        <v>708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</row>
    <row r="633" spans="1:44" x14ac:dyDescent="0.2">
      <c r="A633">
        <f>ROW(Source!A347)</f>
        <v>347</v>
      </c>
      <c r="B633">
        <v>42251487</v>
      </c>
      <c r="C633">
        <v>42251473</v>
      </c>
      <c r="D633">
        <v>39027437</v>
      </c>
      <c r="E633">
        <v>1</v>
      </c>
      <c r="F633">
        <v>1</v>
      </c>
      <c r="G633">
        <v>1</v>
      </c>
      <c r="H633">
        <v>2</v>
      </c>
      <c r="I633" t="s">
        <v>489</v>
      </c>
      <c r="J633" t="s">
        <v>490</v>
      </c>
      <c r="K633" t="s">
        <v>491</v>
      </c>
      <c r="L633">
        <v>1368</v>
      </c>
      <c r="N633">
        <v>1011</v>
      </c>
      <c r="O633" t="s">
        <v>425</v>
      </c>
      <c r="P633" t="s">
        <v>425</v>
      </c>
      <c r="Q633">
        <v>1</v>
      </c>
      <c r="X633">
        <v>0.56999999999999995</v>
      </c>
      <c r="Y633">
        <v>0</v>
      </c>
      <c r="Z633">
        <v>9.16</v>
      </c>
      <c r="AA633">
        <v>0</v>
      </c>
      <c r="AB633">
        <v>0</v>
      </c>
      <c r="AC633">
        <v>0</v>
      </c>
      <c r="AD633">
        <v>1</v>
      </c>
      <c r="AE633">
        <v>0</v>
      </c>
      <c r="AF633" t="s">
        <v>33</v>
      </c>
      <c r="AG633">
        <v>0.71249999999999991</v>
      </c>
      <c r="AH633">
        <v>2</v>
      </c>
      <c r="AI633">
        <v>42251478</v>
      </c>
      <c r="AJ633">
        <v>709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</row>
    <row r="634" spans="1:44" x14ac:dyDescent="0.2">
      <c r="A634">
        <f>ROW(Source!A347)</f>
        <v>347</v>
      </c>
      <c r="B634">
        <v>42251488</v>
      </c>
      <c r="C634">
        <v>42251473</v>
      </c>
      <c r="D634">
        <v>39029121</v>
      </c>
      <c r="E634">
        <v>1</v>
      </c>
      <c r="F634">
        <v>1</v>
      </c>
      <c r="G634">
        <v>1</v>
      </c>
      <c r="H634">
        <v>2</v>
      </c>
      <c r="I634" t="s">
        <v>453</v>
      </c>
      <c r="J634" t="s">
        <v>454</v>
      </c>
      <c r="K634" t="s">
        <v>455</v>
      </c>
      <c r="L634">
        <v>1368</v>
      </c>
      <c r="N634">
        <v>1011</v>
      </c>
      <c r="O634" t="s">
        <v>425</v>
      </c>
      <c r="P634" t="s">
        <v>425</v>
      </c>
      <c r="Q634">
        <v>1</v>
      </c>
      <c r="X634">
        <v>0.03</v>
      </c>
      <c r="Y634">
        <v>0</v>
      </c>
      <c r="Z634">
        <v>87.17</v>
      </c>
      <c r="AA634">
        <v>11.6</v>
      </c>
      <c r="AB634">
        <v>0</v>
      </c>
      <c r="AC634">
        <v>0</v>
      </c>
      <c r="AD634">
        <v>1</v>
      </c>
      <c r="AE634">
        <v>0</v>
      </c>
      <c r="AF634" t="s">
        <v>33</v>
      </c>
      <c r="AG634">
        <v>3.7499999999999999E-2</v>
      </c>
      <c r="AH634">
        <v>2</v>
      </c>
      <c r="AI634">
        <v>42251479</v>
      </c>
      <c r="AJ634">
        <v>710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</row>
    <row r="635" spans="1:44" x14ac:dyDescent="0.2">
      <c r="A635">
        <f>ROW(Source!A347)</f>
        <v>347</v>
      </c>
      <c r="B635">
        <v>42251489</v>
      </c>
      <c r="C635">
        <v>42251473</v>
      </c>
      <c r="D635">
        <v>38997328</v>
      </c>
      <c r="E635">
        <v>1</v>
      </c>
      <c r="F635">
        <v>1</v>
      </c>
      <c r="G635">
        <v>1</v>
      </c>
      <c r="H635">
        <v>3</v>
      </c>
      <c r="I635" t="s">
        <v>562</v>
      </c>
      <c r="J635" t="s">
        <v>563</v>
      </c>
      <c r="K635" t="s">
        <v>564</v>
      </c>
      <c r="L635">
        <v>1327</v>
      </c>
      <c r="N635">
        <v>1005</v>
      </c>
      <c r="O635" t="s">
        <v>91</v>
      </c>
      <c r="P635" t="s">
        <v>91</v>
      </c>
      <c r="Q635">
        <v>1</v>
      </c>
      <c r="X635">
        <v>10.199999999999999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 t="s">
        <v>3</v>
      </c>
      <c r="AG635">
        <v>10.199999999999999</v>
      </c>
      <c r="AH635">
        <v>3</v>
      </c>
      <c r="AI635">
        <v>-1</v>
      </c>
      <c r="AJ635" t="s">
        <v>3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</row>
    <row r="636" spans="1:44" x14ac:dyDescent="0.2">
      <c r="A636">
        <f>ROW(Source!A347)</f>
        <v>347</v>
      </c>
      <c r="B636">
        <v>42251490</v>
      </c>
      <c r="C636">
        <v>42251473</v>
      </c>
      <c r="D636">
        <v>39001143</v>
      </c>
      <c r="E636">
        <v>1</v>
      </c>
      <c r="F636">
        <v>1</v>
      </c>
      <c r="G636">
        <v>1</v>
      </c>
      <c r="H636">
        <v>3</v>
      </c>
      <c r="I636" t="s">
        <v>207</v>
      </c>
      <c r="J636" t="s">
        <v>210</v>
      </c>
      <c r="K636" t="s">
        <v>208</v>
      </c>
      <c r="L636">
        <v>1339</v>
      </c>
      <c r="N636">
        <v>1007</v>
      </c>
      <c r="O636" t="s">
        <v>209</v>
      </c>
      <c r="P636" t="s">
        <v>209</v>
      </c>
      <c r="Q636">
        <v>1</v>
      </c>
      <c r="X636">
        <v>0.05</v>
      </c>
      <c r="Y636">
        <v>55.26</v>
      </c>
      <c r="Z636">
        <v>0</v>
      </c>
      <c r="AA636">
        <v>0</v>
      </c>
      <c r="AB636">
        <v>0</v>
      </c>
      <c r="AC636">
        <v>0</v>
      </c>
      <c r="AD636">
        <v>1</v>
      </c>
      <c r="AE636">
        <v>0</v>
      </c>
      <c r="AF636" t="s">
        <v>3</v>
      </c>
      <c r="AG636">
        <v>0.05</v>
      </c>
      <c r="AH636">
        <v>2</v>
      </c>
      <c r="AI636">
        <v>42251480</v>
      </c>
      <c r="AJ636">
        <v>711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</row>
    <row r="637" spans="1:44" x14ac:dyDescent="0.2">
      <c r="A637">
        <f>ROW(Source!A347)</f>
        <v>347</v>
      </c>
      <c r="B637">
        <v>42251491</v>
      </c>
      <c r="C637">
        <v>42251473</v>
      </c>
      <c r="D637">
        <v>39001585</v>
      </c>
      <c r="E637">
        <v>1</v>
      </c>
      <c r="F637">
        <v>1</v>
      </c>
      <c r="G637">
        <v>1</v>
      </c>
      <c r="H637">
        <v>3</v>
      </c>
      <c r="I637" t="s">
        <v>445</v>
      </c>
      <c r="J637" t="s">
        <v>446</v>
      </c>
      <c r="K637" t="s">
        <v>447</v>
      </c>
      <c r="L637">
        <v>1339</v>
      </c>
      <c r="N637">
        <v>1007</v>
      </c>
      <c r="O637" t="s">
        <v>209</v>
      </c>
      <c r="P637" t="s">
        <v>209</v>
      </c>
      <c r="Q637">
        <v>1</v>
      </c>
      <c r="X637">
        <v>0.2</v>
      </c>
      <c r="Y637">
        <v>2.44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0</v>
      </c>
      <c r="AF637" t="s">
        <v>3</v>
      </c>
      <c r="AG637">
        <v>0.2</v>
      </c>
      <c r="AH637">
        <v>2</v>
      </c>
      <c r="AI637">
        <v>42251481</v>
      </c>
      <c r="AJ637">
        <v>712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</row>
    <row r="638" spans="1:44" x14ac:dyDescent="0.2">
      <c r="A638">
        <f>ROW(Source!A348)</f>
        <v>348</v>
      </c>
      <c r="B638">
        <v>42251483</v>
      </c>
      <c r="C638">
        <v>42251473</v>
      </c>
      <c r="D638">
        <v>35544110</v>
      </c>
      <c r="E638">
        <v>1</v>
      </c>
      <c r="F638">
        <v>1</v>
      </c>
      <c r="G638">
        <v>1</v>
      </c>
      <c r="H638">
        <v>1</v>
      </c>
      <c r="I638" t="s">
        <v>448</v>
      </c>
      <c r="J638" t="s">
        <v>3</v>
      </c>
      <c r="K638" t="s">
        <v>449</v>
      </c>
      <c r="L638">
        <v>1369</v>
      </c>
      <c r="N638">
        <v>1013</v>
      </c>
      <c r="O638" t="s">
        <v>417</v>
      </c>
      <c r="P638" t="s">
        <v>417</v>
      </c>
      <c r="Q638">
        <v>1</v>
      </c>
      <c r="X638">
        <v>10.5</v>
      </c>
      <c r="Y638">
        <v>0</v>
      </c>
      <c r="Z638">
        <v>0</v>
      </c>
      <c r="AA638">
        <v>0</v>
      </c>
      <c r="AB638">
        <v>285.77</v>
      </c>
      <c r="AC638">
        <v>0</v>
      </c>
      <c r="AD638">
        <v>1</v>
      </c>
      <c r="AE638">
        <v>1</v>
      </c>
      <c r="AF638" t="s">
        <v>34</v>
      </c>
      <c r="AG638">
        <v>12.074999999999999</v>
      </c>
      <c r="AH638">
        <v>2</v>
      </c>
      <c r="AI638">
        <v>42251474</v>
      </c>
      <c r="AJ638">
        <v>714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</row>
    <row r="639" spans="1:44" x14ac:dyDescent="0.2">
      <c r="A639">
        <f>ROW(Source!A348)</f>
        <v>348</v>
      </c>
      <c r="B639">
        <v>42251484</v>
      </c>
      <c r="C639">
        <v>42251473</v>
      </c>
      <c r="D639">
        <v>121548</v>
      </c>
      <c r="E639">
        <v>1</v>
      </c>
      <c r="F639">
        <v>1</v>
      </c>
      <c r="G639">
        <v>1</v>
      </c>
      <c r="H639">
        <v>1</v>
      </c>
      <c r="I639" t="s">
        <v>23</v>
      </c>
      <c r="J639" t="s">
        <v>3</v>
      </c>
      <c r="K639" t="s">
        <v>420</v>
      </c>
      <c r="L639">
        <v>608254</v>
      </c>
      <c r="N639">
        <v>1013</v>
      </c>
      <c r="O639" t="s">
        <v>421</v>
      </c>
      <c r="P639" t="s">
        <v>421</v>
      </c>
      <c r="Q639">
        <v>1</v>
      </c>
      <c r="X639">
        <v>0.06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1</v>
      </c>
      <c r="AE639">
        <v>2</v>
      </c>
      <c r="AF639" t="s">
        <v>33</v>
      </c>
      <c r="AG639">
        <v>7.4999999999999997E-2</v>
      </c>
      <c r="AH639">
        <v>2</v>
      </c>
      <c r="AI639">
        <v>42251475</v>
      </c>
      <c r="AJ639">
        <v>715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</row>
    <row r="640" spans="1:44" x14ac:dyDescent="0.2">
      <c r="A640">
        <f>ROW(Source!A348)</f>
        <v>348</v>
      </c>
      <c r="B640">
        <v>42251485</v>
      </c>
      <c r="C640">
        <v>42251473</v>
      </c>
      <c r="D640">
        <v>39026531</v>
      </c>
      <c r="E640">
        <v>1</v>
      </c>
      <c r="F640">
        <v>1</v>
      </c>
      <c r="G640">
        <v>1</v>
      </c>
      <c r="H640">
        <v>2</v>
      </c>
      <c r="I640" t="s">
        <v>436</v>
      </c>
      <c r="J640" t="s">
        <v>437</v>
      </c>
      <c r="K640" t="s">
        <v>438</v>
      </c>
      <c r="L640">
        <v>1368</v>
      </c>
      <c r="N640">
        <v>1011</v>
      </c>
      <c r="O640" t="s">
        <v>425</v>
      </c>
      <c r="P640" t="s">
        <v>425</v>
      </c>
      <c r="Q640">
        <v>1</v>
      </c>
      <c r="X640">
        <v>0.03</v>
      </c>
      <c r="Y640">
        <v>0</v>
      </c>
      <c r="Z640">
        <v>99.89</v>
      </c>
      <c r="AA640">
        <v>10.06</v>
      </c>
      <c r="AB640">
        <v>0</v>
      </c>
      <c r="AC640">
        <v>0</v>
      </c>
      <c r="AD640">
        <v>1</v>
      </c>
      <c r="AE640">
        <v>0</v>
      </c>
      <c r="AF640" t="s">
        <v>33</v>
      </c>
      <c r="AG640">
        <v>3.7499999999999999E-2</v>
      </c>
      <c r="AH640">
        <v>2</v>
      </c>
      <c r="AI640">
        <v>42251476</v>
      </c>
      <c r="AJ640">
        <v>716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</row>
    <row r="641" spans="1:44" x14ac:dyDescent="0.2">
      <c r="A641">
        <f>ROW(Source!A348)</f>
        <v>348</v>
      </c>
      <c r="B641">
        <v>42251486</v>
      </c>
      <c r="C641">
        <v>42251473</v>
      </c>
      <c r="D641">
        <v>39027363</v>
      </c>
      <c r="E641">
        <v>1</v>
      </c>
      <c r="F641">
        <v>1</v>
      </c>
      <c r="G641">
        <v>1</v>
      </c>
      <c r="H641">
        <v>2</v>
      </c>
      <c r="I641" t="s">
        <v>486</v>
      </c>
      <c r="J641" t="s">
        <v>487</v>
      </c>
      <c r="K641" t="s">
        <v>488</v>
      </c>
      <c r="L641">
        <v>1368</v>
      </c>
      <c r="N641">
        <v>1011</v>
      </c>
      <c r="O641" t="s">
        <v>425</v>
      </c>
      <c r="P641" t="s">
        <v>425</v>
      </c>
      <c r="Q641">
        <v>1</v>
      </c>
      <c r="X641">
        <v>0.03</v>
      </c>
      <c r="Y641">
        <v>0</v>
      </c>
      <c r="Z641">
        <v>110</v>
      </c>
      <c r="AA641">
        <v>11.6</v>
      </c>
      <c r="AB641">
        <v>0</v>
      </c>
      <c r="AC641">
        <v>0</v>
      </c>
      <c r="AD641">
        <v>1</v>
      </c>
      <c r="AE641">
        <v>0</v>
      </c>
      <c r="AF641" t="s">
        <v>33</v>
      </c>
      <c r="AG641">
        <v>3.7499999999999999E-2</v>
      </c>
      <c r="AH641">
        <v>2</v>
      </c>
      <c r="AI641">
        <v>42251477</v>
      </c>
      <c r="AJ641">
        <v>717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</row>
    <row r="642" spans="1:44" x14ac:dyDescent="0.2">
      <c r="A642">
        <f>ROW(Source!A348)</f>
        <v>348</v>
      </c>
      <c r="B642">
        <v>42251487</v>
      </c>
      <c r="C642">
        <v>42251473</v>
      </c>
      <c r="D642">
        <v>39027437</v>
      </c>
      <c r="E642">
        <v>1</v>
      </c>
      <c r="F642">
        <v>1</v>
      </c>
      <c r="G642">
        <v>1</v>
      </c>
      <c r="H642">
        <v>2</v>
      </c>
      <c r="I642" t="s">
        <v>489</v>
      </c>
      <c r="J642" t="s">
        <v>490</v>
      </c>
      <c r="K642" t="s">
        <v>491</v>
      </c>
      <c r="L642">
        <v>1368</v>
      </c>
      <c r="N642">
        <v>1011</v>
      </c>
      <c r="O642" t="s">
        <v>425</v>
      </c>
      <c r="P642" t="s">
        <v>425</v>
      </c>
      <c r="Q642">
        <v>1</v>
      </c>
      <c r="X642">
        <v>0.56999999999999995</v>
      </c>
      <c r="Y642">
        <v>0</v>
      </c>
      <c r="Z642">
        <v>9.16</v>
      </c>
      <c r="AA642">
        <v>0</v>
      </c>
      <c r="AB642">
        <v>0</v>
      </c>
      <c r="AC642">
        <v>0</v>
      </c>
      <c r="AD642">
        <v>1</v>
      </c>
      <c r="AE642">
        <v>0</v>
      </c>
      <c r="AF642" t="s">
        <v>33</v>
      </c>
      <c r="AG642">
        <v>0.71249999999999991</v>
      </c>
      <c r="AH642">
        <v>2</v>
      </c>
      <c r="AI642">
        <v>42251478</v>
      </c>
      <c r="AJ642">
        <v>718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</row>
    <row r="643" spans="1:44" x14ac:dyDescent="0.2">
      <c r="A643">
        <f>ROW(Source!A348)</f>
        <v>348</v>
      </c>
      <c r="B643">
        <v>42251488</v>
      </c>
      <c r="C643">
        <v>42251473</v>
      </c>
      <c r="D643">
        <v>39029121</v>
      </c>
      <c r="E643">
        <v>1</v>
      </c>
      <c r="F643">
        <v>1</v>
      </c>
      <c r="G643">
        <v>1</v>
      </c>
      <c r="H643">
        <v>2</v>
      </c>
      <c r="I643" t="s">
        <v>453</v>
      </c>
      <c r="J643" t="s">
        <v>454</v>
      </c>
      <c r="K643" t="s">
        <v>455</v>
      </c>
      <c r="L643">
        <v>1368</v>
      </c>
      <c r="N643">
        <v>1011</v>
      </c>
      <c r="O643" t="s">
        <v>425</v>
      </c>
      <c r="P643" t="s">
        <v>425</v>
      </c>
      <c r="Q643">
        <v>1</v>
      </c>
      <c r="X643">
        <v>0.03</v>
      </c>
      <c r="Y643">
        <v>0</v>
      </c>
      <c r="Z643">
        <v>87.17</v>
      </c>
      <c r="AA643">
        <v>11.6</v>
      </c>
      <c r="AB643">
        <v>0</v>
      </c>
      <c r="AC643">
        <v>0</v>
      </c>
      <c r="AD643">
        <v>1</v>
      </c>
      <c r="AE643">
        <v>0</v>
      </c>
      <c r="AF643" t="s">
        <v>33</v>
      </c>
      <c r="AG643">
        <v>3.7499999999999999E-2</v>
      </c>
      <c r="AH643">
        <v>2</v>
      </c>
      <c r="AI643">
        <v>42251479</v>
      </c>
      <c r="AJ643">
        <v>719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</row>
    <row r="644" spans="1:44" x14ac:dyDescent="0.2">
      <c r="A644">
        <f>ROW(Source!A348)</f>
        <v>348</v>
      </c>
      <c r="B644">
        <v>42251489</v>
      </c>
      <c r="C644">
        <v>42251473</v>
      </c>
      <c r="D644">
        <v>38997328</v>
      </c>
      <c r="E644">
        <v>1</v>
      </c>
      <c r="F644">
        <v>1</v>
      </c>
      <c r="G644">
        <v>1</v>
      </c>
      <c r="H644">
        <v>3</v>
      </c>
      <c r="I644" t="s">
        <v>562</v>
      </c>
      <c r="J644" t="s">
        <v>563</v>
      </c>
      <c r="K644" t="s">
        <v>564</v>
      </c>
      <c r="L644">
        <v>1327</v>
      </c>
      <c r="N644">
        <v>1005</v>
      </c>
      <c r="O644" t="s">
        <v>91</v>
      </c>
      <c r="P644" t="s">
        <v>91</v>
      </c>
      <c r="Q644">
        <v>1</v>
      </c>
      <c r="X644">
        <v>10.199999999999999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 t="s">
        <v>3</v>
      </c>
      <c r="AG644">
        <v>10.199999999999999</v>
      </c>
      <c r="AH644">
        <v>3</v>
      </c>
      <c r="AI644">
        <v>-1</v>
      </c>
      <c r="AJ644" t="s">
        <v>3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</row>
    <row r="645" spans="1:44" x14ac:dyDescent="0.2">
      <c r="A645">
        <f>ROW(Source!A348)</f>
        <v>348</v>
      </c>
      <c r="B645">
        <v>42251490</v>
      </c>
      <c r="C645">
        <v>42251473</v>
      </c>
      <c r="D645">
        <v>39001143</v>
      </c>
      <c r="E645">
        <v>1</v>
      </c>
      <c r="F645">
        <v>1</v>
      </c>
      <c r="G645">
        <v>1</v>
      </c>
      <c r="H645">
        <v>3</v>
      </c>
      <c r="I645" t="s">
        <v>207</v>
      </c>
      <c r="J645" t="s">
        <v>210</v>
      </c>
      <c r="K645" t="s">
        <v>208</v>
      </c>
      <c r="L645">
        <v>1339</v>
      </c>
      <c r="N645">
        <v>1007</v>
      </c>
      <c r="O645" t="s">
        <v>209</v>
      </c>
      <c r="P645" t="s">
        <v>209</v>
      </c>
      <c r="Q645">
        <v>1</v>
      </c>
      <c r="X645">
        <v>0.05</v>
      </c>
      <c r="Y645">
        <v>55.26</v>
      </c>
      <c r="Z645">
        <v>0</v>
      </c>
      <c r="AA645">
        <v>0</v>
      </c>
      <c r="AB645">
        <v>0</v>
      </c>
      <c r="AC645">
        <v>0</v>
      </c>
      <c r="AD645">
        <v>1</v>
      </c>
      <c r="AE645">
        <v>0</v>
      </c>
      <c r="AF645" t="s">
        <v>3</v>
      </c>
      <c r="AG645">
        <v>0.05</v>
      </c>
      <c r="AH645">
        <v>2</v>
      </c>
      <c r="AI645">
        <v>42251480</v>
      </c>
      <c r="AJ645">
        <v>720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</row>
    <row r="646" spans="1:44" x14ac:dyDescent="0.2">
      <c r="A646">
        <f>ROW(Source!A348)</f>
        <v>348</v>
      </c>
      <c r="B646">
        <v>42251491</v>
      </c>
      <c r="C646">
        <v>42251473</v>
      </c>
      <c r="D646">
        <v>39001585</v>
      </c>
      <c r="E646">
        <v>1</v>
      </c>
      <c r="F646">
        <v>1</v>
      </c>
      <c r="G646">
        <v>1</v>
      </c>
      <c r="H646">
        <v>3</v>
      </c>
      <c r="I646" t="s">
        <v>445</v>
      </c>
      <c r="J646" t="s">
        <v>446</v>
      </c>
      <c r="K646" t="s">
        <v>447</v>
      </c>
      <c r="L646">
        <v>1339</v>
      </c>
      <c r="N646">
        <v>1007</v>
      </c>
      <c r="O646" t="s">
        <v>209</v>
      </c>
      <c r="P646" t="s">
        <v>209</v>
      </c>
      <c r="Q646">
        <v>1</v>
      </c>
      <c r="X646">
        <v>0.2</v>
      </c>
      <c r="Y646">
        <v>2.44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0</v>
      </c>
      <c r="AF646" t="s">
        <v>3</v>
      </c>
      <c r="AG646">
        <v>0.2</v>
      </c>
      <c r="AH646">
        <v>2</v>
      </c>
      <c r="AI646">
        <v>42251481</v>
      </c>
      <c r="AJ646">
        <v>721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</row>
    <row r="647" spans="1:44" x14ac:dyDescent="0.2">
      <c r="A647">
        <f>ROW(Source!A351)</f>
        <v>351</v>
      </c>
      <c r="B647">
        <v>42251496</v>
      </c>
      <c r="C647">
        <v>42251493</v>
      </c>
      <c r="D647">
        <v>121548</v>
      </c>
      <c r="E647">
        <v>1</v>
      </c>
      <c r="F647">
        <v>1</v>
      </c>
      <c r="G647">
        <v>1</v>
      </c>
      <c r="H647">
        <v>1</v>
      </c>
      <c r="I647" t="s">
        <v>23</v>
      </c>
      <c r="J647" t="s">
        <v>3</v>
      </c>
      <c r="K647" t="s">
        <v>420</v>
      </c>
      <c r="L647">
        <v>608254</v>
      </c>
      <c r="N647">
        <v>1013</v>
      </c>
      <c r="O647" t="s">
        <v>421</v>
      </c>
      <c r="P647" t="s">
        <v>421</v>
      </c>
      <c r="Q647">
        <v>1</v>
      </c>
      <c r="X647">
        <v>2.9000000000000001E-2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1</v>
      </c>
      <c r="AE647">
        <v>2</v>
      </c>
      <c r="AF647" t="s">
        <v>3</v>
      </c>
      <c r="AG647">
        <v>2.9000000000000001E-2</v>
      </c>
      <c r="AH647">
        <v>2</v>
      </c>
      <c r="AI647">
        <v>42251494</v>
      </c>
      <c r="AJ647">
        <v>723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</row>
    <row r="648" spans="1:44" x14ac:dyDescent="0.2">
      <c r="A648">
        <f>ROW(Source!A351)</f>
        <v>351</v>
      </c>
      <c r="B648">
        <v>42251497</v>
      </c>
      <c r="C648">
        <v>42251493</v>
      </c>
      <c r="D648">
        <v>39026831</v>
      </c>
      <c r="E648">
        <v>1</v>
      </c>
      <c r="F648">
        <v>1</v>
      </c>
      <c r="G648">
        <v>1</v>
      </c>
      <c r="H648">
        <v>2</v>
      </c>
      <c r="I648" t="s">
        <v>422</v>
      </c>
      <c r="J648" t="s">
        <v>423</v>
      </c>
      <c r="K648" t="s">
        <v>424</v>
      </c>
      <c r="L648">
        <v>1368</v>
      </c>
      <c r="N648">
        <v>1011</v>
      </c>
      <c r="O648" t="s">
        <v>425</v>
      </c>
      <c r="P648" t="s">
        <v>425</v>
      </c>
      <c r="Q648">
        <v>1</v>
      </c>
      <c r="X648">
        <v>2.9000000000000001E-2</v>
      </c>
      <c r="Y648">
        <v>0</v>
      </c>
      <c r="Z648">
        <v>125.7</v>
      </c>
      <c r="AA648">
        <v>13.5</v>
      </c>
      <c r="AB648">
        <v>0</v>
      </c>
      <c r="AC648">
        <v>0</v>
      </c>
      <c r="AD648">
        <v>1</v>
      </c>
      <c r="AE648">
        <v>0</v>
      </c>
      <c r="AF648" t="s">
        <v>3</v>
      </c>
      <c r="AG648">
        <v>2.9000000000000001E-2</v>
      </c>
      <c r="AH648">
        <v>2</v>
      </c>
      <c r="AI648">
        <v>42251495</v>
      </c>
      <c r="AJ648">
        <v>724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</row>
    <row r="649" spans="1:44" x14ac:dyDescent="0.2">
      <c r="A649">
        <f>ROW(Source!A352)</f>
        <v>352</v>
      </c>
      <c r="B649">
        <v>42251496</v>
      </c>
      <c r="C649">
        <v>42251493</v>
      </c>
      <c r="D649">
        <v>121548</v>
      </c>
      <c r="E649">
        <v>1</v>
      </c>
      <c r="F649">
        <v>1</v>
      </c>
      <c r="G649">
        <v>1</v>
      </c>
      <c r="H649">
        <v>1</v>
      </c>
      <c r="I649" t="s">
        <v>23</v>
      </c>
      <c r="J649" t="s">
        <v>3</v>
      </c>
      <c r="K649" t="s">
        <v>420</v>
      </c>
      <c r="L649">
        <v>608254</v>
      </c>
      <c r="N649">
        <v>1013</v>
      </c>
      <c r="O649" t="s">
        <v>421</v>
      </c>
      <c r="P649" t="s">
        <v>421</v>
      </c>
      <c r="Q649">
        <v>1</v>
      </c>
      <c r="X649">
        <v>2.9000000000000001E-2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1</v>
      </c>
      <c r="AE649">
        <v>2</v>
      </c>
      <c r="AF649" t="s">
        <v>3</v>
      </c>
      <c r="AG649">
        <v>2.9000000000000001E-2</v>
      </c>
      <c r="AH649">
        <v>2</v>
      </c>
      <c r="AI649">
        <v>42251494</v>
      </c>
      <c r="AJ649">
        <v>725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</row>
    <row r="650" spans="1:44" x14ac:dyDescent="0.2">
      <c r="A650">
        <f>ROW(Source!A352)</f>
        <v>352</v>
      </c>
      <c r="B650">
        <v>42251497</v>
      </c>
      <c r="C650">
        <v>42251493</v>
      </c>
      <c r="D650">
        <v>39026831</v>
      </c>
      <c r="E650">
        <v>1</v>
      </c>
      <c r="F650">
        <v>1</v>
      </c>
      <c r="G650">
        <v>1</v>
      </c>
      <c r="H650">
        <v>2</v>
      </c>
      <c r="I650" t="s">
        <v>422</v>
      </c>
      <c r="J650" t="s">
        <v>423</v>
      </c>
      <c r="K650" t="s">
        <v>424</v>
      </c>
      <c r="L650">
        <v>1368</v>
      </c>
      <c r="N650">
        <v>1011</v>
      </c>
      <c r="O650" t="s">
        <v>425</v>
      </c>
      <c r="P650" t="s">
        <v>425</v>
      </c>
      <c r="Q650">
        <v>1</v>
      </c>
      <c r="X650">
        <v>2.9000000000000001E-2</v>
      </c>
      <c r="Y650">
        <v>0</v>
      </c>
      <c r="Z650">
        <v>125.7</v>
      </c>
      <c r="AA650">
        <v>13.5</v>
      </c>
      <c r="AB650">
        <v>0</v>
      </c>
      <c r="AC650">
        <v>0</v>
      </c>
      <c r="AD650">
        <v>1</v>
      </c>
      <c r="AE650">
        <v>0</v>
      </c>
      <c r="AF650" t="s">
        <v>3</v>
      </c>
      <c r="AG650">
        <v>2.9000000000000001E-2</v>
      </c>
      <c r="AH650">
        <v>2</v>
      </c>
      <c r="AI650">
        <v>42251495</v>
      </c>
      <c r="AJ650">
        <v>726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</row>
    <row r="651" spans="1:44" x14ac:dyDescent="0.2">
      <c r="A651">
        <f>ROW(Source!A392)</f>
        <v>392</v>
      </c>
      <c r="B651">
        <v>42251732</v>
      </c>
      <c r="C651">
        <v>42251729</v>
      </c>
      <c r="D651">
        <v>121548</v>
      </c>
      <c r="E651">
        <v>1</v>
      </c>
      <c r="F651">
        <v>1</v>
      </c>
      <c r="G651">
        <v>1</v>
      </c>
      <c r="H651">
        <v>1</v>
      </c>
      <c r="I651" t="s">
        <v>23</v>
      </c>
      <c r="J651" t="s">
        <v>3</v>
      </c>
      <c r="K651" t="s">
        <v>420</v>
      </c>
      <c r="L651">
        <v>608254</v>
      </c>
      <c r="N651">
        <v>1013</v>
      </c>
      <c r="O651" t="s">
        <v>421</v>
      </c>
      <c r="P651" t="s">
        <v>421</v>
      </c>
      <c r="Q651">
        <v>1</v>
      </c>
      <c r="X651">
        <v>2.9000000000000001E-2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1</v>
      </c>
      <c r="AE651">
        <v>2</v>
      </c>
      <c r="AF651" t="s">
        <v>3</v>
      </c>
      <c r="AG651">
        <v>2.9000000000000001E-2</v>
      </c>
      <c r="AH651">
        <v>2</v>
      </c>
      <c r="AI651">
        <v>42251730</v>
      </c>
      <c r="AJ651">
        <v>727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</row>
    <row r="652" spans="1:44" x14ac:dyDescent="0.2">
      <c r="A652">
        <f>ROW(Source!A392)</f>
        <v>392</v>
      </c>
      <c r="B652">
        <v>42251733</v>
      </c>
      <c r="C652">
        <v>42251729</v>
      </c>
      <c r="D652">
        <v>39026831</v>
      </c>
      <c r="E652">
        <v>1</v>
      </c>
      <c r="F652">
        <v>1</v>
      </c>
      <c r="G652">
        <v>1</v>
      </c>
      <c r="H652">
        <v>2</v>
      </c>
      <c r="I652" t="s">
        <v>422</v>
      </c>
      <c r="J652" t="s">
        <v>423</v>
      </c>
      <c r="K652" t="s">
        <v>424</v>
      </c>
      <c r="L652">
        <v>1368</v>
      </c>
      <c r="N652">
        <v>1011</v>
      </c>
      <c r="O652" t="s">
        <v>425</v>
      </c>
      <c r="P652" t="s">
        <v>425</v>
      </c>
      <c r="Q652">
        <v>1</v>
      </c>
      <c r="X652">
        <v>2.9000000000000001E-2</v>
      </c>
      <c r="Y652">
        <v>0</v>
      </c>
      <c r="Z652">
        <v>125.7</v>
      </c>
      <c r="AA652">
        <v>13.5</v>
      </c>
      <c r="AB652">
        <v>0</v>
      </c>
      <c r="AC652">
        <v>0</v>
      </c>
      <c r="AD652">
        <v>1</v>
      </c>
      <c r="AE652">
        <v>0</v>
      </c>
      <c r="AF652" t="s">
        <v>3</v>
      </c>
      <c r="AG652">
        <v>2.9000000000000001E-2</v>
      </c>
      <c r="AH652">
        <v>2</v>
      </c>
      <c r="AI652">
        <v>42251731</v>
      </c>
      <c r="AJ652">
        <v>728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</row>
    <row r="653" spans="1:44" x14ac:dyDescent="0.2">
      <c r="A653">
        <f>ROW(Source!A393)</f>
        <v>393</v>
      </c>
      <c r="B653">
        <v>42251732</v>
      </c>
      <c r="C653">
        <v>42251729</v>
      </c>
      <c r="D653">
        <v>121548</v>
      </c>
      <c r="E653">
        <v>1</v>
      </c>
      <c r="F653">
        <v>1</v>
      </c>
      <c r="G653">
        <v>1</v>
      </c>
      <c r="H653">
        <v>1</v>
      </c>
      <c r="I653" t="s">
        <v>23</v>
      </c>
      <c r="J653" t="s">
        <v>3</v>
      </c>
      <c r="K653" t="s">
        <v>420</v>
      </c>
      <c r="L653">
        <v>608254</v>
      </c>
      <c r="N653">
        <v>1013</v>
      </c>
      <c r="O653" t="s">
        <v>421</v>
      </c>
      <c r="P653" t="s">
        <v>421</v>
      </c>
      <c r="Q653">
        <v>1</v>
      </c>
      <c r="X653">
        <v>2.9000000000000001E-2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1</v>
      </c>
      <c r="AE653">
        <v>2</v>
      </c>
      <c r="AF653" t="s">
        <v>3</v>
      </c>
      <c r="AG653">
        <v>2.9000000000000001E-2</v>
      </c>
      <c r="AH653">
        <v>2</v>
      </c>
      <c r="AI653">
        <v>42251730</v>
      </c>
      <c r="AJ653">
        <v>729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</row>
    <row r="654" spans="1:44" x14ac:dyDescent="0.2">
      <c r="A654">
        <f>ROW(Source!A393)</f>
        <v>393</v>
      </c>
      <c r="B654">
        <v>42251733</v>
      </c>
      <c r="C654">
        <v>42251729</v>
      </c>
      <c r="D654">
        <v>39026831</v>
      </c>
      <c r="E654">
        <v>1</v>
      </c>
      <c r="F654">
        <v>1</v>
      </c>
      <c r="G654">
        <v>1</v>
      </c>
      <c r="H654">
        <v>2</v>
      </c>
      <c r="I654" t="s">
        <v>422</v>
      </c>
      <c r="J654" t="s">
        <v>423</v>
      </c>
      <c r="K654" t="s">
        <v>424</v>
      </c>
      <c r="L654">
        <v>1368</v>
      </c>
      <c r="N654">
        <v>1011</v>
      </c>
      <c r="O654" t="s">
        <v>425</v>
      </c>
      <c r="P654" t="s">
        <v>425</v>
      </c>
      <c r="Q654">
        <v>1</v>
      </c>
      <c r="X654">
        <v>2.9000000000000001E-2</v>
      </c>
      <c r="Y654">
        <v>0</v>
      </c>
      <c r="Z654">
        <v>125.7</v>
      </c>
      <c r="AA654">
        <v>13.5</v>
      </c>
      <c r="AB654">
        <v>0</v>
      </c>
      <c r="AC654">
        <v>0</v>
      </c>
      <c r="AD654">
        <v>1</v>
      </c>
      <c r="AE654">
        <v>0</v>
      </c>
      <c r="AF654" t="s">
        <v>3</v>
      </c>
      <c r="AG654">
        <v>2.9000000000000001E-2</v>
      </c>
      <c r="AH654">
        <v>2</v>
      </c>
      <c r="AI654">
        <v>42251731</v>
      </c>
      <c r="AJ654">
        <v>730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по ФЕР</vt:lpstr>
      <vt:lpstr>Source</vt:lpstr>
      <vt:lpstr>SourceObSm</vt:lpstr>
      <vt:lpstr>SmtRes</vt:lpstr>
      <vt:lpstr>EtalonRes</vt:lpstr>
      <vt:lpstr>'Смета 12 гр. по ФЕР'!Заголовки_для_печати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Кашин</cp:lastModifiedBy>
  <dcterms:created xsi:type="dcterms:W3CDTF">2021-01-11T11:57:23Z</dcterms:created>
  <dcterms:modified xsi:type="dcterms:W3CDTF">2021-03-24T07:48:11Z</dcterms:modified>
</cp:coreProperties>
</file>